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rmil\OneDrive\Desktop\Homework Assignments\"/>
    </mc:Choice>
  </mc:AlternateContent>
  <xr:revisionPtr revIDLastSave="1040" documentId="8_{5EEB93BD-D974-4EC3-948C-57395FDE011B}" xr6:coauthVersionLast="40" xr6:coauthVersionMax="40" xr10:uidLastSave="{EF84A34B-D518-405B-AD3A-D05C0807135E}"/>
  <bookViews>
    <workbookView xWindow="-108" yWindow="-108" windowWidth="23256" windowHeight="12576" tabRatio="723" activeTab="2" xr2:uid="{00000000-000D-0000-FFFF-FFFF00000000}"/>
  </bookViews>
  <sheets>
    <sheet name="Kickstarter Data" sheetId="1" r:id="rId1"/>
    <sheet name="Pivot_Outcome by Category " sheetId="2" r:id="rId2"/>
    <sheet name="Pivot_Outcome by Sub-Category" sheetId="3" r:id="rId3"/>
    <sheet name="Pivot_Outcome by Date" sheetId="5" r:id="rId4"/>
    <sheet name="Bonus" sheetId="6" r:id="rId5"/>
  </sheets>
  <definedNames>
    <definedName name="_xlnm._FilterDatabase" localSheetId="0" hidden="1">'Kickstarter Data'!$A$1:$T$4115</definedName>
    <definedName name="Kickstarter_Data">'Kickstarter Data'!$F$2</definedName>
  </definedNames>
  <calcPr calcId="191029"/>
  <pivotCaches>
    <pivotCache cacheId="4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902" i="1" l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63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2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46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34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0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28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0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6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2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08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0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2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74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0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483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36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4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0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46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1056" i="1"/>
  <c r="R124" i="1" l="1"/>
  <c r="R171" i="1"/>
  <c r="G8" i="2"/>
  <c r="G7" i="2"/>
  <c r="G6" i="2"/>
  <c r="G9" i="2"/>
  <c r="G13" i="2"/>
  <c r="G12" i="2"/>
  <c r="G5" i="2"/>
  <c r="G11" i="2"/>
  <c r="G10" i="2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287" i="1"/>
  <c r="T1286" i="1"/>
  <c r="T541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03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22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5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642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0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6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4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03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06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63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2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62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4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6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583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186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1983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26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43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782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43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4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6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882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683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22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23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7" i="1"/>
  <c r="T1058" i="1"/>
  <c r="T1059" i="1"/>
  <c r="T1060" i="1"/>
  <c r="T1061" i="1"/>
  <c r="T1062" i="1"/>
  <c r="T1063" i="1"/>
  <c r="T1064" i="1"/>
  <c r="T1065" i="1"/>
  <c r="T1042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066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26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2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2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16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4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22" i="1"/>
  <c r="E12" i="6" l="1"/>
  <c r="H12" i="6" s="1"/>
  <c r="E4" i="6"/>
  <c r="H4" i="6" s="1"/>
  <c r="E6" i="6"/>
  <c r="G6" i="6" s="1"/>
  <c r="E2" i="6"/>
  <c r="G2" i="6" s="1"/>
  <c r="E10" i="6"/>
  <c r="H10" i="6" s="1"/>
  <c r="E5" i="6"/>
  <c r="G5" i="6" s="1"/>
  <c r="E13" i="6"/>
  <c r="H13" i="6" s="1"/>
  <c r="E3" i="6"/>
  <c r="F3" i="6" s="1"/>
  <c r="E11" i="6"/>
  <c r="G11" i="6" s="1"/>
  <c r="E9" i="6"/>
  <c r="F9" i="6" s="1"/>
  <c r="E8" i="6"/>
  <c r="G8" i="6" s="1"/>
  <c r="E7" i="6"/>
  <c r="G7" i="6" s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118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46" i="1"/>
  <c r="S1066" i="1"/>
  <c r="S1042" i="1"/>
  <c r="S782" i="1"/>
  <c r="S722" i="1"/>
  <c r="S542" i="1"/>
  <c r="S5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12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G12" i="6" l="1"/>
  <c r="F4" i="6"/>
  <c r="G4" i="6"/>
  <c r="F12" i="6"/>
  <c r="F2" i="6"/>
  <c r="H5" i="6"/>
  <c r="H6" i="6"/>
  <c r="F10" i="6"/>
  <c r="F13" i="6"/>
  <c r="H11" i="6"/>
  <c r="G10" i="6"/>
  <c r="F6" i="6"/>
  <c r="F11" i="6"/>
  <c r="G13" i="6"/>
  <c r="H2" i="6"/>
  <c r="F5" i="6"/>
  <c r="H7" i="6"/>
  <c r="F7" i="6"/>
  <c r="H3" i="6"/>
  <c r="G3" i="6"/>
  <c r="E14" i="6"/>
  <c r="H9" i="6"/>
  <c r="G9" i="6"/>
  <c r="F8" i="6"/>
  <c r="H8" i="6"/>
  <c r="I6" i="6" l="1"/>
  <c r="I12" i="6"/>
  <c r="I3" i="6"/>
  <c r="I4" i="6"/>
  <c r="I7" i="6"/>
  <c r="I5" i="6"/>
  <c r="I2" i="6"/>
  <c r="I10" i="6"/>
  <c r="I13" i="6"/>
  <c r="I11" i="6"/>
  <c r="I8" i="6"/>
  <c r="I9" i="6"/>
</calcChain>
</file>

<file path=xl/sharedStrings.xml><?xml version="1.0" encoding="utf-8"?>
<sst xmlns="http://schemas.openxmlformats.org/spreadsheetml/2006/main" count="24819" uniqueCount="8403">
  <si>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</si>
  <si>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</si>
  <si>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</si>
  <si>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</si>
  <si>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</si>
  <si>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</si>
  <si>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</si>
  <si>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</si>
  <si>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</si>
  <si>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</si>
  <si>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</si>
  <si>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</si>
  <si>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</si>
  <si>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</si>
  <si>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</si>
  <si>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</si>
  <si>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</si>
  <si>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</si>
  <si>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</si>
  <si>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</si>
  <si>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</si>
  <si>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</si>
  <si>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</si>
  <si>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</si>
  <si>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</si>
  <si>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</si>
  <si>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</si>
  <si>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</si>
  <si>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</si>
  <si>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</si>
  <si>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</si>
  <si>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</si>
  <si>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</si>
  <si>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</si>
  <si>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</si>
  <si>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</si>
  <si>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</si>
  <si>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</si>
  <si>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</si>
  <si>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</si>
  <si>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</si>
  <si>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</si>
  <si>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</si>
  <si>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</si>
  <si>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</si>
  <si>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</si>
  <si>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</si>
  <si>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</si>
  <si>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</si>
  <si>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</si>
  <si>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</si>
  <si>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</si>
  <si>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</si>
  <si>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</si>
  <si>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</si>
  <si>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</si>
  <si>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</si>
  <si>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</si>
  <si>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</si>
  <si>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</si>
  <si>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</si>
  <si>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</si>
  <si>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</si>
  <si>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</si>
  <si>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</si>
  <si>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</si>
  <si>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</si>
  <si>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</si>
  <si>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</si>
  <si>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</si>
  <si>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</si>
  <si>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</si>
  <si>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</si>
  <si>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</si>
  <si>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</si>
  <si>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</si>
  <si>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</si>
  <si>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</si>
  <si>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</si>
  <si>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</si>
  <si>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</si>
  <si>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</si>
  <si>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</si>
  <si>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</si>
  <si>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</si>
  <si>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</si>
  <si>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</si>
  <si>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</si>
  <si>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</si>
  <si>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</si>
  <si>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</si>
  <si>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</si>
  <si>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</si>
  <si>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</si>
  <si>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</si>
  <si>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</si>
  <si>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</si>
  <si>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</si>
  <si>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</si>
  <si>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</si>
  <si>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</si>
  <si>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</si>
  <si>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</si>
  <si>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</si>
  <si>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</si>
  <si>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</si>
  <si>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</si>
  <si>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</si>
  <si>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</si>
  <si>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</si>
  <si>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</si>
  <si>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</si>
  <si>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</si>
  <si>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</si>
  <si>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</si>
  <si>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</si>
  <si>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</si>
  <si>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</si>
  <si>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</si>
  <si>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</si>
  <si>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</si>
  <si>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</si>
  <si>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</si>
  <si>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</si>
  <si>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</si>
  <si>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</si>
  <si>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</si>
  <si>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</si>
  <si>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</si>
  <si>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</si>
  <si>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</si>
  <si>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</si>
  <si>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</si>
  <si>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</si>
  <si>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</si>
  <si>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</si>
  <si>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</si>
  <si>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</si>
  <si>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</si>
  <si>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</si>
  <si>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</si>
  <si>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</si>
  <si>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</si>
  <si>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</si>
  <si>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</si>
  <si>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</si>
  <si>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</si>
  <si>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</si>
  <si>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</si>
  <si>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</si>
  <si>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</si>
  <si>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</si>
  <si>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</si>
  <si>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</si>
  <si>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</si>
  <si>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</si>
  <si>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</si>
  <si>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</si>
  <si>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</si>
  <si>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</si>
  <si>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</si>
  <si>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</si>
  <si>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</si>
  <si>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</si>
  <si>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</si>
  <si>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</si>
  <si>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</si>
  <si>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</si>
  <si>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</si>
  <si>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</si>
  <si>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</si>
  <si>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</si>
  <si>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</si>
  <si>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</si>
  <si>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</si>
  <si>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</si>
  <si>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</si>
  <si>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</si>
  <si>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</si>
  <si>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</si>
  <si>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</si>
  <si>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</si>
  <si>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</si>
  <si>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</si>
  <si>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</si>
  <si>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</si>
  <si>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</si>
  <si>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</si>
  <si>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</si>
  <si>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</si>
  <si>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</si>
  <si>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</si>
  <si>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</si>
  <si>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</si>
  <si>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</si>
  <si>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</si>
  <si>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</si>
  <si>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</si>
  <si>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</si>
  <si>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</si>
  <si>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</si>
  <si>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</si>
  <si>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</si>
  <si>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</si>
  <si>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</si>
  <si>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</si>
  <si>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</si>
  <si>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</si>
  <si>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</si>
  <si>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</si>
  <si>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</si>
  <si>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</si>
  <si>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</si>
  <si>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</si>
  <si>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</si>
  <si>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</si>
  <si>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</si>
  <si>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</si>
  <si>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</si>
  <si>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</si>
  <si>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</si>
  <si>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</si>
  <si>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</si>
  <si>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</si>
  <si>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</si>
  <si>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</si>
  <si>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</si>
  <si>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</si>
  <si>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</si>
  <si>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</si>
  <si>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</si>
  <si>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</si>
  <si>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</si>
  <si>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</si>
  <si>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</si>
  <si>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</si>
  <si>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</si>
  <si>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</si>
  <si>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</si>
  <si>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</si>
  <si>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</si>
  <si>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</si>
  <si>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</si>
  <si>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</si>
  <si>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</si>
  <si>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</si>
  <si>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</si>
  <si>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</si>
  <si>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</si>
  <si>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</si>
  <si>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</si>
  <si>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</si>
  <si>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</si>
  <si>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</si>
  <si>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</si>
  <si>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</si>
  <si>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</si>
  <si>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</si>
  <si>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</si>
  <si>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</si>
  <si>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</si>
  <si>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</si>
  <si>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</si>
  <si>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</si>
  <si>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</si>
  <si>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</si>
  <si>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</si>
  <si>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</si>
  <si>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</si>
  <si>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</si>
  <si>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</si>
  <si>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</si>
  <si>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</si>
  <si>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</si>
  <si>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</si>
  <si>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</si>
  <si>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</si>
  <si>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</si>
  <si>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</si>
  <si>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</si>
  <si>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</si>
  <si>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</si>
  <si>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</si>
  <si>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</si>
  <si>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</si>
  <si>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</si>
  <si>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</si>
  <si>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</si>
  <si>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</si>
  <si>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</si>
  <si>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</si>
  <si>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</si>
  <si>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</si>
  <si>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</si>
  <si>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</si>
  <si>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</si>
  <si>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</si>
  <si>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</si>
  <si>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</si>
  <si>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</si>
  <si>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</si>
  <si>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</si>
  <si>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</si>
  <si>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</si>
  <si>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</si>
  <si>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</si>
  <si>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</si>
  <si>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</si>
  <si>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</si>
  <si>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</si>
  <si>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</si>
  <si>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</si>
  <si>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</si>
  <si>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</si>
  <si>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</si>
  <si>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</si>
  <si>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</si>
  <si>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</si>
  <si>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</si>
  <si>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</si>
  <si>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</si>
  <si>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</si>
  <si>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</si>
  <si>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</si>
  <si>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</si>
  <si>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</si>
  <si>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</si>
  <si>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</si>
  <si>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</si>
  <si>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</si>
  <si>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</si>
  <si>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</si>
  <si>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</si>
  <si>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</si>
  <si>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</si>
  <si>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</si>
  <si>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</si>
  <si>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</si>
  <si>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</si>
  <si>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</si>
  <si>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</si>
  <si>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</si>
  <si>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</si>
  <si>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</si>
  <si>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</si>
  <si>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</si>
  <si>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</si>
  <si>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</si>
  <si>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</si>
  <si>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</si>
  <si>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</si>
  <si>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</si>
  <si>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</si>
  <si>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</si>
  <si>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</si>
  <si>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</si>
  <si>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</si>
  <si>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</si>
  <si>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</si>
  <si>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</si>
  <si>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</si>
  <si>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</si>
  <si>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</si>
  <si>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</si>
  <si>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</si>
  <si>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</si>
  <si>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</si>
  <si>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</si>
  <si>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</si>
  <si>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</si>
  <si>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</si>
  <si>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</si>
  <si>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</si>
  <si>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</si>
  <si>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</si>
  <si>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</si>
  <si>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</si>
  <si>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</si>
  <si>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</si>
  <si>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</si>
  <si>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</si>
  <si>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</si>
  <si>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</si>
  <si>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</si>
  <si>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</si>
  <si>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</si>
  <si>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</si>
  <si>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</si>
  <si>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</si>
  <si>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</si>
  <si>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</si>
  <si>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</si>
  <si>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</si>
  <si>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</si>
  <si>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</si>
  <si>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</si>
  <si>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</si>
  <si>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</si>
  <si>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</si>
  <si>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</si>
  <si>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</si>
  <si>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</si>
  <si>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</si>
  <si>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</si>
  <si>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</si>
  <si>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</si>
  <si>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</si>
  <si>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</si>
  <si>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</si>
  <si>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</si>
  <si>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</si>
  <si>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</si>
  <si>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</si>
  <si>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</si>
  <si>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</si>
  <si>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</si>
  <si>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</si>
  <si>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</si>
  <si>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</si>
  <si>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</si>
  <si>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</si>
  <si>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</si>
  <si>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</si>
  <si>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</si>
  <si>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</si>
  <si>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</si>
  <si>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</si>
  <si>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</si>
  <si>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</si>
  <si>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</si>
  <si>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</si>
  <si>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</si>
  <si>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</si>
  <si>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</si>
  <si>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</si>
  <si>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</si>
  <si>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</si>
  <si>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</si>
  <si>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</si>
  <si>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</si>
  <si>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</si>
  <si>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</si>
  <si>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</si>
  <si>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</si>
  <si>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</si>
  <si>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</si>
  <si>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</si>
  <si>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</si>
  <si>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</si>
  <si>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</si>
  <si>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</si>
  <si>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</si>
  <si>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</si>
  <si>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</si>
  <si>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</si>
  <si>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</si>
  <si>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</si>
  <si>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</si>
  <si>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</si>
  <si>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</si>
  <si>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</si>
  <si>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</si>
  <si>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</si>
  <si>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</si>
  <si>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</si>
  <si>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</si>
  <si>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</si>
  <si>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</si>
  <si>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</si>
  <si>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</si>
  <si>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</si>
  <si>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</si>
  <si>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</si>
  <si>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</si>
  <si>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</si>
  <si>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</si>
  <si>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</si>
  <si>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</si>
  <si>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</si>
  <si>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</si>
  <si>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</si>
  <si>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</si>
  <si>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</si>
  <si>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</si>
  <si>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</si>
  <si>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</si>
  <si>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</si>
  <si>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</si>
  <si>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</si>
  <si>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</si>
  <si>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</si>
  <si>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</si>
  <si>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</si>
  <si>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</si>
  <si>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</si>
  <si>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</si>
  <si>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</si>
  <si>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</si>
  <si>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</si>
  <si>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</si>
  <si>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</si>
  <si>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</si>
  <si>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</si>
  <si>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</si>
  <si>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</si>
  <si>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</si>
  <si>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</si>
  <si>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</si>
  <si>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</si>
  <si>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</si>
  <si>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</si>
  <si>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</si>
  <si>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</si>
  <si>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</si>
  <si>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</si>
  <si>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</si>
  <si>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</si>
  <si>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</si>
  <si>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</si>
  <si>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</si>
  <si>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</si>
  <si>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</si>
  <si>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</si>
  <si>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</si>
  <si>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</si>
  <si>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</si>
  <si>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</si>
  <si>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</si>
  <si>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</si>
  <si>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</si>
  <si>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</si>
  <si>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</si>
  <si>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</si>
  <si>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</si>
  <si>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</si>
  <si>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</si>
  <si>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</si>
  <si>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</si>
  <si>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</si>
  <si>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</si>
  <si>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</si>
  <si>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</si>
  <si>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</si>
  <si>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</si>
  <si>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</si>
  <si>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</si>
  <si>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</si>
  <si>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</si>
  <si>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</si>
  <si>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</si>
  <si>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</si>
  <si>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</si>
  <si>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</si>
  <si>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</si>
  <si>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</si>
  <si>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</si>
  <si>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</si>
  <si>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</si>
  <si>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</si>
  <si>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</si>
  <si>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</si>
  <si>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</si>
  <si>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</si>
  <si>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</si>
  <si>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</si>
  <si>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</si>
  <si>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</si>
  <si>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</si>
  <si>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</si>
  <si>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</si>
  <si>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</si>
  <si>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</si>
  <si>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</si>
  <si>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</si>
  <si>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</si>
  <si>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</si>
  <si>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</si>
  <si>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</si>
  <si>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</si>
  <si>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</si>
  <si>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</si>
  <si>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</si>
  <si>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</si>
  <si>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</si>
  <si>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</si>
  <si>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</si>
  <si>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</si>
  <si>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</si>
  <si>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</si>
  <si>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</si>
  <si>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</si>
  <si>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</si>
  <si>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</si>
  <si>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</si>
  <si>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</si>
  <si>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</si>
  <si>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</si>
  <si>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</si>
  <si>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</si>
  <si>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</si>
  <si>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</si>
  <si>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</si>
  <si>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</si>
  <si>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</si>
  <si>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</si>
  <si>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</si>
  <si>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</si>
  <si>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</si>
  <si>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</si>
  <si>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</si>
  <si>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</si>
  <si>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</si>
  <si>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</si>
  <si>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</si>
  <si>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</si>
  <si>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</si>
  <si>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</si>
  <si>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</si>
  <si>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</si>
  <si>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</si>
  <si>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</si>
  <si>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</si>
  <si>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</si>
  <si>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</si>
  <si>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</si>
  <si>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</si>
  <si>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</si>
  <si>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</si>
  <si>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</si>
  <si>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</si>
  <si>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</si>
  <si>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</si>
  <si>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</si>
  <si>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</si>
  <si>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</si>
  <si>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</si>
  <si>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</si>
  <si>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</si>
  <si>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</si>
  <si>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</si>
  <si>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</si>
  <si>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</si>
  <si>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</si>
  <si>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</si>
  <si>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</si>
  <si>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</si>
  <si>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</si>
  <si>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</si>
  <si>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</si>
  <si>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</si>
  <si>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</si>
  <si>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</si>
  <si>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</si>
  <si>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</si>
  <si>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</si>
  <si>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</si>
  <si>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</si>
  <si>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</si>
  <si>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</si>
  <si>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</si>
  <si>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</si>
  <si>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</si>
  <si>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</si>
  <si>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</si>
  <si>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</si>
  <si>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</si>
  <si>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</si>
  <si>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</si>
  <si>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</si>
  <si>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</si>
  <si>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</si>
  <si>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</si>
  <si>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</si>
  <si>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</si>
  <si>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</si>
  <si>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</si>
  <si>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</si>
  <si>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</si>
  <si>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</si>
  <si>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</si>
  <si>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</si>
  <si>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</si>
  <si>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</si>
  <si>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</si>
  <si>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</si>
  <si>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</si>
  <si>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</si>
  <si>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</si>
  <si>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</si>
  <si>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</si>
  <si>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</si>
  <si>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</si>
  <si>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</si>
  <si>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</si>
  <si>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</si>
  <si>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</si>
  <si>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</si>
  <si>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</si>
  <si>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</si>
  <si>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</si>
  <si>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</si>
  <si>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</si>
  <si>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</si>
  <si>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</si>
  <si>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</si>
  <si>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</si>
  <si>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</si>
  <si>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</si>
  <si>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</si>
  <si>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</si>
  <si>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</si>
  <si>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</si>
  <si>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</si>
  <si>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</si>
  <si>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</si>
  <si>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</si>
  <si>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</si>
  <si>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</si>
  <si>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</si>
  <si>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</si>
  <si>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</si>
  <si>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</si>
  <si>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</si>
  <si>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</si>
  <si>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</si>
  <si>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</si>
  <si>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</si>
  <si>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</si>
  <si>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</si>
  <si>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</si>
  <si>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</si>
  <si>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</si>
  <si>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</si>
  <si>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</si>
  <si>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</si>
  <si>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</si>
  <si>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</si>
  <si>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</si>
  <si>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</si>
  <si>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</si>
  <si>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</si>
  <si>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</si>
  <si>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</si>
  <si>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</si>
  <si>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</si>
  <si>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</si>
  <si>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</si>
  <si>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</si>
  <si>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</si>
  <si>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</si>
  <si>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</si>
  <si>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</si>
  <si>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</si>
  <si>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</si>
  <si>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</si>
  <si>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</si>
  <si>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</si>
  <si>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</si>
  <si>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</si>
  <si>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</si>
  <si>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</si>
  <si>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</si>
  <si>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</si>
  <si>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</si>
  <si>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</si>
  <si>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</si>
  <si>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</si>
  <si>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</si>
  <si>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</si>
  <si>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</si>
  <si>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</si>
  <si>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</si>
  <si>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</si>
  <si>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</si>
  <si>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</si>
  <si>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</si>
  <si>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</si>
  <si>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</si>
  <si>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</si>
  <si>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</si>
  <si>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</si>
  <si>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</si>
  <si>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</si>
  <si>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</si>
  <si>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</si>
  <si>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</si>
  <si>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</si>
  <si>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</si>
  <si>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</si>
  <si>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</si>
  <si>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</si>
  <si>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</si>
  <si>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</si>
  <si>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</si>
  <si>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</si>
  <si>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</si>
  <si>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</si>
  <si>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</si>
  <si>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</si>
  <si>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</si>
  <si>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</si>
  <si>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</si>
  <si>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</si>
  <si>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</si>
  <si>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</si>
  <si>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</si>
  <si>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</si>
  <si>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</si>
  <si>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</si>
  <si>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</si>
  <si>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</si>
  <si>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</si>
  <si>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</si>
  <si>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</si>
  <si>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</si>
  <si>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</si>
  <si>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</si>
  <si>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</si>
  <si>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</si>
  <si>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</si>
  <si>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</si>
  <si>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</si>
  <si>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</si>
  <si>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</si>
  <si>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</si>
  <si>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</si>
  <si>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</si>
  <si>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</si>
  <si>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</si>
  <si>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</si>
  <si>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</si>
  <si>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</si>
  <si>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</si>
  <si>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</si>
  <si>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</si>
  <si>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</si>
  <si>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</si>
  <si>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</si>
  <si>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</si>
  <si>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</si>
  <si>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</si>
  <si>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</si>
  <si>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</si>
  <si>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</si>
  <si>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</si>
  <si>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</si>
  <si>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</si>
  <si>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</si>
  <si>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</si>
  <si>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</si>
  <si>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</si>
  <si>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</si>
  <si>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</si>
  <si>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</si>
  <si>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</si>
  <si>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</si>
  <si>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</si>
  <si>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</si>
  <si>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</si>
  <si>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</si>
  <si>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</si>
  <si>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</si>
  <si>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</si>
  <si>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</si>
  <si>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</si>
  <si>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</si>
  <si>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</si>
  <si>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</si>
  <si>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</si>
  <si>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</si>
  <si>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</si>
  <si>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</si>
  <si>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</si>
  <si>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</si>
  <si>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</si>
  <si>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</si>
  <si>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</si>
  <si>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</si>
  <si>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</si>
  <si>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</si>
  <si>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</si>
  <si>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</si>
  <si>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</si>
  <si>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</si>
  <si>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</si>
  <si>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</si>
  <si>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</si>
  <si>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</si>
  <si>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</si>
  <si>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</si>
  <si>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</si>
  <si>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</si>
  <si>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</si>
  <si>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</si>
  <si>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</si>
  <si>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</si>
  <si>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</si>
  <si>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</si>
  <si>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</si>
  <si>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</si>
  <si>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</si>
  <si>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</si>
  <si>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</si>
  <si>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</si>
  <si>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</si>
  <si>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</si>
  <si>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</si>
  <si>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</si>
  <si>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</si>
  <si>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</si>
  <si>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</si>
  <si>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</si>
  <si>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</si>
  <si>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</si>
  <si>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</si>
  <si>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</si>
  <si>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</si>
  <si>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</si>
  <si>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</si>
  <si>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</si>
  <si>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</si>
  <si>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</si>
  <si>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</si>
  <si>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</si>
  <si>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</si>
  <si>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</si>
  <si>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</si>
  <si>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</si>
  <si>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</si>
  <si>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</si>
  <si>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</si>
  <si>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</si>
  <si>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</si>
  <si>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</si>
  <si>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</si>
  <si>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</si>
  <si>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</si>
  <si>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</si>
  <si>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</si>
  <si>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</si>
  <si>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</si>
  <si>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</si>
  <si>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</si>
  <si>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</si>
  <si>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</si>
  <si>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</si>
  <si>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</si>
  <si>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</si>
  <si>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</si>
  <si>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</si>
  <si>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</si>
  <si>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</si>
  <si>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</si>
  <si>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</si>
  <si>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</si>
  <si>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</si>
  <si>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</si>
  <si>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</si>
  <si>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</si>
  <si>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</si>
  <si>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</si>
  <si>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</si>
  <si>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</si>
  <si>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</si>
  <si>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</si>
  <si>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</si>
  <si>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</si>
  <si>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</si>
  <si>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</si>
  <si>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</si>
  <si>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</si>
  <si>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</si>
  <si>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</si>
  <si>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</si>
  <si>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</si>
  <si>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</si>
  <si>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</si>
  <si>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</si>
  <si>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</si>
  <si>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</si>
  <si>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</si>
  <si>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</si>
  <si>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</si>
  <si>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</si>
  <si>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</si>
  <si>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</si>
  <si>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</si>
  <si>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</si>
  <si>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</si>
  <si>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</si>
  <si>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</si>
  <si>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</si>
  <si>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</si>
  <si>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</si>
  <si>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</si>
  <si>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</si>
  <si>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</si>
  <si>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</si>
  <si>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</si>
  <si>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</si>
  <si>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</si>
  <si>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</si>
  <si>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</si>
  <si>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</si>
  <si>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</si>
  <si>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</si>
  <si>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</si>
  <si>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</si>
  <si>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</si>
  <si>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</si>
  <si>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</si>
  <si>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</si>
  <si>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</si>
  <si>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</si>
  <si>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</si>
  <si>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</si>
  <si>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</si>
  <si>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</si>
  <si>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</si>
  <si>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</si>
  <si>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</si>
  <si>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</si>
  <si>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</si>
  <si>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</si>
  <si>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</si>
  <si>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</si>
  <si>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</si>
  <si>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</si>
  <si>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</si>
  <si>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</si>
  <si>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</si>
  <si>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</si>
  <si>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</si>
  <si>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</si>
  <si>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</si>
  <si>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</si>
  <si>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</si>
  <si>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</si>
  <si>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</si>
  <si>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</si>
  <si>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</si>
  <si>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</si>
  <si>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</si>
  <si>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</si>
  <si>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</si>
  <si>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</si>
  <si>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</si>
  <si>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</si>
  <si>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</si>
  <si>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</si>
  <si>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</si>
  <si>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</si>
  <si>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</si>
  <si>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</si>
  <si>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</si>
  <si>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</si>
  <si>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</si>
  <si>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</si>
  <si>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</si>
  <si>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</si>
  <si>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</si>
  <si>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</si>
  <si>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</si>
  <si>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</si>
  <si>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</si>
  <si>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</si>
  <si>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</si>
  <si>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</si>
  <si>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</si>
  <si>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</si>
  <si>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</si>
  <si>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</si>
  <si>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</si>
  <si>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</si>
  <si>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</si>
  <si>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</si>
  <si>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</si>
  <si>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</si>
  <si>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</si>
  <si>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</si>
  <si>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</si>
  <si>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</si>
  <si>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</si>
  <si>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</si>
  <si>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</si>
  <si>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</si>
  <si>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</si>
  <si>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</si>
  <si>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</si>
  <si>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</si>
  <si>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</si>
  <si>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</si>
  <si>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</si>
  <si>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</si>
  <si>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</si>
  <si>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</si>
  <si>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</si>
  <si>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</si>
  <si>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</si>
  <si>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</si>
  <si>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</si>
  <si>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</si>
  <si>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</si>
  <si>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</si>
  <si>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</si>
  <si>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</si>
  <si>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</si>
  <si>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</si>
  <si>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</si>
  <si>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</si>
  <si>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</si>
  <si>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</si>
  <si>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</si>
  <si>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</si>
  <si>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</si>
  <si>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</si>
  <si>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</si>
  <si>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</si>
  <si>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</si>
  <si>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</si>
  <si>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</si>
  <si>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</si>
  <si>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</si>
  <si>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</si>
  <si>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</si>
  <si>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</si>
  <si>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</si>
  <si>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</si>
  <si>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</si>
  <si>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</si>
  <si>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</si>
  <si>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</si>
  <si>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</si>
  <si>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</si>
  <si>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</si>
  <si>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</si>
  <si>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</si>
  <si>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</si>
  <si>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</si>
  <si>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</si>
  <si>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</si>
  <si>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</si>
  <si>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</si>
  <si>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</si>
  <si>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</si>
  <si>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</si>
  <si>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</si>
  <si>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</si>
  <si>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</si>
  <si>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</si>
  <si>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</si>
  <si>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</si>
  <si>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</si>
  <si>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</si>
  <si>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</si>
  <si>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</si>
  <si>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</si>
  <si>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</si>
  <si>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</si>
  <si>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</si>
  <si>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</si>
  <si>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</si>
  <si>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</si>
  <si>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</si>
  <si>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</si>
  <si>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</si>
  <si>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</si>
  <si>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</si>
  <si>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</si>
  <si>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</si>
  <si>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</si>
  <si>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</si>
  <si>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</si>
  <si>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</si>
  <si>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</si>
  <si>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</si>
  <si>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</si>
  <si>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</si>
  <si>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</si>
  <si>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</si>
  <si>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</si>
  <si>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</si>
  <si>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</si>
  <si>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</si>
  <si>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</si>
  <si>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</si>
  <si>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</si>
  <si>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</si>
  <si>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</si>
  <si>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</si>
  <si>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</si>
  <si>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</si>
  <si>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</si>
  <si>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</si>
  <si>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</si>
  <si>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</si>
  <si>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</si>
  <si>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</si>
  <si>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</si>
  <si>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</si>
  <si>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</si>
  <si>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</si>
  <si>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</si>
  <si>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</si>
  <si>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</si>
  <si>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</si>
  <si>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</si>
  <si>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</si>
  <si>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</si>
  <si>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</si>
  <si>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</si>
  <si>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</si>
  <si>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</si>
  <si>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</si>
  <si>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</si>
  <si>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</si>
  <si>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</si>
  <si>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</si>
  <si>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</si>
  <si>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</si>
  <si>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</si>
  <si>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</si>
  <si>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</si>
  <si>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</si>
  <si>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</si>
  <si>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</si>
  <si>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</si>
  <si>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</si>
  <si>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</si>
  <si>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</si>
  <si>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</si>
  <si>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</si>
  <si>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</si>
  <si>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</si>
  <si>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</si>
  <si>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</si>
  <si>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</si>
  <si>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</si>
  <si>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</si>
  <si>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</si>
  <si>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</si>
  <si>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</si>
  <si>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</si>
  <si>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</si>
  <si>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</si>
  <si>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</si>
  <si>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</si>
  <si>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</si>
  <si>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</si>
  <si>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</si>
  <si>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</si>
  <si>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</si>
  <si>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</si>
  <si>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</si>
  <si>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</si>
  <si>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</si>
  <si>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</si>
  <si>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</si>
  <si>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</si>
  <si>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</si>
  <si>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</si>
  <si>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</si>
  <si>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</si>
  <si>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</si>
  <si>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</si>
  <si>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</si>
  <si>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</si>
  <si>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</si>
  <si>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</si>
  <si>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</si>
  <si>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</si>
  <si>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</si>
  <si>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</si>
  <si>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</si>
  <si>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</si>
  <si>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</si>
  <si>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</si>
  <si>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</si>
  <si>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</si>
  <si>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</si>
  <si>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</si>
  <si>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</si>
  <si>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</si>
  <si>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</si>
  <si>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</si>
  <si>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</si>
  <si>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</si>
  <si>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</si>
  <si>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</si>
  <si>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</si>
  <si>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</si>
  <si>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</si>
  <si>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</si>
  <si>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</si>
  <si>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</si>
  <si>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</si>
  <si>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</si>
  <si>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</si>
  <si>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</si>
  <si>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</si>
  <si>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</si>
  <si>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</si>
  <si>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</si>
  <si>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</si>
  <si>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</si>
  <si>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</si>
  <si>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</si>
  <si>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</si>
  <si>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</si>
  <si>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</si>
  <si>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</si>
  <si>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</si>
  <si>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</si>
  <si>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</si>
  <si>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</si>
  <si>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</si>
  <si>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</si>
  <si>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</si>
  <si>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</si>
  <si>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</si>
  <si>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</si>
  <si>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</si>
  <si>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</si>
  <si>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</si>
  <si>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</si>
  <si>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</si>
  <si>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</si>
  <si>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</si>
  <si>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</si>
  <si>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</si>
  <si>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</si>
  <si>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</si>
  <si>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</si>
  <si>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</si>
  <si>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</si>
  <si>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</si>
  <si>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</si>
  <si>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</si>
  <si>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</si>
  <si>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</si>
  <si>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</si>
  <si>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</si>
  <si>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</si>
  <si>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</si>
  <si>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</si>
  <si>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</si>
  <si>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</si>
  <si>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</si>
  <si>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</si>
  <si>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</si>
  <si>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</si>
  <si>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</si>
  <si>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</si>
  <si>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</si>
  <si>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</si>
  <si>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</si>
  <si>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</si>
  <si>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</si>
  <si>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</si>
  <si>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</si>
  <si>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</si>
  <si>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</si>
  <si>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</si>
  <si>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</si>
  <si>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</si>
  <si>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</si>
  <si>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</si>
  <si>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</si>
  <si>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</si>
  <si>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</si>
  <si>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</si>
  <si>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</si>
  <si>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</si>
  <si>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</si>
  <si>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</si>
  <si>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</si>
  <si>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</si>
  <si>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</si>
  <si>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</si>
  <si>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</si>
  <si>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</si>
  <si>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</si>
  <si>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</si>
  <si>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</si>
  <si>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</si>
  <si>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</si>
  <si>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</si>
  <si>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</si>
  <si>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</si>
  <si>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</si>
  <si>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</si>
  <si>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</si>
  <si>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</si>
  <si>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</si>
  <si>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</si>
  <si>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</si>
  <si>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</si>
  <si>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</si>
  <si>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</si>
  <si>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</si>
  <si>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</si>
  <si>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</si>
  <si>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</si>
  <si>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</si>
  <si>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</si>
  <si>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</si>
  <si>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</si>
  <si>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</si>
  <si>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</si>
  <si>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</si>
  <si>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</si>
  <si>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</si>
  <si>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</si>
  <si>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</si>
  <si>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</si>
  <si>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</si>
  <si>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</si>
  <si>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</si>
  <si>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</si>
  <si>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</si>
  <si>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</si>
  <si>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</si>
  <si>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</si>
  <si>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</si>
  <si>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</si>
  <si>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</si>
  <si>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</si>
  <si>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</si>
  <si>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</si>
  <si>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</si>
  <si>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</si>
  <si>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</si>
  <si>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</si>
  <si>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</si>
  <si>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</si>
  <si>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</si>
  <si>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</si>
  <si>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</si>
  <si>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</si>
  <si>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</si>
  <si>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</si>
  <si>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</si>
  <si>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</si>
  <si>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</si>
  <si>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</si>
  <si>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</si>
  <si>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</si>
  <si>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</si>
  <si>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</si>
  <si>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</si>
  <si>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</si>
  <si>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</si>
  <si>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</si>
  <si>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</si>
  <si>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</si>
  <si>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</si>
  <si>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</si>
  <si>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</si>
  <si>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</si>
  <si>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</si>
  <si>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</si>
  <si>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</si>
  <si>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</si>
  <si>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</si>
  <si>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</si>
  <si>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</si>
  <si>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</si>
  <si>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</si>
  <si>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</si>
  <si>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</si>
  <si>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</si>
  <si>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</si>
  <si>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</si>
  <si>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</si>
  <si>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</si>
  <si>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</si>
  <si>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</si>
  <si>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</si>
  <si>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</si>
  <si>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</si>
  <si>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</si>
  <si>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</si>
  <si>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</si>
  <si>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</si>
  <si>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</si>
  <si>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</si>
  <si>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</si>
  <si>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</si>
  <si>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</si>
  <si>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</si>
  <si>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</si>
  <si>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</si>
  <si>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</si>
  <si>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</si>
  <si>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</si>
  <si>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</si>
  <si>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</si>
  <si>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</si>
  <si>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</si>
  <si>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</si>
  <si>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</si>
  <si>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</si>
  <si>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</si>
  <si>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</si>
  <si>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</si>
  <si>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</si>
  <si>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</si>
  <si>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</si>
  <si>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</si>
  <si>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</si>
  <si>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</si>
  <si>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</si>
  <si>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</si>
  <si>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</si>
  <si>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</si>
  <si>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</si>
  <si>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</si>
  <si>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</si>
  <si>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</si>
  <si>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</si>
  <si>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</si>
  <si>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</si>
  <si>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</si>
  <si>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</si>
  <si>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</si>
  <si>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</si>
  <si>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</si>
  <si>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</si>
  <si>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</si>
  <si>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</si>
  <si>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</si>
  <si>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</si>
  <si>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</si>
  <si>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</si>
  <si>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</si>
  <si>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</si>
  <si>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</si>
  <si>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</si>
  <si>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</si>
  <si>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</si>
  <si>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</si>
  <si>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</si>
  <si>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</si>
  <si>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</si>
  <si>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</si>
  <si>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</si>
  <si>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</si>
  <si>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</si>
  <si>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</si>
  <si>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</si>
  <si>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</si>
  <si>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</si>
  <si>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</si>
  <si>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</si>
  <si>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</si>
  <si>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</si>
  <si>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</si>
  <si>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</si>
  <si>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</si>
  <si>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</si>
  <si>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</si>
  <si>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</si>
  <si>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</si>
  <si>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</si>
  <si>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</si>
  <si>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</si>
  <si>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</si>
  <si>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</si>
  <si>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</si>
  <si>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</si>
  <si>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</si>
  <si>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</si>
  <si>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</si>
  <si>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</si>
  <si>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</si>
  <si>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</si>
  <si>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</si>
  <si>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</si>
  <si>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</si>
  <si>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</si>
  <si>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</si>
  <si>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</si>
  <si>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</si>
  <si>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</si>
  <si>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</si>
  <si>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</si>
  <si>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</si>
  <si>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</si>
  <si>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</si>
  <si>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</si>
  <si>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</si>
  <si>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</si>
  <si>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</si>
  <si>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</si>
  <si>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</si>
  <si>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</si>
  <si>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</si>
  <si>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</si>
  <si>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</si>
  <si>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</si>
  <si>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</si>
  <si>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</si>
  <si>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</si>
  <si>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</si>
  <si>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</si>
  <si>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</si>
  <si>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</si>
  <si>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</si>
  <si>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</si>
  <si>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</si>
  <si>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</si>
  <si>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</si>
  <si>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</si>
  <si>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</si>
  <si>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</si>
  <si>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</si>
  <si>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</si>
  <si>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</si>
  <si>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</si>
  <si>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</si>
  <si>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</si>
  <si>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</si>
  <si>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</si>
  <si>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</si>
  <si>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</si>
  <si>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</si>
  <si>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</si>
  <si>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</si>
  <si>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</si>
  <si>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</si>
  <si>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</si>
  <si>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</si>
  <si>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</si>
  <si>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</si>
  <si>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</si>
  <si>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</si>
  <si>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</si>
  <si>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</si>
  <si>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</si>
  <si>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</si>
  <si>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</si>
  <si>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</si>
  <si>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</si>
  <si>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</si>
  <si>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</si>
  <si>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</si>
  <si>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</si>
  <si>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</si>
  <si>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</si>
  <si>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</si>
  <si>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</si>
  <si>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</si>
  <si>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</si>
  <si>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</si>
  <si>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</si>
  <si>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</si>
  <si>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</si>
  <si>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</si>
  <si>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</si>
  <si>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</si>
  <si>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</si>
  <si>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</si>
  <si>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</si>
  <si>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</si>
  <si>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</si>
  <si>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</si>
  <si>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</si>
  <si>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</si>
  <si>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</si>
  <si>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</si>
  <si>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</si>
  <si>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</si>
  <si>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</si>
  <si>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</si>
  <si>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</si>
  <si>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</si>
  <si>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</si>
  <si>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</si>
  <si>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</si>
  <si>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</si>
  <si>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</si>
  <si>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</si>
  <si>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</si>
  <si>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</si>
  <si>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</si>
  <si>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</si>
  <si>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</si>
  <si>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</si>
  <si>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</si>
  <si>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</si>
  <si>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</si>
  <si>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</si>
  <si>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</si>
  <si>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</si>
  <si>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</si>
  <si>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</si>
  <si>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</si>
  <si>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</si>
  <si>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</si>
  <si>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</si>
  <si>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</si>
  <si>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</si>
  <si>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</si>
  <si>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</si>
  <si>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</si>
  <si>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</si>
  <si>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</si>
  <si>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</si>
  <si>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</si>
  <si>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</si>
  <si>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</si>
  <si>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</si>
  <si>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</si>
  <si>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</si>
  <si>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</si>
  <si>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</si>
  <si>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</si>
  <si>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</si>
  <si>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</si>
  <si>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</si>
  <si>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</si>
  <si>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</si>
  <si>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</si>
  <si>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</si>
  <si>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</si>
  <si>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</si>
  <si>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</si>
  <si>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</si>
  <si>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</si>
  <si>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</si>
  <si>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</si>
  <si>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</si>
  <si>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</si>
  <si>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</si>
  <si>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</si>
  <si>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</si>
  <si>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</si>
  <si>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</si>
  <si>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</si>
  <si>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</si>
  <si>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</si>
  <si>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</si>
  <si>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</si>
  <si>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</si>
  <si>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</si>
  <si>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</si>
  <si>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</si>
  <si>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</si>
  <si>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</si>
  <si>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</si>
  <si>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</si>
  <si>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</si>
  <si>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</si>
  <si>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</si>
  <si>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</si>
  <si>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</si>
  <si>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</si>
  <si>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</si>
  <si>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</si>
  <si>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</si>
  <si>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</si>
  <si>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</si>
  <si>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</si>
  <si>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</si>
  <si>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</si>
  <si>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</si>
  <si>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</si>
  <si>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</si>
  <si>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</si>
  <si>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</si>
  <si>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</si>
  <si>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</si>
  <si>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</si>
  <si>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</si>
  <si>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</si>
  <si>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</si>
  <si>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</si>
  <si>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</si>
  <si>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</si>
  <si>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</si>
  <si>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</si>
  <si>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</si>
  <si>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</si>
  <si>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</si>
  <si>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</si>
  <si>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</si>
  <si>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</si>
  <si>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</si>
  <si>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</si>
  <si>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</si>
  <si>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</si>
  <si>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</si>
  <si>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</si>
  <si>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</si>
  <si>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</si>
  <si>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</si>
  <si>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</si>
  <si>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</si>
  <si>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</si>
  <si>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</si>
  <si>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</si>
  <si>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</si>
  <si>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</si>
  <si>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</si>
  <si>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</si>
  <si>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</si>
  <si>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</si>
  <si>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</si>
  <si>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</si>
  <si>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</si>
  <si>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</si>
  <si>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</si>
  <si>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</si>
  <si>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</si>
  <si>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</si>
  <si>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</si>
  <si>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</si>
  <si>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</si>
  <si>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</si>
  <si>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</si>
  <si>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</si>
  <si>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</si>
  <si>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</si>
  <si>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</si>
  <si>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</si>
  <si>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</si>
  <si>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</si>
  <si>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</si>
  <si>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</si>
  <si>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</si>
  <si>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</si>
  <si>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</si>
  <si>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</si>
  <si>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</si>
  <si>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</si>
  <si>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</si>
  <si>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</si>
  <si>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</si>
  <si>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</si>
  <si>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</si>
  <si>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</si>
  <si>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</si>
  <si>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</si>
  <si>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</si>
  <si>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</si>
  <si>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</si>
  <si>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</si>
  <si>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</si>
  <si>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</si>
  <si>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</si>
  <si>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</si>
  <si>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</si>
  <si>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</si>
  <si>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</si>
  <si>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</si>
  <si>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</si>
  <si>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</si>
  <si>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</si>
  <si>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</si>
  <si>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</si>
  <si>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</si>
  <si>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</si>
  <si>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</si>
  <si>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</si>
  <si>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</si>
  <si>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</si>
  <si>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</si>
  <si>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</si>
  <si>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</si>
  <si>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</si>
  <si>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</si>
  <si>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</si>
  <si>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</si>
  <si>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</si>
  <si>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</si>
  <si>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</si>
  <si>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</si>
  <si>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</si>
  <si>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</si>
  <si>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</si>
  <si>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</si>
  <si>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</si>
  <si>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</si>
  <si>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</si>
  <si>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</si>
  <si>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</si>
  <si>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</si>
  <si>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</si>
  <si>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</si>
  <si>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</si>
  <si>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</si>
  <si>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</si>
  <si>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</si>
  <si>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</si>
  <si>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</si>
  <si>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</si>
  <si>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</si>
  <si>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</si>
  <si>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</si>
  <si>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</si>
  <si>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</si>
  <si>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</si>
  <si>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</si>
  <si>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</si>
  <si>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</si>
  <si>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</si>
  <si>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</si>
  <si>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</si>
  <si>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</si>
  <si>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</si>
  <si>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</si>
  <si>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</si>
  <si>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</si>
  <si>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</si>
  <si>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</si>
  <si>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</si>
  <si>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</si>
  <si>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</si>
  <si>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</si>
  <si>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</si>
  <si>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</si>
  <si>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</si>
  <si>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</si>
  <si>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</si>
  <si>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</si>
  <si>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</si>
  <si>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</si>
  <si>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</si>
  <si>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</si>
  <si>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</si>
  <si>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</si>
  <si>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</si>
  <si>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</si>
  <si>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</si>
  <si>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</si>
  <si>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</si>
  <si>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</si>
  <si>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</si>
  <si>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</si>
  <si>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</si>
  <si>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</si>
  <si>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</si>
  <si>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</si>
  <si>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</si>
  <si>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</si>
  <si>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</si>
  <si>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</si>
  <si>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</si>
  <si>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</si>
  <si>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</si>
  <si>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</si>
  <si>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</si>
  <si>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</si>
  <si>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</si>
  <si>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</si>
  <si>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</si>
  <si>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</si>
  <si>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</si>
  <si>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</si>
  <si>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</si>
  <si>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</si>
  <si>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</si>
  <si>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</si>
  <si>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</si>
  <si>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</si>
  <si>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</si>
  <si>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</si>
  <si>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</si>
  <si>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</si>
  <si>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</si>
  <si>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</si>
  <si>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</si>
  <si>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</si>
  <si>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</si>
  <si>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</si>
  <si>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</si>
  <si>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</si>
  <si>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</si>
  <si>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</si>
  <si>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</si>
  <si>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</si>
  <si>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</si>
  <si>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</si>
  <si>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</si>
  <si>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</si>
  <si>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</si>
  <si>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</si>
  <si>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</si>
  <si>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</si>
  <si>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</si>
  <si>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</si>
  <si>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</si>
  <si>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</si>
  <si>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</si>
  <si>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</si>
  <si>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</si>
  <si>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</si>
  <si>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</si>
  <si>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</si>
  <si>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</si>
  <si>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</si>
  <si>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</si>
  <si>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</si>
  <si>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</si>
  <si>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</si>
  <si>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</si>
  <si>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</si>
  <si>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</si>
  <si>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</si>
  <si>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</si>
  <si>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</si>
  <si>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</si>
  <si>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</si>
  <si>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</si>
  <si>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</si>
  <si>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</si>
  <si>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</si>
  <si>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</si>
  <si>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</si>
  <si>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</si>
  <si>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</si>
  <si>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</si>
  <si>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</si>
  <si>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</si>
  <si>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</si>
  <si>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</si>
  <si>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</si>
  <si>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</si>
  <si>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</si>
  <si>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</si>
  <si>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</si>
  <si>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</si>
  <si>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</si>
  <si>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</si>
  <si>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</si>
  <si>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</si>
  <si>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</si>
  <si>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</si>
  <si>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</si>
  <si>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</si>
  <si>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</si>
  <si>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</si>
  <si>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</si>
  <si>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</si>
  <si>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</si>
  <si>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</si>
  <si>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</si>
  <si>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</si>
  <si>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</si>
  <si>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</si>
  <si>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</si>
  <si>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</si>
  <si>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</si>
  <si>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</si>
  <si>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</si>
  <si>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</si>
  <si>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</si>
  <si>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</si>
  <si>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</si>
  <si>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</si>
  <si>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</si>
  <si>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</si>
  <si>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</si>
  <si>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</si>
  <si>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</si>
  <si>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</si>
  <si>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</si>
  <si>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</si>
  <si>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</si>
  <si>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</si>
  <si>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</si>
  <si>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</si>
  <si>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</si>
  <si>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</si>
  <si>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</si>
  <si>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</si>
  <si>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</si>
  <si>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</si>
  <si>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</si>
  <si>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</si>
  <si>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</si>
  <si>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</si>
  <si>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</si>
  <si>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</si>
  <si>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</si>
  <si>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</si>
  <si>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</si>
  <si>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</si>
  <si>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</si>
  <si>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</si>
  <si>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</si>
  <si>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</si>
  <si>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</si>
  <si>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</si>
  <si>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</si>
  <si>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</si>
  <si>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</si>
  <si>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</si>
  <si>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</si>
  <si>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</si>
  <si>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</si>
  <si>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</si>
  <si>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</si>
  <si>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</si>
  <si>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</si>
  <si>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</si>
  <si>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</si>
  <si>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</si>
  <si>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</si>
  <si>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</si>
  <si>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</si>
  <si>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</si>
  <si>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</si>
  <si>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</si>
  <si>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</si>
  <si>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</si>
  <si>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</si>
  <si>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</si>
  <si>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</si>
  <si>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</si>
  <si>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</si>
  <si>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</si>
  <si>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</si>
  <si>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</si>
  <si>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</si>
  <si>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</si>
  <si>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</si>
  <si>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</si>
  <si>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</si>
  <si>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</si>
  <si>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</si>
  <si>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</si>
  <si>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</si>
  <si>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</si>
  <si>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</si>
  <si>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</si>
  <si>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</si>
  <si>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</si>
  <si>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</si>
  <si>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</si>
  <si>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</si>
  <si>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</si>
  <si>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</si>
  <si>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</si>
  <si>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</si>
  <si>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</si>
  <si>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</si>
  <si>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</si>
  <si>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</si>
  <si>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</si>
  <si>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</si>
  <si>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</si>
  <si>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</si>
  <si>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</si>
  <si>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</si>
  <si>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</si>
  <si>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</si>
  <si>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</si>
  <si>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</si>
  <si>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</si>
  <si>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</si>
  <si>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</si>
  <si>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</si>
  <si>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</si>
  <si>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</si>
  <si>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</si>
  <si>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</si>
  <si>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</si>
  <si>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</si>
  <si>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</si>
  <si>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</si>
  <si>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</si>
  <si>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</si>
  <si>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</si>
  <si>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</si>
  <si>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</si>
  <si>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</si>
  <si>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</si>
  <si>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</si>
  <si>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</si>
  <si>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</si>
  <si>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</si>
  <si>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</si>
  <si>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</si>
  <si>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</si>
  <si>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</si>
  <si>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</si>
  <si>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</si>
  <si>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</si>
  <si>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</si>
  <si>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</si>
  <si>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</si>
  <si>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</si>
  <si>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</si>
  <si>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</si>
  <si>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</si>
  <si>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</si>
  <si>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</si>
  <si>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</si>
  <si>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</si>
  <si>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</si>
  <si>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</si>
  <si>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</si>
  <si>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</si>
  <si>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</si>
  <si>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</si>
  <si>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</si>
  <si>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</si>
  <si>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</si>
  <si>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</si>
  <si>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</si>
  <si>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</si>
  <si>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</si>
  <si>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</si>
  <si>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</si>
  <si>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</si>
  <si>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</si>
  <si>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</si>
  <si>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</si>
  <si>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</si>
  <si>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</si>
  <si>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</si>
  <si>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</si>
  <si>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</si>
  <si>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</si>
  <si>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</si>
  <si>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</si>
  <si>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</si>
  <si>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</si>
  <si>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</si>
  <si>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</si>
  <si>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</si>
  <si>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</si>
  <si>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</si>
  <si>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</si>
  <si>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</si>
  <si>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</si>
  <si>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</si>
  <si>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</si>
  <si>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</si>
  <si>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</si>
  <si>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</si>
  <si>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</si>
  <si>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</si>
  <si>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</si>
  <si>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</si>
  <si>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</si>
  <si>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</si>
  <si>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</si>
  <si>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</si>
  <si>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</si>
  <si>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</si>
  <si>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</si>
  <si>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</si>
  <si>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</si>
  <si>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</si>
  <si>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</si>
  <si>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</si>
  <si>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</si>
  <si>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</si>
  <si>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</si>
  <si>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</si>
  <si>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</si>
  <si>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</si>
  <si>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</si>
  <si>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</si>
  <si>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</si>
  <si>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</si>
  <si>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</si>
  <si>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</si>
  <si>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</si>
  <si>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</si>
  <si>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</si>
  <si>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</si>
  <si>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</si>
  <si>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</si>
  <si>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</si>
  <si>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</si>
  <si>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</si>
  <si>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</si>
  <si>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</si>
  <si>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</si>
  <si>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</si>
  <si>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</si>
  <si>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</si>
  <si>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</si>
  <si>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</si>
  <si>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</si>
  <si>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</si>
  <si>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</si>
  <si>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</si>
  <si>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</si>
  <si>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</si>
  <si>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</si>
  <si>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</si>
  <si>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</si>
  <si>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</si>
  <si>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</si>
  <si>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</si>
  <si>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</si>
  <si>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</si>
  <si>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</si>
  <si>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</si>
  <si>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</si>
  <si>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</si>
  <si>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</si>
  <si>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</si>
  <si>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</si>
  <si>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</si>
  <si>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</si>
  <si>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</si>
  <si>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</si>
  <si>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</si>
  <si>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</si>
  <si>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</si>
  <si>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</si>
  <si>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</si>
  <si>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</si>
  <si>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</si>
  <si>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</si>
  <si>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</si>
  <si>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</si>
  <si>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</si>
  <si>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</si>
  <si>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</si>
  <si>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</si>
  <si>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</si>
  <si>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</si>
  <si>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</si>
  <si>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</si>
  <si>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</si>
  <si>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</si>
  <si>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</si>
  <si>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</si>
  <si>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</si>
  <si>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</si>
  <si>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</si>
  <si>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</si>
  <si>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</si>
  <si>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</si>
  <si>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</si>
  <si>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</si>
  <si>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</si>
  <si>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</si>
  <si>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</si>
  <si>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</si>
  <si>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</si>
  <si>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</si>
  <si>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</si>
  <si>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</si>
  <si>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</si>
  <si>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</si>
  <si>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</si>
  <si>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</si>
  <si>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</si>
  <si>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</si>
  <si>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</si>
  <si>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</si>
  <si>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</si>
  <si>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</si>
  <si>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</si>
  <si>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</si>
  <si>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</si>
  <si>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</si>
  <si>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</si>
  <si>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</si>
  <si>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</si>
  <si>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</si>
  <si>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</si>
  <si>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</si>
  <si>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</si>
  <si>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</si>
  <si>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</si>
  <si>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</si>
  <si>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</si>
  <si>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</si>
  <si>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</si>
  <si>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</si>
  <si>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</si>
  <si>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</si>
  <si>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</si>
  <si>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</si>
  <si>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</si>
  <si>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</si>
  <si>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</si>
  <si>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</si>
  <si>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</si>
  <si>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</si>
  <si>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</si>
  <si>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</si>
  <si>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</si>
  <si>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</si>
  <si>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</si>
  <si>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</si>
  <si>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</si>
  <si>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</si>
  <si>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</si>
  <si>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</si>
  <si>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</si>
  <si>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</si>
  <si>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</si>
  <si>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</si>
  <si>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</si>
  <si>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</si>
  <si>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</si>
  <si>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</si>
  <si>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</si>
  <si>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</si>
  <si>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</si>
  <si>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</si>
  <si>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</si>
  <si>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</si>
  <si>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</si>
  <si>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</si>
  <si>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</si>
  <si>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</si>
  <si>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</si>
  <si>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</si>
  <si>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</si>
  <si>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</si>
  <si>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</si>
  <si>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</si>
  <si>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</si>
  <si>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</si>
  <si>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</si>
  <si>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</si>
  <si>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</si>
  <si>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</si>
  <si>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</si>
  <si>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</si>
  <si>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</si>
  <si>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</si>
  <si>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</si>
  <si>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</si>
  <si>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</si>
  <si>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</si>
  <si>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</si>
  <si>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</si>
  <si>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</si>
  <si>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</si>
  <si>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</si>
  <si>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</si>
  <si>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</si>
  <si>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</si>
  <si>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</si>
  <si>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</si>
  <si>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</si>
  <si>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</si>
  <si>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</si>
  <si>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</si>
  <si>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</si>
  <si>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</si>
  <si>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</si>
  <si>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</si>
  <si>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</si>
  <si>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</si>
  <si>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</si>
  <si>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</si>
  <si>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</si>
  <si>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</si>
  <si>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</si>
  <si>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</si>
  <si>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</si>
  <si>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</si>
  <si>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</si>
  <si>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</si>
  <si>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</si>
  <si>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</si>
  <si>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</si>
  <si>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</si>
  <si>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</si>
  <si>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</si>
  <si>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</si>
  <si>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</si>
  <si>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</si>
  <si>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</si>
  <si>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</si>
  <si>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</si>
  <si>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</si>
  <si>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</si>
  <si>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</si>
  <si>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</si>
  <si>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</si>
  <si>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</si>
  <si>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</si>
  <si>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</si>
  <si>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</si>
  <si>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</si>
  <si>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</si>
  <si>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</si>
  <si>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</si>
  <si>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</si>
  <si>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</si>
  <si>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</si>
  <si>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</si>
  <si>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</si>
  <si>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</si>
  <si>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</si>
  <si>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</si>
  <si>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</si>
  <si>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</si>
  <si>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</si>
  <si>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</si>
  <si>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</si>
  <si>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</si>
  <si>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</si>
  <si>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</si>
  <si>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</si>
  <si>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</si>
  <si>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</si>
  <si>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</si>
  <si>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</si>
  <si>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</si>
  <si>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</si>
  <si>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</si>
  <si>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</si>
  <si>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</si>
  <si>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</si>
  <si>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</si>
  <si>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</si>
  <si>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</si>
  <si>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</si>
  <si>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</si>
  <si>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</si>
  <si>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</si>
  <si>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</si>
  <si>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</si>
  <si>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</si>
  <si>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</si>
  <si>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</si>
  <si>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</si>
  <si>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</si>
  <si>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</si>
  <si>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</si>
  <si>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</si>
  <si>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</si>
  <si>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</si>
  <si>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</si>
  <si>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</si>
  <si>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</si>
  <si>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</si>
  <si>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</si>
  <si>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</si>
  <si>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</si>
  <si>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</si>
  <si>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</si>
  <si>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</si>
  <si>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</si>
  <si>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</si>
  <si>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</si>
  <si>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</si>
  <si>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</si>
  <si>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</si>
  <si>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</si>
  <si>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</si>
  <si>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</si>
  <si>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</si>
  <si>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</si>
  <si>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</si>
  <si>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</si>
  <si>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</si>
  <si>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</si>
  <si>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</si>
  <si>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</si>
  <si>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</si>
  <si>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</si>
  <si>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</si>
  <si>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</si>
  <si>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</si>
  <si>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</si>
  <si>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</si>
  <si>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</si>
  <si>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</si>
  <si>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</si>
  <si>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</si>
  <si>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</si>
  <si>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</si>
  <si>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</si>
  <si>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</si>
  <si>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</si>
  <si>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</si>
  <si>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</si>
  <si>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</si>
  <si>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</si>
  <si>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</si>
  <si>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</si>
  <si>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</si>
  <si>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</si>
  <si>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</si>
  <si>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</si>
  <si>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</si>
  <si>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</si>
  <si>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</si>
  <si>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</si>
  <si>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</si>
  <si>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</si>
  <si>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</si>
  <si>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</si>
  <si>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</si>
  <si>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</si>
  <si>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</si>
  <si>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</si>
  <si>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</si>
  <si>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</si>
  <si>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</si>
  <si>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</si>
  <si>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</si>
  <si>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</si>
  <si>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</si>
  <si>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</si>
  <si>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</si>
  <si>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</si>
  <si>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</si>
  <si>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</si>
  <si>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</si>
  <si>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</si>
  <si>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</si>
  <si>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</si>
  <si>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</si>
  <si>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</si>
  <si>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</si>
  <si>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</si>
  <si>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</si>
  <si>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</si>
  <si>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</si>
  <si>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</si>
  <si>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</si>
  <si>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</si>
  <si>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</si>
  <si>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</si>
  <si>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</si>
  <si>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</si>
  <si>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</si>
  <si>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</si>
  <si>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</si>
  <si>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</si>
  <si>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</si>
  <si>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</si>
  <si>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</si>
  <si>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</si>
  <si>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</si>
  <si>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</si>
  <si>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</si>
  <si>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</si>
  <si>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</si>
  <si>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</si>
  <si>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</si>
  <si>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</si>
  <si>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</si>
  <si>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</si>
  <si>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</si>
  <si>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</si>
  <si>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</si>
  <si>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</si>
  <si>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</si>
  <si>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</si>
  <si>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</si>
  <si>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</si>
  <si>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</si>
  <si>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</si>
  <si>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</si>
  <si>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</si>
  <si>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</si>
  <si>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</si>
  <si>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</si>
  <si>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</si>
  <si>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</si>
  <si>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</si>
  <si>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</si>
  <si>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</si>
  <si>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</si>
  <si>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</si>
  <si>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</si>
  <si>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</si>
  <si>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</si>
  <si>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</si>
  <si>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</si>
  <si>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</si>
  <si>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</si>
  <si>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</si>
  <si>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</si>
  <si>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</si>
  <si>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</si>
  <si>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</si>
  <si>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</si>
  <si>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</si>
  <si>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</si>
  <si>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</si>
  <si>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</si>
  <si>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</si>
  <si>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</si>
  <si>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</si>
  <si>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</si>
  <si>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</si>
  <si>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</si>
  <si>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</si>
  <si>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</si>
  <si>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</si>
  <si>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</si>
  <si>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</si>
  <si>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</si>
  <si>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</si>
  <si>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</si>
  <si>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</si>
  <si>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</si>
  <si>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</si>
  <si>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</si>
  <si>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</si>
  <si>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</si>
  <si>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</si>
  <si>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</si>
  <si>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</si>
  <si>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</si>
  <si>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</si>
  <si>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</si>
  <si>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</si>
  <si>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</si>
  <si>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</si>
  <si>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</si>
  <si>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</si>
  <si>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</si>
  <si>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</si>
  <si>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</si>
  <si>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</si>
  <si>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</si>
  <si>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</si>
  <si>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</si>
  <si>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</si>
  <si>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</si>
  <si>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</si>
  <si>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</si>
  <si>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</si>
  <si>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</si>
  <si>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</si>
  <si>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</si>
  <si>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</si>
  <si>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</si>
  <si>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</si>
  <si>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</si>
  <si>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</si>
  <si>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</si>
  <si>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</si>
  <si>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</si>
  <si>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</si>
  <si>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</si>
  <si>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</si>
  <si>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</si>
  <si>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</si>
  <si>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</si>
  <si>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</si>
  <si>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</si>
  <si>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</si>
  <si>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</si>
  <si>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</si>
  <si>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</si>
  <si>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</si>
  <si>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</si>
  <si>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</si>
  <si>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</si>
  <si>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</si>
  <si>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</si>
  <si>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</si>
  <si>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</si>
  <si>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</si>
  <si>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</si>
  <si>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</si>
  <si>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</si>
  <si>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</si>
  <si>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</si>
  <si>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</si>
  <si>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</si>
  <si>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</si>
  <si>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</si>
  <si>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</si>
  <si>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</si>
  <si>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</si>
  <si>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</si>
  <si>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</si>
  <si>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</si>
  <si>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</si>
  <si>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</si>
  <si>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</si>
  <si>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</si>
  <si>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</si>
  <si>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</si>
  <si>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</si>
  <si>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</si>
  <si>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</si>
  <si>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</si>
  <si>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</si>
  <si>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</si>
  <si>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</si>
  <si>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</si>
  <si>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</si>
  <si>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</si>
  <si>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</si>
  <si>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</si>
  <si>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</si>
  <si>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</si>
  <si>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</si>
  <si>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</si>
  <si>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</si>
  <si>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</si>
  <si>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</si>
  <si>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</si>
  <si>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</si>
  <si>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</si>
  <si>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</si>
  <si>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</si>
  <si>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</si>
  <si>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</si>
  <si>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</si>
  <si>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</si>
  <si>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</si>
  <si>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</si>
  <si>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</si>
  <si>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</si>
  <si>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</si>
  <si>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</si>
  <si>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</si>
  <si>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</si>
  <si>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</si>
  <si>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</si>
  <si>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</si>
  <si>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</si>
  <si>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</si>
  <si>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</si>
  <si>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</si>
  <si>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</si>
  <si>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</si>
  <si>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</si>
  <si>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</si>
  <si>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</si>
  <si>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</si>
  <si>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</si>
  <si>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</si>
  <si>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</si>
  <si>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</si>
  <si>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</si>
  <si>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</si>
  <si>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</si>
  <si>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</si>
  <si>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</si>
  <si>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</si>
  <si>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</si>
  <si>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</si>
  <si>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</si>
  <si>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</si>
  <si>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</si>
  <si>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</si>
  <si>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</si>
  <si>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</si>
  <si>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</si>
  <si>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</si>
  <si>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</si>
  <si>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</si>
  <si>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</si>
  <si>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</si>
  <si>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</si>
  <si>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</si>
  <si>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</si>
  <si>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</si>
  <si>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</si>
  <si>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</si>
  <si>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</si>
  <si>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</si>
  <si>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</si>
  <si>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</si>
  <si>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</si>
  <si>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</si>
  <si>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</si>
  <si>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</si>
  <si>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</si>
  <si>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</si>
  <si>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</si>
  <si>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</si>
  <si>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</si>
  <si>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</si>
  <si>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</si>
  <si>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</si>
  <si>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</si>
  <si>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</si>
  <si>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</si>
  <si>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</si>
  <si>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</si>
  <si>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</si>
  <si>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</si>
  <si>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</si>
  <si>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</si>
  <si>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</si>
  <si>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</si>
  <si>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</si>
  <si>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</si>
  <si>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</si>
  <si>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</si>
  <si>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</si>
  <si>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</si>
  <si>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</si>
  <si>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</si>
  <si>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</si>
  <si>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</si>
  <si>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</si>
  <si>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</si>
  <si>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</si>
  <si>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</si>
  <si>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</si>
  <si>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</si>
  <si>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</si>
  <si>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</si>
  <si>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</si>
  <si>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</si>
  <si>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</si>
  <si>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</si>
  <si>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</si>
  <si>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</si>
  <si>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</si>
  <si>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</si>
  <si>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</si>
  <si>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</si>
  <si>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</si>
  <si>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</si>
  <si>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</si>
  <si>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</si>
  <si>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</si>
  <si>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</si>
  <si>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</si>
  <si>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</si>
  <si>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</si>
  <si>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</si>
  <si>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</si>
  <si>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</si>
  <si>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</si>
  <si>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</si>
  <si>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</si>
  <si>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</si>
  <si>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</si>
  <si>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</si>
  <si>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</si>
  <si>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</si>
  <si>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</si>
  <si>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</si>
  <si>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</si>
  <si>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</si>
  <si>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</si>
  <si>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</si>
  <si>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</si>
  <si>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</si>
  <si>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</si>
  <si>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</si>
  <si>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</si>
  <si>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</si>
  <si>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</si>
  <si>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</si>
  <si>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</si>
  <si>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</si>
  <si>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</si>
  <si>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</si>
  <si>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</si>
  <si>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</si>
  <si>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</si>
  <si>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</si>
  <si>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</si>
  <si>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</si>
  <si>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</si>
  <si>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</si>
  <si>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</si>
  <si>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</si>
  <si>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</si>
  <si>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</si>
  <si>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</si>
  <si>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</si>
  <si>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</si>
  <si>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</si>
  <si>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</si>
  <si>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</si>
  <si>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</si>
  <si>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</si>
  <si>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</si>
  <si>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</si>
  <si>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</si>
  <si>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</si>
  <si>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</si>
  <si>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</si>
  <si>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</si>
  <si>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</si>
  <si>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</si>
  <si>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</si>
  <si>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</si>
  <si>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</si>
  <si>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</si>
  <si>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</si>
  <si>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</si>
  <si>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</si>
  <si>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</si>
  <si>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</si>
  <si>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</si>
  <si>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</si>
  <si>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</si>
  <si>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</si>
  <si>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</si>
  <si>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</si>
  <si>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</si>
  <si>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</si>
  <si>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</si>
  <si>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</si>
  <si>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</si>
  <si>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</si>
  <si>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</si>
  <si>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</si>
  <si>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</si>
  <si>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</si>
  <si>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</si>
  <si>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</si>
  <si>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</si>
  <si>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</si>
  <si>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</si>
  <si>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</si>
  <si>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</si>
  <si>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</si>
  <si>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</si>
  <si>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</si>
  <si>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</si>
  <si>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</si>
  <si>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</si>
  <si>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</si>
  <si>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</si>
  <si>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</si>
  <si>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</si>
  <si>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</si>
  <si>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</si>
  <si>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</si>
  <si>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</si>
  <si>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</si>
  <si>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</si>
  <si>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</si>
  <si>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</si>
  <si>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</si>
  <si>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</si>
  <si>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</si>
  <si>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</si>
  <si>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</si>
  <si>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</si>
  <si>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</si>
  <si>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</si>
  <si>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</si>
  <si>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</si>
  <si>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</si>
  <si>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</si>
  <si>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</si>
  <si>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</si>
  <si>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</si>
  <si>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</si>
  <si>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</si>
  <si>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</si>
  <si>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</si>
  <si>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</si>
  <si>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</si>
  <si>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</si>
  <si>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</si>
  <si>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</si>
  <si>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</si>
  <si>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</si>
  <si>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</si>
  <si>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</si>
  <si>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</si>
  <si>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</si>
  <si>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</si>
  <si>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</si>
  <si>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</si>
  <si>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</si>
  <si>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</si>
  <si>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</si>
  <si>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</si>
  <si>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</si>
  <si>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</si>
  <si>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</si>
  <si>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</si>
  <si>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</si>
  <si>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</si>
  <si>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</si>
  <si>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</si>
  <si>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</si>
  <si>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</si>
  <si>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</si>
  <si>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</si>
  <si>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</si>
  <si>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</si>
  <si>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</si>
  <si>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</si>
  <si>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</si>
  <si>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</si>
  <si>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</si>
  <si>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</si>
  <si>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</si>
  <si>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</si>
  <si>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</si>
  <si>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</si>
  <si>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</si>
  <si>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</si>
  <si>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</si>
  <si>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</si>
  <si>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</si>
  <si>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</si>
  <si>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</si>
  <si>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</si>
  <si>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</si>
  <si>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</si>
  <si>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</si>
  <si>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</si>
  <si>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</si>
  <si>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</si>
  <si>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</si>
  <si>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</si>
  <si>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</si>
  <si>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</si>
  <si>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</si>
  <si>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</si>
  <si>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</si>
  <si>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</si>
  <si>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</si>
  <si>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</si>
  <si>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</si>
  <si>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</si>
  <si>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</si>
  <si>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</si>
  <si>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</si>
  <si>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</si>
  <si>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</si>
  <si>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</si>
  <si>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</si>
  <si>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</si>
  <si>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</si>
  <si>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</si>
  <si>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</si>
  <si>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</si>
  <si>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</si>
  <si>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</si>
  <si>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</si>
  <si>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</si>
  <si>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</si>
  <si>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</si>
  <si>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</si>
  <si>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</si>
  <si>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</si>
  <si>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</si>
  <si>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</si>
  <si>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</si>
  <si>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</si>
  <si>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</si>
  <si>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</si>
  <si>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</si>
  <si>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</si>
  <si>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</si>
  <si>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</si>
  <si>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</si>
  <si>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</si>
  <si>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</si>
  <si>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</si>
  <si>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</si>
  <si>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</si>
  <si>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</si>
  <si>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</si>
  <si>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</si>
  <si>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</si>
  <si>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</si>
  <si>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</si>
  <si>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</si>
  <si>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</si>
  <si>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</si>
  <si>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</si>
  <si>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</si>
  <si>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</si>
  <si>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</si>
  <si>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</si>
  <si>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</si>
  <si>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</si>
  <si>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</si>
  <si>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</si>
  <si>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</si>
  <si>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</si>
  <si>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</si>
  <si>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</si>
  <si>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</si>
  <si>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</si>
  <si>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</si>
  <si>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</si>
  <si>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</si>
  <si>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</si>
  <si>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</si>
  <si>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</si>
  <si>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</si>
  <si>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</si>
  <si>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</si>
  <si>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</si>
  <si>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</si>
  <si>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</si>
  <si>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</si>
  <si>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</si>
  <si>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</si>
  <si>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</si>
  <si>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</si>
  <si>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</si>
  <si>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</si>
  <si>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</si>
  <si>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</si>
  <si>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</si>
  <si>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</si>
  <si>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</si>
  <si>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</si>
  <si>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</si>
  <si>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</si>
  <si>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</si>
  <si>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</si>
  <si>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</si>
  <si>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</si>
  <si>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</si>
  <si>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</si>
  <si>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</si>
  <si>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</si>
  <si>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</si>
  <si>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</si>
  <si>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</si>
  <si>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</si>
  <si>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</si>
  <si>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</si>
  <si>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</si>
  <si>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</si>
  <si>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</si>
  <si>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</si>
  <si>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</si>
  <si>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</si>
  <si>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</si>
  <si>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</si>
  <si>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</si>
  <si>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</si>
  <si>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</si>
  <si>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</si>
  <si>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</si>
  <si>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</si>
  <si>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</si>
  <si>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</si>
  <si>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</si>
  <si>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</si>
  <si>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</si>
  <si>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</si>
  <si>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</si>
  <si>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</si>
  <si>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</si>
  <si>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</si>
  <si>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</si>
  <si>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</si>
  <si>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</si>
  <si>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</si>
  <si>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</si>
  <si>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</si>
  <si>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</si>
  <si>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</si>
  <si>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</si>
  <si>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</si>
  <si>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</si>
  <si>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</si>
  <si>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</si>
  <si>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</si>
  <si>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</si>
  <si>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</si>
  <si>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</si>
  <si>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</si>
  <si>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</si>
  <si>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</si>
  <si>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</si>
  <si>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</si>
  <si>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</si>
  <si>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</si>
  <si>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</si>
  <si>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</si>
  <si>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</si>
  <si>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</si>
  <si>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</si>
  <si>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</si>
  <si>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</si>
  <si>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</si>
  <si>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</si>
  <si>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</si>
  <si>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</si>
  <si>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</si>
  <si>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</si>
  <si>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</si>
  <si>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</si>
  <si>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</si>
  <si>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</si>
  <si>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</si>
  <si>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</si>
  <si>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</si>
  <si>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</si>
  <si>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</si>
  <si>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</si>
  <si>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</si>
  <si>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</si>
  <si>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</si>
  <si>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</si>
  <si>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</si>
  <si>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</si>
  <si>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</si>
  <si>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</si>
  <si>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</si>
  <si>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</si>
  <si>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</si>
  <si>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</si>
  <si>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</si>
  <si>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</si>
  <si>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</si>
  <si>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</si>
  <si>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</si>
  <si>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</si>
  <si>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</si>
  <si>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</si>
  <si>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</si>
  <si>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</si>
  <si>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</si>
  <si>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</si>
  <si>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</si>
  <si>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</si>
  <si>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</si>
  <si>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</si>
  <si>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</si>
  <si>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</si>
  <si>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</si>
  <si>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</si>
  <si>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</si>
  <si>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</si>
  <si>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</si>
  <si>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</si>
  <si>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</si>
  <si>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</si>
  <si>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</si>
  <si>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</si>
  <si>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</si>
  <si>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</si>
  <si>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</si>
  <si>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</si>
  <si>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</si>
  <si>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</si>
  <si>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</si>
  <si>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</si>
  <si>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</si>
  <si>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</si>
  <si>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</si>
  <si>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</si>
  <si>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</si>
  <si>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</si>
  <si>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</si>
  <si>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</si>
  <si>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</si>
  <si>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</si>
  <si>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</si>
  <si>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</si>
  <si>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</si>
  <si>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</si>
  <si>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</si>
  <si>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</si>
  <si>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</si>
  <si>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</si>
  <si>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</si>
  <si>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</si>
  <si>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</si>
  <si>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</si>
  <si>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</si>
  <si>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</si>
  <si>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</si>
  <si>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</si>
  <si>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</si>
  <si>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</si>
  <si>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</si>
  <si>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</si>
  <si>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</si>
  <si>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</si>
  <si>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</si>
  <si>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</si>
  <si>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</si>
  <si>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</si>
  <si>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</si>
  <si>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</si>
  <si>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</si>
  <si>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</si>
  <si>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</si>
  <si>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</si>
  <si>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</si>
  <si>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</si>
  <si>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</si>
  <si>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</si>
  <si>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</si>
  <si>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</si>
  <si>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</si>
  <si>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</si>
  <si>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</si>
  <si>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</si>
  <si>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</si>
  <si>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</si>
  <si>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</si>
  <si>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</si>
  <si>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</si>
  <si>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</si>
  <si>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</si>
  <si>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</si>
  <si>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</si>
  <si>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</si>
  <si>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</si>
  <si>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</si>
  <si>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</si>
  <si>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</si>
  <si>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</si>
  <si>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</si>
  <si>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</si>
  <si>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</si>
  <si>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</si>
  <si>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</si>
  <si>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</si>
  <si>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</si>
  <si>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</si>
  <si>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</si>
  <si>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</si>
  <si>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</si>
  <si>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</si>
  <si>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</si>
  <si>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</si>
  <si>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</si>
  <si>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</si>
  <si>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</si>
  <si>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</si>
  <si>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</si>
  <si>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</si>
  <si>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</si>
  <si>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</si>
  <si>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</si>
  <si>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</si>
  <si>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</si>
  <si>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</si>
  <si>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</si>
  <si>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</si>
  <si>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</si>
  <si>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</si>
  <si>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</si>
  <si>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</si>
  <si>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</si>
  <si>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</si>
  <si>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</si>
  <si>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</si>
  <si>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</si>
  <si>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</si>
  <si>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</si>
  <si>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</si>
  <si>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</si>
  <si>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</si>
  <si>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</si>
  <si>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</si>
  <si>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</si>
  <si>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</si>
  <si>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</si>
  <si>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</si>
  <si>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</si>
  <si>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</si>
  <si>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</si>
  <si>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</si>
  <si>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</si>
  <si>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</si>
  <si>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</si>
  <si>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</si>
  <si>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</si>
  <si>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</si>
  <si>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</si>
  <si>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</si>
  <si>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</si>
  <si>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</si>
  <si>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</si>
  <si>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</si>
  <si>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</si>
  <si>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</si>
  <si>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</si>
  <si>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</si>
  <si>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</si>
  <si>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</si>
  <si>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</si>
  <si>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</si>
  <si>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</si>
  <si>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</si>
  <si>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</si>
  <si>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</si>
  <si>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</si>
  <si>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</si>
  <si>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</si>
  <si>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</si>
  <si>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</si>
  <si>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</si>
  <si>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</si>
  <si>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</si>
  <si>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</si>
  <si>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</si>
  <si>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</si>
  <si>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</si>
  <si>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</si>
  <si>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</si>
  <si>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</si>
  <si>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</si>
  <si>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</si>
  <si>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</si>
  <si>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</si>
  <si>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</si>
  <si>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</si>
  <si>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</si>
  <si>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</si>
  <si>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</si>
  <si>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</si>
  <si>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</si>
  <si>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</si>
  <si>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</si>
  <si>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</si>
  <si>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</si>
  <si>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</si>
  <si>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</si>
  <si>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</si>
  <si>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</si>
  <si>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</si>
  <si>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</si>
  <si>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</si>
  <si>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</si>
  <si>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</si>
  <si>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</si>
  <si>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</si>
  <si>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</si>
  <si>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</si>
  <si>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</si>
  <si>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</si>
  <si>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</si>
  <si>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</si>
  <si>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</si>
  <si>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</si>
  <si>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</si>
  <si>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</si>
  <si>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</si>
  <si>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</si>
  <si>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</si>
  <si>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</si>
  <si>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</si>
  <si>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</si>
  <si>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</si>
  <si>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</si>
  <si>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</si>
  <si>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</si>
  <si>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</si>
  <si>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</si>
  <si>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</si>
  <si>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</si>
  <si>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</si>
  <si>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</si>
  <si>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</si>
  <si>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</si>
  <si>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</si>
  <si>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</si>
  <si>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</si>
  <si>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</si>
  <si>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</si>
  <si>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</si>
  <si>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</si>
  <si>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</si>
  <si>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</si>
  <si>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</si>
  <si>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</si>
  <si>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</si>
  <si>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</si>
  <si>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</si>
  <si>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</si>
  <si>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</si>
  <si>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</si>
  <si>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</si>
  <si>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</si>
  <si>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</si>
  <si>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</si>
  <si>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</si>
  <si>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</si>
  <si>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</si>
  <si>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</si>
  <si>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</si>
  <si>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</si>
  <si>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</si>
  <si>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</si>
  <si>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</si>
  <si>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</si>
  <si>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</si>
  <si>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</si>
  <si>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</si>
  <si>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</si>
  <si>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</si>
  <si>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</si>
  <si>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</si>
  <si>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</si>
  <si>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</si>
  <si>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</si>
  <si>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</si>
  <si>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</si>
  <si>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</si>
  <si>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</si>
  <si>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</si>
  <si>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</si>
  <si>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</si>
  <si>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</si>
  <si>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</si>
  <si>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</si>
  <si>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</si>
  <si>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</si>
  <si>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</si>
  <si>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</si>
  <si>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</si>
  <si>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</si>
  <si>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</si>
  <si>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</si>
  <si>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</si>
  <si>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</si>
  <si>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</si>
  <si>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</si>
  <si>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</si>
  <si>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</si>
  <si>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</si>
  <si>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</si>
  <si>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</si>
  <si>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</si>
  <si>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</si>
  <si>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</si>
  <si>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</si>
  <si>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</si>
  <si>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</si>
  <si>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</si>
  <si>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</si>
  <si>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</si>
  <si>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</si>
  <si>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</si>
  <si>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</si>
  <si>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</si>
  <si>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</si>
  <si>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</si>
  <si>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</si>
  <si>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</si>
  <si>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</si>
  <si>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</si>
  <si>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</si>
  <si>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</si>
  <si>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</si>
  <si>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</si>
  <si>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</si>
  <si>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</si>
  <si>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</si>
  <si>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</si>
  <si>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</si>
  <si>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</si>
  <si>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</si>
  <si>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</si>
  <si>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</si>
  <si>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</si>
  <si>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</si>
  <si>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</si>
  <si>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</si>
  <si>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</si>
  <si>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</si>
  <si>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</si>
  <si>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</si>
  <si>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</si>
  <si>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</si>
  <si>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</si>
  <si>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</si>
  <si>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</si>
  <si>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</si>
  <si>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</si>
  <si>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</si>
  <si>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</si>
  <si>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</si>
  <si>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</si>
  <si>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</si>
  <si>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</si>
  <si>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</si>
  <si>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</si>
  <si>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</si>
  <si>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</si>
  <si>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</si>
  <si>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</si>
  <si>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</si>
  <si>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</si>
  <si>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</si>
  <si>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</si>
  <si>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</si>
  <si>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</si>
  <si>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</si>
  <si>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</si>
  <si>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</si>
  <si>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</si>
  <si>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</si>
  <si>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</si>
  <si>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</si>
  <si>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</si>
  <si>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</si>
  <si>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</si>
  <si>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</si>
  <si>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</si>
  <si>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</si>
  <si>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</si>
  <si>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</si>
  <si>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</si>
  <si>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</si>
  <si>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</si>
  <si>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</si>
  <si>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</si>
  <si>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</si>
  <si>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</si>
  <si>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</si>
  <si>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</si>
  <si>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</si>
  <si>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</si>
  <si>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</si>
  <si>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</si>
  <si>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</si>
  <si>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</si>
  <si>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</si>
  <si>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</si>
  <si>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</si>
  <si>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</si>
  <si>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</si>
  <si>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</si>
  <si>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</si>
  <si>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</si>
  <si>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</si>
  <si>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</si>
  <si>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</si>
  <si>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</si>
  <si>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</si>
  <si>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</si>
  <si>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</si>
  <si>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</si>
  <si>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</si>
  <si>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</si>
  <si>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</si>
  <si>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</si>
  <si>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</si>
  <si>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</si>
  <si>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</si>
  <si>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</si>
  <si>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</si>
  <si>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</si>
  <si>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</si>
  <si>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</si>
  <si>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</si>
  <si>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</si>
  <si>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</si>
  <si>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</si>
  <si>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</si>
  <si>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</si>
  <si>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</si>
  <si>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</si>
  <si>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</si>
  <si>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</si>
  <si>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</si>
  <si>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</si>
  <si>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</si>
  <si>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</si>
  <si>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</si>
  <si>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</si>
  <si>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</si>
  <si>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</si>
  <si>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</si>
  <si>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</si>
  <si>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</si>
  <si>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</si>
  <si>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</si>
  <si>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</si>
  <si>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</si>
  <si>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</si>
  <si>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</si>
  <si>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</si>
  <si>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</si>
  <si>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</si>
  <si>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</si>
  <si>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</si>
  <si>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</si>
  <si>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</si>
  <si>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</si>
  <si>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</si>
  <si>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</si>
  <si>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</si>
  <si>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</si>
  <si>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</si>
  <si>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</si>
  <si>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</si>
  <si>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</si>
  <si>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</si>
  <si>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</si>
  <si>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</si>
  <si>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</si>
  <si>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</si>
  <si>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</si>
  <si>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</si>
  <si>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</si>
  <si>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</si>
  <si>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</si>
  <si>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</si>
  <si>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</si>
  <si>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</si>
  <si>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</si>
  <si>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</si>
  <si>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</si>
  <si>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</si>
  <si>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</si>
  <si>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</si>
  <si>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</si>
  <si>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</si>
  <si>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</si>
  <si>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</si>
  <si>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</si>
  <si>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</si>
  <si>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</si>
  <si>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</si>
  <si>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</si>
  <si>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</si>
  <si>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</si>
  <si>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</si>
  <si>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</si>
  <si>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</si>
  <si>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</si>
  <si>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</si>
  <si>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</si>
  <si>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</si>
  <si>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</si>
  <si>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</si>
  <si>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</si>
  <si>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</si>
  <si>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</si>
  <si>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</si>
  <si>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</si>
  <si>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</si>
  <si>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</si>
  <si>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</si>
  <si>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</si>
  <si>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</si>
  <si>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</si>
  <si>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</si>
  <si>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</si>
  <si>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</si>
  <si>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</si>
  <si>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</si>
  <si>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</si>
  <si>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</si>
  <si>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</si>
  <si>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</si>
  <si>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</si>
  <si>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</si>
  <si>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</si>
  <si>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</si>
  <si>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</si>
  <si>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</si>
  <si>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</si>
  <si>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</si>
  <si>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</si>
  <si>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</si>
  <si>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</si>
  <si>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</si>
  <si>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</si>
  <si>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</si>
  <si>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</si>
  <si>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</si>
  <si>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</si>
  <si>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</si>
  <si>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</si>
  <si>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</si>
  <si>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</si>
  <si>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</si>
  <si>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</si>
  <si>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</si>
  <si>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</si>
  <si>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</si>
  <si>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</si>
  <si>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</si>
  <si>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</si>
  <si>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</si>
  <si>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</si>
  <si>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</si>
  <si>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</si>
  <si>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</si>
  <si>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</si>
  <si>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</si>
  <si>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</si>
  <si>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</si>
  <si>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</si>
  <si>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</si>
  <si>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</si>
  <si>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</si>
  <si>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</si>
  <si>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</si>
  <si>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</si>
  <si>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</si>
  <si>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</si>
  <si>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</si>
  <si>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</si>
  <si>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</si>
  <si>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</si>
  <si>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</si>
  <si>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</si>
  <si>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</si>
  <si>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</si>
  <si>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</si>
  <si>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</si>
  <si>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</si>
  <si>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</si>
  <si>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</si>
  <si>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</si>
  <si>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</si>
  <si>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</si>
  <si>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</si>
  <si>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</si>
  <si>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</si>
  <si>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</si>
  <si>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</si>
  <si>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</si>
  <si>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</si>
  <si>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</si>
  <si>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</si>
  <si>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</si>
  <si>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</si>
  <si>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</si>
  <si>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</si>
  <si>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</si>
  <si>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</si>
  <si>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</si>
  <si>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</si>
  <si>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</si>
  <si>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</si>
  <si>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</si>
  <si>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</si>
  <si>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</si>
  <si>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</si>
  <si>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</si>
  <si>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</si>
  <si>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</si>
  <si>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</si>
  <si>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</si>
  <si>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</si>
  <si>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</si>
  <si>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</si>
  <si>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</si>
  <si>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</si>
  <si>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</si>
  <si>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</si>
  <si>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</si>
  <si>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</si>
  <si>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</si>
  <si>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</si>
  <si>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</si>
  <si>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</si>
  <si>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</si>
  <si>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</si>
  <si>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</si>
  <si>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</si>
  <si>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</si>
  <si>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</si>
  <si>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</si>
  <si>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</si>
  <si>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</si>
  <si>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</si>
  <si>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</si>
  <si>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</si>
  <si>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</si>
  <si>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</si>
  <si>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</si>
  <si>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</si>
  <si>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</si>
  <si>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</si>
  <si>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</si>
  <si>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</si>
  <si>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</si>
  <si>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</si>
  <si>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</si>
  <si>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</si>
  <si>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</si>
  <si>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</si>
  <si>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</si>
  <si>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</si>
  <si>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</si>
  <si>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</si>
  <si>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</si>
  <si>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</si>
  <si>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</si>
  <si>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</si>
  <si>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</si>
  <si>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</si>
  <si>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</si>
  <si>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</si>
  <si>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</si>
  <si>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</si>
  <si>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</si>
  <si>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</si>
  <si>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</si>
  <si>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</si>
  <si>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</si>
  <si>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</si>
  <si>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</si>
  <si>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</si>
  <si>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</si>
  <si>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</si>
  <si>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</si>
  <si>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</si>
  <si>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</si>
  <si>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</si>
  <si>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</si>
  <si>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</si>
  <si>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</si>
  <si>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</si>
  <si>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</si>
  <si>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</si>
  <si>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</si>
  <si>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</si>
  <si>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</si>
  <si>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</si>
  <si>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</si>
  <si>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</si>
  <si>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</si>
  <si>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</si>
  <si>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</si>
  <si>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</si>
  <si>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</si>
  <si>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</si>
  <si>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</si>
  <si>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</si>
  <si>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</si>
  <si>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</si>
  <si>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</si>
  <si>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</si>
  <si>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</si>
  <si>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</si>
  <si>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</si>
  <si>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</si>
  <si>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</si>
  <si>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</si>
  <si>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</si>
  <si>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</si>
  <si>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</si>
  <si>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</si>
  <si>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</si>
  <si>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</si>
  <si>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</si>
  <si>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</si>
  <si>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</si>
  <si>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</si>
  <si>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</si>
  <si>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</si>
  <si>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</si>
  <si>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</si>
  <si>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</si>
  <si>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</si>
  <si>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</si>
  <si>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</si>
  <si>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</si>
  <si>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</si>
  <si>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</si>
  <si>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</si>
  <si>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</si>
  <si>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</si>
  <si>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</si>
  <si>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</si>
  <si>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</si>
  <si>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</si>
  <si>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</si>
  <si>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</si>
  <si>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</si>
  <si>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</si>
  <si>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</si>
  <si>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</si>
  <si>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</si>
  <si>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</si>
  <si>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</si>
  <si>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</si>
  <si>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</si>
  <si>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</si>
  <si>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</si>
  <si>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</si>
  <si>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</si>
  <si>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</si>
  <si>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</si>
  <si>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</si>
  <si>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</si>
  <si>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</si>
  <si>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</si>
  <si>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</si>
  <si>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</si>
  <si>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</si>
  <si>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</si>
  <si>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</si>
  <si>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</si>
  <si>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</si>
  <si>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</si>
  <si>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</si>
  <si>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</si>
  <si>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</si>
  <si>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</si>
  <si>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</si>
  <si>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</si>
  <si>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</si>
  <si>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</si>
  <si>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</si>
  <si>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</si>
  <si>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</si>
  <si>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</si>
  <si>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</si>
  <si>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</si>
  <si>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</si>
  <si>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</si>
  <si>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</si>
  <si>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</si>
  <si>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</si>
  <si>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</si>
  <si>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</si>
  <si>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</si>
  <si>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</si>
  <si>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</si>
  <si>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</si>
  <si>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</si>
  <si>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</si>
  <si>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</si>
  <si>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</si>
  <si>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</si>
  <si>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</si>
  <si>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</si>
  <si>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</si>
  <si>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</si>
  <si>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</si>
  <si>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</si>
  <si>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</si>
  <si>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</si>
  <si>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</si>
  <si>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</si>
  <si>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</si>
  <si>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</si>
  <si>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</si>
  <si>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</si>
  <si>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</si>
  <si>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</si>
  <si>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</si>
  <si>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</si>
  <si>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</si>
  <si>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</si>
  <si>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</si>
  <si>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</si>
  <si>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</si>
  <si>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</si>
  <si>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</si>
  <si>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</si>
  <si>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</si>
  <si>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</si>
  <si>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</si>
  <si>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</si>
  <si>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</si>
  <si>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</si>
  <si>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</si>
  <si>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</si>
  <si>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</si>
  <si>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</si>
  <si>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</si>
  <si>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</si>
  <si>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</si>
  <si>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</si>
  <si>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</si>
  <si>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</si>
  <si>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</si>
  <si>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</si>
  <si>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</si>
  <si>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</si>
  <si>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</si>
  <si>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</si>
  <si>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</si>
  <si>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</si>
  <si>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</si>
  <si>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</si>
  <si>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</si>
  <si>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</si>
  <si>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</si>
  <si>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</si>
  <si>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</si>
  <si>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</si>
  <si>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</si>
  <si>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</si>
  <si>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</si>
  <si>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</si>
  <si>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</si>
  <si>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</si>
  <si>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</si>
  <si>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</si>
  <si>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</si>
  <si>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</si>
  <si>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</si>
  <si>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</si>
  <si>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</si>
  <si>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</si>
  <si>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</si>
  <si>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</si>
  <si>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</si>
  <si>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</si>
  <si>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</si>
  <si>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</si>
  <si>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</si>
  <si>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</si>
  <si>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</si>
  <si>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</si>
  <si>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</si>
  <si>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</si>
  <si>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</si>
  <si>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</si>
  <si>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</si>
  <si>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</si>
  <si>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</si>
  <si>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</si>
  <si>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</si>
  <si>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</si>
  <si>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</si>
  <si>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</si>
  <si>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</si>
  <si>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</si>
  <si>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</si>
  <si>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</si>
  <si>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</si>
  <si>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</si>
  <si>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</si>
  <si>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</si>
  <si>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</si>
  <si>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</si>
  <si>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</si>
  <si>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</si>
  <si>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</si>
  <si>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</si>
  <si>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</si>
  <si>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</si>
  <si>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</si>
  <si>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</si>
  <si>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</si>
  <si>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</si>
  <si>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</si>
  <si>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</si>
  <si>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</si>
  <si>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</si>
  <si>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</si>
  <si>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</si>
  <si>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</si>
  <si>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</si>
  <si>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</si>
  <si>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</si>
  <si>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</si>
  <si>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</si>
  <si>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</si>
  <si>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</si>
  <si>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</si>
  <si>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</si>
  <si>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</si>
  <si>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</si>
  <si>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</si>
  <si>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</si>
  <si>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</si>
  <si>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</si>
  <si>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</si>
  <si>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</si>
  <si>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</si>
  <si>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</si>
  <si>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</si>
  <si>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</si>
  <si>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</si>
  <si>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</si>
  <si>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</si>
  <si>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</si>
  <si>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</si>
  <si>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</si>
  <si>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</si>
  <si>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</si>
  <si>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</si>
  <si>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</si>
  <si>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</si>
  <si>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</si>
  <si>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</si>
  <si>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</si>
  <si>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</si>
  <si>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</si>
  <si>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</si>
  <si>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</si>
  <si>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</si>
  <si>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</si>
  <si>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</si>
  <si>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</si>
  <si>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</si>
  <si>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</si>
  <si>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</si>
  <si>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</si>
  <si>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</si>
  <si>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</si>
  <si>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</si>
  <si>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</si>
  <si>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</si>
  <si>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</si>
  <si>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</si>
  <si>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</si>
  <si>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</si>
  <si>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</si>
  <si>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</si>
  <si>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</si>
  <si>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</si>
  <si>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</si>
  <si>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</si>
  <si>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</si>
  <si>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</si>
  <si>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</si>
  <si>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</si>
  <si>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</si>
  <si>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</si>
  <si>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</si>
  <si>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</si>
  <si>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</si>
  <si>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</si>
  <si>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</si>
  <si>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</si>
  <si>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</si>
  <si>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</si>
  <si>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</si>
  <si>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</si>
  <si>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</si>
  <si>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</si>
  <si>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</si>
  <si>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</si>
  <si>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</si>
  <si>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</si>
  <si>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</si>
  <si>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</si>
  <si>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</si>
  <si>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</si>
  <si>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</si>
  <si>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</si>
  <si>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</si>
  <si>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</si>
  <si>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</si>
  <si>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</si>
  <si>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</si>
  <si>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</si>
  <si>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</si>
  <si>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</si>
  <si>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</si>
  <si>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</si>
  <si>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</si>
  <si>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</si>
  <si>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</si>
  <si>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</si>
  <si>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</si>
  <si>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</si>
  <si>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</si>
  <si>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</si>
  <si>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</si>
  <si>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</si>
  <si>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</si>
  <si>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</si>
  <si>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</si>
  <si>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</si>
  <si>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</si>
  <si>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</si>
  <si>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</si>
  <si>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</si>
  <si>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</si>
  <si>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</si>
  <si>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</si>
  <si>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</si>
  <si>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</si>
  <si>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</si>
  <si>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</si>
  <si>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</si>
  <si>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</si>
  <si>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</si>
  <si>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</si>
  <si>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</si>
  <si>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</si>
  <si>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</si>
  <si>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</si>
  <si>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</si>
  <si>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</si>
  <si>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</si>
  <si>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</si>
  <si>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</si>
  <si>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</si>
  <si>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</si>
  <si>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</si>
  <si>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</si>
  <si>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</si>
  <si>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</si>
  <si>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</si>
  <si>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</si>
  <si>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</si>
  <si>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</si>
  <si>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</si>
  <si>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</si>
  <si>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</si>
  <si>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</si>
  <si>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</si>
  <si>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</si>
  <si>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</si>
  <si>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</si>
  <si>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</si>
  <si>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</si>
  <si>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</si>
  <si>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</si>
  <si>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</si>
  <si>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</si>
  <si>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</si>
  <si>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</si>
  <si>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</si>
  <si>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</si>
  <si>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</si>
  <si>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</si>
  <si>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</si>
  <si>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</si>
  <si>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</si>
  <si>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</si>
  <si>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</si>
  <si>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</si>
  <si>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</si>
  <si>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</si>
  <si>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</si>
  <si>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</si>
  <si>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</si>
  <si>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</si>
  <si>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</si>
  <si>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</si>
  <si>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</si>
  <si>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</si>
  <si>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</si>
  <si>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</si>
  <si>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</si>
  <si>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</si>
  <si>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</si>
  <si>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</si>
  <si>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</si>
  <si>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</si>
  <si>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</si>
  <si>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</si>
  <si>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</si>
  <si>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</si>
  <si>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</si>
  <si>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</si>
  <si>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</si>
  <si>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</si>
  <si>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</si>
  <si>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</si>
  <si>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</si>
  <si>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</si>
  <si>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</si>
  <si>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</si>
  <si>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</si>
  <si>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</si>
  <si>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</si>
  <si>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</si>
  <si>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</si>
  <si>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</si>
  <si>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</si>
  <si>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</si>
  <si>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</si>
  <si>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</si>
  <si>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</si>
  <si>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</si>
  <si>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</si>
  <si>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</si>
  <si>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</si>
  <si>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</si>
  <si>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</si>
  <si>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</si>
  <si>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</si>
  <si>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</si>
  <si>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</si>
  <si>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</si>
  <si>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</si>
  <si>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</si>
  <si>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</si>
  <si>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</si>
  <si>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</si>
  <si>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</si>
  <si>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</si>
  <si>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</si>
  <si>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</si>
  <si>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</si>
  <si>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</si>
  <si>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</si>
  <si>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</si>
  <si>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</si>
  <si>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</si>
  <si>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</si>
  <si>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</si>
  <si>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</si>
  <si>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</si>
  <si>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</si>
  <si>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</si>
  <si>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</si>
  <si>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</si>
  <si>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</si>
  <si>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</si>
  <si>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</si>
  <si>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</si>
  <si>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</si>
  <si>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</si>
  <si>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</si>
  <si>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</si>
  <si>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</si>
  <si>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</si>
  <si>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</si>
  <si>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</si>
  <si>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</si>
  <si>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</si>
  <si>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</si>
  <si>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</si>
  <si>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</si>
  <si>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</si>
  <si>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</si>
  <si>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</si>
  <si>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</si>
  <si>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</si>
  <si>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</si>
  <si>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</si>
  <si>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</si>
  <si>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</si>
  <si>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</si>
  <si>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</si>
  <si>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</si>
  <si>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</si>
  <si>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</si>
  <si>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</si>
  <si>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</si>
  <si>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</si>
  <si>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</si>
  <si>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</si>
  <si>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</si>
  <si>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</si>
  <si>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</si>
  <si>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</si>
  <si>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</si>
  <si>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</si>
  <si>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</si>
  <si>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</si>
  <si>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</si>
  <si>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</si>
  <si>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</si>
  <si>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</si>
  <si>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</si>
  <si>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</si>
  <si>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</si>
  <si>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</si>
  <si>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</si>
  <si>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</si>
  <si>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</si>
  <si>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</si>
  <si>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</si>
  <si>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</si>
  <si>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</si>
  <si>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</si>
  <si>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</si>
  <si>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</si>
  <si>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</si>
  <si>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</si>
  <si>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</si>
  <si>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</si>
  <si>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</si>
  <si>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</si>
  <si>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</si>
  <si>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</si>
  <si>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</si>
  <si>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</si>
  <si>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</si>
  <si>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</si>
  <si>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</si>
  <si>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</si>
  <si>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</si>
  <si>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</si>
  <si>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</si>
  <si>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</si>
  <si>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</si>
  <si>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</si>
  <si>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</si>
  <si>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</si>
  <si>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</si>
  <si>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</si>
  <si>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</si>
  <si>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</si>
  <si>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</si>
  <si>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</si>
  <si>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</si>
  <si>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</si>
  <si>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</si>
  <si>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</si>
  <si>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</si>
  <si>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</si>
  <si>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</si>
  <si>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</si>
  <si>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</si>
  <si>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</si>
  <si>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</si>
  <si>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</si>
  <si>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</si>
  <si>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</si>
  <si>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</si>
  <si>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</si>
  <si>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</si>
  <si>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</si>
  <si>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</si>
  <si>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</si>
  <si>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</si>
  <si>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</si>
  <si>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</si>
  <si>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</si>
  <si>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</si>
  <si>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</si>
  <si>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</si>
  <si>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</si>
  <si>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</si>
  <si>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</si>
  <si>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</si>
  <si>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</si>
  <si>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</si>
  <si>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</si>
  <si>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</si>
  <si>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</si>
  <si>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</si>
  <si>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</si>
  <si>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</si>
  <si>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</si>
  <si>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</si>
  <si>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</si>
  <si>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</si>
  <si>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</si>
  <si>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</si>
  <si>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</si>
  <si>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</si>
  <si>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</si>
  <si>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</si>
  <si>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</si>
  <si>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</si>
  <si>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</si>
  <si>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</si>
  <si>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</si>
  <si>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</si>
  <si>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</si>
  <si>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</si>
  <si>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</si>
  <si>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</si>
  <si>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</si>
  <si>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</si>
  <si>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</si>
  <si>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</si>
  <si>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</si>
  <si>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</si>
  <si>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</si>
  <si>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</si>
  <si>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</si>
  <si>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</si>
  <si>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</si>
  <si>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</si>
  <si>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</si>
  <si>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</si>
  <si>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</si>
  <si>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</si>
  <si>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</si>
  <si>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</si>
  <si>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</si>
  <si>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</si>
  <si>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</si>
  <si>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</si>
  <si>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</si>
  <si>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</si>
  <si>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</si>
  <si>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</si>
  <si>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</si>
  <si>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</si>
  <si>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</si>
  <si>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</si>
  <si>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</si>
  <si>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</si>
  <si>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</si>
  <si>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</si>
  <si>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</si>
  <si>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</si>
  <si>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</si>
  <si>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</si>
  <si>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</si>
  <si>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</si>
  <si>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</si>
  <si>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</si>
  <si>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</si>
  <si>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</si>
  <si>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</si>
  <si>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</si>
  <si>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</si>
  <si>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</si>
  <si>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</si>
  <si>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</si>
  <si>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</si>
  <si>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</si>
  <si>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</si>
  <si>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</si>
  <si>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</si>
  <si>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</si>
  <si>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</si>
  <si>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</si>
  <si>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</si>
  <si>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</si>
  <si>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</si>
  <si>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</si>
  <si>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</si>
  <si>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</si>
  <si>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</si>
  <si>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</si>
  <si>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</si>
  <si>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</si>
  <si>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</si>
  <si>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</si>
  <si>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</si>
  <si>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</si>
  <si>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</si>
  <si>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</si>
  <si>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</si>
  <si>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</si>
  <si>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</si>
  <si>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</si>
  <si>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</si>
  <si>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</si>
  <si>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</si>
  <si>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</si>
  <si>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</si>
  <si>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</si>
  <si>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</si>
  <si>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</si>
  <si>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</si>
  <si>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</si>
  <si>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</si>
  <si>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</si>
  <si>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</si>
  <si>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</si>
  <si>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</si>
  <si>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</si>
  <si>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</si>
  <si>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</si>
  <si>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</si>
  <si>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</si>
  <si>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</si>
  <si>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</si>
  <si>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</si>
  <si>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</si>
  <si>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</si>
  <si>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</si>
  <si>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</si>
  <si>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</si>
  <si>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</si>
  <si>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</si>
  <si>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</si>
  <si>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</si>
  <si>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</si>
  <si>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</si>
  <si>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</si>
  <si>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</si>
  <si>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</si>
  <si>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</si>
  <si>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</si>
  <si>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</si>
  <si>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</si>
  <si>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</si>
  <si>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</si>
  <si>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</si>
  <si>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</si>
  <si>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</si>
  <si>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</si>
  <si>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</si>
  <si>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</si>
  <si>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</si>
  <si>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</si>
  <si>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</si>
  <si>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</si>
  <si>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</si>
  <si>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</si>
  <si>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</si>
  <si>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</si>
  <si>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</si>
  <si>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</si>
  <si>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</si>
  <si>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</si>
  <si>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</si>
  <si>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</si>
  <si>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</si>
  <si>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</si>
  <si>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</si>
  <si>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</si>
  <si>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</si>
  <si>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</si>
  <si>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</si>
  <si>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</si>
  <si>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</si>
  <si>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</si>
  <si>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</si>
  <si>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</si>
  <si>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</si>
  <si>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</si>
  <si>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</si>
  <si>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</si>
  <si>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</si>
  <si>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</si>
  <si>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</si>
  <si>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</si>
  <si>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</si>
  <si>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</si>
  <si>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</si>
  <si>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</si>
  <si>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</si>
  <si>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</si>
  <si>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</si>
  <si>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</si>
  <si>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</si>
  <si>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</si>
  <si>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</si>
  <si>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</si>
  <si>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</si>
  <si>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</si>
  <si>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</si>
  <si>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</si>
  <si>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</si>
  <si>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</si>
  <si>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</si>
  <si>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</si>
  <si>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</si>
  <si>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</si>
  <si>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</si>
  <si>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</si>
  <si>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</si>
  <si>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</si>
  <si>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</si>
  <si>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</si>
  <si>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</si>
  <si>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</si>
  <si>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</si>
  <si>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</si>
  <si>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</si>
  <si>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</si>
  <si>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</si>
  <si>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</si>
  <si>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</si>
  <si>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</si>
  <si>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</si>
  <si>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</si>
  <si>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</si>
  <si>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</si>
  <si>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</si>
  <si>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</si>
  <si>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</si>
  <si>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</si>
  <si>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</si>
  <si>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</si>
  <si>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</si>
  <si>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</si>
  <si>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</si>
  <si>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</si>
  <si>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</si>
  <si>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</si>
  <si>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</si>
  <si>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</si>
  <si>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</si>
  <si>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</si>
  <si>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</si>
  <si>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</si>
  <si>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</si>
  <si>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</si>
  <si>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</si>
  <si>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</si>
  <si>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</si>
  <si>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</si>
  <si>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</si>
  <si>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</si>
  <si>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</si>
  <si>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</si>
  <si>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</si>
  <si>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</si>
  <si>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</si>
  <si>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</si>
  <si>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</si>
  <si>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</si>
  <si>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</si>
  <si>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</si>
  <si>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</si>
  <si>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</si>
  <si>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</si>
  <si>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</si>
  <si>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</si>
  <si>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</si>
  <si>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</si>
  <si>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</si>
  <si>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</si>
  <si>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</si>
  <si>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</si>
  <si>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</si>
  <si>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</si>
  <si>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</si>
  <si>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</si>
  <si>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</si>
  <si>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</si>
  <si>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</si>
  <si>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</si>
  <si>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</si>
  <si>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</si>
  <si>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</si>
  <si>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</si>
  <si>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</si>
  <si>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</si>
  <si>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</si>
  <si>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</si>
  <si>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</si>
  <si>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</si>
  <si>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</si>
  <si>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</si>
  <si>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</si>
  <si>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</si>
  <si>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</si>
  <si>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</si>
  <si>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</si>
  <si>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</si>
  <si>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</si>
  <si>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</si>
  <si>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</si>
  <si>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</si>
  <si>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</si>
  <si>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</si>
  <si>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</si>
  <si>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</si>
  <si>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</si>
  <si>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</si>
  <si>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</si>
  <si>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</si>
  <si>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</si>
  <si>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</si>
  <si>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</si>
  <si>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</si>
  <si>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</si>
  <si>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</si>
  <si>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</si>
  <si>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</si>
  <si>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</si>
  <si>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</si>
  <si>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</si>
  <si>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</si>
  <si>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</si>
  <si>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</si>
  <si>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</si>
  <si>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</si>
  <si>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</si>
  <si>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</si>
  <si>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</si>
  <si>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</si>
  <si>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</si>
  <si>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</si>
  <si>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</si>
  <si>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</si>
  <si>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</si>
  <si>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</si>
  <si>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</si>
  <si>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</si>
  <si>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</si>
  <si>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</si>
  <si>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</si>
  <si>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</si>
  <si>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</si>
  <si>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</si>
  <si>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</si>
  <si>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</si>
  <si>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</si>
  <si>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</si>
  <si>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</si>
  <si>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</si>
  <si>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</si>
  <si>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</si>
  <si>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</si>
  <si>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</si>
  <si>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</si>
  <si>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</si>
  <si>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</si>
  <si>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</si>
  <si>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</si>
  <si>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</si>
  <si>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</si>
  <si>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</si>
  <si>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</si>
  <si>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</si>
  <si>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</si>
  <si>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</si>
  <si>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</si>
  <si>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</si>
  <si>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</si>
  <si>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</si>
  <si>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</si>
  <si>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</si>
  <si>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</si>
  <si>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</si>
  <si>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</si>
  <si>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</si>
  <si>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</si>
  <si>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</si>
  <si>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</si>
  <si>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</si>
  <si>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</si>
  <si>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</si>
  <si>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</si>
  <si>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</si>
  <si>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</si>
  <si>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</si>
  <si>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</si>
  <si>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</si>
  <si>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</si>
  <si>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</si>
  <si>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</si>
  <si>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</si>
  <si>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</si>
  <si>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</si>
  <si>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</si>
  <si>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</si>
  <si>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</si>
  <si>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</si>
  <si>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</si>
  <si>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</si>
  <si>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</si>
  <si>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</si>
  <si>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</si>
  <si>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</si>
  <si>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</si>
  <si>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</si>
  <si>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</si>
  <si>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</si>
  <si>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</si>
  <si>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</si>
  <si>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</si>
  <si>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</si>
  <si>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</si>
  <si>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</si>
  <si>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</si>
  <si>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</si>
  <si>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</si>
  <si>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</si>
  <si>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</si>
  <si>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</si>
  <si>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</si>
  <si>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</si>
  <si>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</si>
  <si>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</si>
  <si>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</si>
  <si>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</si>
  <si>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</si>
  <si>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</si>
  <si>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</si>
  <si>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</si>
  <si>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</si>
  <si>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</si>
  <si>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</si>
  <si>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</si>
  <si>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</si>
  <si>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</si>
  <si>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</si>
  <si>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</si>
  <si>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</si>
  <si>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</si>
  <si>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</si>
  <si>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</si>
  <si>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</si>
  <si>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</si>
  <si>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</si>
  <si>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</si>
  <si>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</si>
  <si>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</si>
  <si>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</si>
  <si>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</si>
  <si>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</si>
  <si>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</si>
  <si>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</si>
  <si>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</si>
  <si>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</si>
  <si>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</si>
  <si>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</si>
  <si>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</si>
  <si>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</si>
  <si>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</si>
  <si>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</si>
  <si>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</si>
  <si>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</si>
  <si>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</si>
  <si>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</si>
  <si>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</si>
  <si>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</si>
  <si>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</si>
  <si>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</si>
  <si>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</si>
  <si>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</si>
  <si>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</si>
  <si>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</si>
  <si>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</si>
  <si>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</si>
  <si>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</si>
  <si>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</si>
  <si>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</si>
  <si>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</si>
  <si>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</si>
  <si>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</si>
  <si>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</si>
  <si>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</si>
  <si>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</si>
  <si>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</si>
  <si>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</si>
  <si>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</si>
  <si>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</si>
  <si>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</si>
  <si>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</si>
  <si>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</si>
  <si>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</si>
  <si>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</si>
  <si>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</si>
  <si>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</si>
  <si>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</si>
  <si>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</si>
  <si>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</si>
  <si>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</si>
  <si>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</si>
  <si>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</si>
  <si>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</si>
  <si>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</si>
  <si>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</si>
  <si>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</si>
  <si>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</si>
  <si>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</si>
  <si>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</si>
  <si>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</si>
  <si>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</si>
  <si>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</si>
  <si>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</si>
  <si>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</si>
  <si>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</si>
  <si>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</si>
  <si>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</si>
  <si>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</si>
  <si>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</si>
  <si>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</si>
  <si>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</si>
  <si>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</si>
  <si>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</si>
  <si>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</si>
  <si>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</si>
  <si>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</si>
  <si>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</si>
  <si>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</si>
  <si>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</si>
  <si>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</si>
  <si>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</si>
  <si>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</si>
  <si>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</si>
  <si>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</si>
  <si>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</si>
  <si>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</si>
  <si>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</si>
  <si>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</si>
  <si>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</si>
  <si>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</si>
  <si>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</si>
  <si>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</si>
  <si>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</si>
  <si>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</si>
  <si>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</si>
  <si>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</si>
  <si>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</si>
  <si>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</si>
  <si>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</si>
  <si>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</si>
  <si>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</si>
  <si>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</si>
  <si>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</si>
  <si>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</si>
  <si>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</si>
  <si>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</si>
  <si>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</si>
  <si>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</si>
  <si>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</si>
  <si>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</si>
  <si>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</si>
  <si>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</si>
  <si>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</si>
  <si>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</si>
  <si>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</si>
  <si>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</si>
  <si>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</si>
  <si>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</si>
  <si>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</si>
  <si>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</si>
  <si>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</si>
  <si>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</si>
  <si>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</si>
  <si>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</si>
  <si>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</si>
  <si>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</si>
  <si>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</si>
  <si>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</si>
  <si>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</si>
  <si>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</si>
  <si>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</si>
  <si>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</si>
  <si>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</si>
  <si>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</si>
  <si>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</si>
  <si>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</si>
  <si>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</si>
  <si>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</si>
  <si>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</si>
  <si>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</si>
  <si>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</si>
  <si>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</si>
  <si>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</si>
  <si>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</si>
  <si>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</si>
  <si>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</si>
  <si>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</si>
  <si>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</si>
  <si>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</si>
  <si>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</si>
  <si>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</si>
  <si>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</si>
  <si>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</si>
  <si>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</si>
  <si>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</si>
  <si>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</si>
  <si>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</si>
  <si>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</si>
  <si>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</si>
  <si>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</si>
  <si>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</si>
  <si>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</si>
  <si>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</si>
  <si>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</si>
  <si>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</si>
  <si>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</si>
  <si>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</si>
  <si>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</si>
  <si>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</si>
  <si>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</si>
  <si>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</si>
  <si>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</si>
  <si>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</si>
  <si>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</si>
  <si>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</si>
  <si>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</si>
  <si>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</si>
  <si>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</si>
  <si>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</si>
  <si>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</si>
  <si>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</si>
  <si>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</si>
  <si>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</si>
  <si>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</si>
  <si>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</si>
  <si>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</si>
  <si>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</si>
  <si>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</si>
  <si>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</si>
  <si>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</si>
  <si>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</si>
  <si>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</si>
  <si>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</si>
  <si>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</si>
  <si>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</si>
  <si>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</si>
  <si>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</si>
  <si>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</si>
  <si>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</si>
  <si>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</si>
  <si>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</si>
  <si>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</si>
  <si>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</si>
  <si>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</si>
  <si>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</si>
  <si>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</si>
  <si>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</si>
  <si>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</si>
  <si>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</si>
  <si>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</si>
  <si>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</si>
  <si>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</si>
  <si>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</si>
  <si>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</si>
  <si>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</si>
  <si>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</si>
  <si>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</si>
  <si>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</si>
  <si>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</si>
  <si>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</si>
  <si>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</si>
  <si>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</si>
  <si>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</si>
  <si>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</si>
  <si>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</si>
  <si>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</si>
  <si>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</si>
  <si>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</si>
  <si>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</si>
  <si>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</si>
  <si>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</si>
  <si>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</si>
  <si>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</si>
  <si>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</si>
  <si>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</si>
  <si>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</si>
  <si>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</si>
  <si>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</si>
  <si>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</si>
  <si>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</si>
  <si>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</si>
  <si>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</si>
  <si>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</si>
  <si>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</si>
  <si>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</si>
  <si>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</si>
  <si>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</si>
  <si>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</si>
  <si>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</si>
  <si>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</si>
  <si>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</si>
  <si>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</si>
  <si>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</si>
  <si>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</si>
  <si>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</si>
  <si>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</si>
  <si>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</si>
  <si>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</si>
  <si>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</si>
  <si>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</si>
  <si>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</si>
  <si>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</si>
  <si>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</si>
  <si>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</si>
  <si>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</si>
  <si>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</si>
  <si>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</si>
  <si>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</si>
  <si>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</si>
  <si>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</si>
  <si>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</si>
  <si>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</si>
  <si>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</si>
  <si>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</si>
  <si>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</si>
  <si>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</si>
  <si>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</si>
  <si>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</si>
  <si>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</si>
  <si>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</si>
  <si>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</si>
  <si>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</si>
  <si>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</si>
  <si>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</si>
  <si>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</si>
  <si>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</si>
  <si>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</si>
  <si>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</si>
  <si>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</si>
  <si>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</si>
  <si>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</si>
  <si>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</si>
  <si>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</si>
  <si>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</si>
  <si>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</si>
  <si>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</si>
  <si>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</si>
  <si>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</si>
  <si>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</si>
  <si>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</si>
  <si>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</si>
  <si>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</si>
  <si>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</si>
  <si>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</si>
  <si>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</si>
  <si>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</si>
  <si>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</si>
  <si>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</si>
  <si>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</si>
  <si>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</si>
  <si>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</si>
  <si>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</si>
  <si>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</si>
  <si>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</si>
  <si>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</si>
  <si>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</si>
  <si>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</si>
  <si>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</si>
  <si>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</si>
  <si>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</si>
  <si>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</si>
  <si>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</si>
  <si>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</si>
  <si>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</si>
  <si>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</si>
  <si>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</si>
  <si>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</si>
  <si>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</si>
  <si>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</si>
  <si>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</si>
  <si>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</si>
  <si>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</si>
  <si>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</si>
  <si>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</si>
  <si>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</si>
  <si>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</si>
  <si>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</si>
  <si>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</si>
  <si>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</si>
  <si>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</si>
  <si>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</si>
  <si>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</si>
  <si>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</si>
  <si>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</si>
  <si>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</si>
  <si>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</si>
  <si>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</si>
  <si>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</si>
  <si>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</si>
  <si>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</si>
  <si>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</si>
  <si>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</si>
  <si>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</si>
  <si>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</si>
  <si>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</si>
  <si>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</si>
  <si>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</si>
  <si>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</si>
  <si>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</si>
  <si>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</si>
  <si>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</si>
  <si>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</si>
  <si>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</si>
  <si>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</si>
  <si>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</si>
  <si>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</si>
  <si>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</si>
  <si>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</si>
  <si>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</si>
  <si>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</si>
  <si>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</si>
  <si>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</si>
  <si>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</si>
  <si>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</si>
  <si>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</si>
  <si>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</si>
  <si>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</si>
  <si>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</si>
  <si>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</si>
  <si>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</si>
  <si>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</si>
  <si>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</si>
  <si>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</si>
  <si>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</si>
  <si>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</si>
  <si>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</si>
  <si>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</si>
  <si>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</si>
  <si>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</si>
  <si>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</si>
  <si>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</si>
  <si>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</si>
  <si>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</si>
  <si>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</si>
  <si>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</si>
  <si>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</si>
  <si>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</si>
  <si>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</si>
  <si>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</si>
  <si>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</si>
  <si>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</si>
  <si>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</si>
  <si>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</si>
  <si>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</si>
  <si>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</si>
  <si>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</si>
  <si>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</si>
  <si>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</si>
  <si>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</si>
  <si>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</si>
  <si>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</si>
  <si>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</si>
  <si>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</si>
  <si>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</si>
  <si>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</si>
  <si>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</si>
  <si>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</si>
  <si>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</si>
  <si>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</si>
  <si>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</si>
  <si>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</si>
  <si>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</si>
  <si>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</si>
  <si>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</si>
  <si>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</si>
  <si>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</si>
  <si>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</si>
  <si>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</si>
  <si>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</si>
  <si>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</si>
  <si>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</si>
  <si>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</si>
  <si>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</si>
  <si>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</si>
  <si>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</si>
  <si>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</si>
  <si>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</si>
  <si>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</si>
  <si>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</si>
  <si>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</si>
  <si>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</si>
  <si>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</si>
  <si>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</si>
  <si>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</si>
  <si>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</si>
  <si>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</si>
  <si>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</si>
  <si>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</si>
  <si>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</si>
  <si>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</si>
  <si>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</si>
  <si>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</si>
  <si>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</si>
  <si>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</si>
  <si>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</si>
  <si>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</si>
  <si>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</si>
  <si>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</si>
  <si>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</si>
  <si>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</si>
  <si>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</si>
  <si>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</si>
  <si>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</si>
  <si>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</si>
  <si>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</si>
  <si>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</si>
  <si>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</si>
  <si>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</si>
  <si>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</si>
  <si>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</si>
  <si>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</si>
  <si>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</si>
  <si>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</si>
  <si>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</si>
  <si>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</si>
  <si>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</si>
  <si>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</si>
  <si>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</si>
  <si>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</si>
  <si>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</si>
  <si>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</si>
  <si>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</si>
  <si>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</si>
  <si>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</si>
  <si>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</si>
  <si>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</si>
  <si>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</si>
  <si>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</si>
  <si>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</si>
  <si>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</si>
  <si>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</si>
  <si>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</si>
  <si>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</si>
  <si>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</si>
  <si>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</si>
  <si>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</si>
  <si>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</si>
  <si>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</si>
  <si>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</si>
  <si>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</si>
  <si>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</si>
  <si>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</si>
  <si>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</si>
  <si>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</si>
  <si>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</si>
  <si>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</si>
  <si>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</si>
  <si>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</si>
  <si>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</si>
  <si>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</si>
  <si>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</si>
  <si>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</si>
  <si>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</si>
  <si>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</si>
  <si>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</si>
  <si>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</si>
  <si>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</si>
  <si>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</si>
  <si>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</si>
  <si>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</si>
  <si>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</si>
  <si>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</si>
  <si>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</si>
  <si>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</si>
  <si>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</si>
  <si>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</si>
  <si>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</si>
  <si>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</si>
  <si>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</si>
  <si>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</si>
  <si>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</si>
  <si>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</si>
  <si>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</si>
  <si>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</si>
  <si>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</si>
  <si>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</si>
  <si>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</si>
  <si>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</si>
  <si>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</si>
  <si>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</si>
  <si>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</si>
  <si>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</si>
  <si>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</si>
  <si>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</si>
  <si>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</si>
  <si>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</si>
  <si>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</si>
  <si>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</si>
  <si>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</si>
  <si>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</si>
  <si>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</si>
  <si>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</si>
  <si>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</si>
  <si>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</si>
  <si>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</si>
  <si>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</si>
  <si>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</si>
  <si>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</si>
  <si>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</si>
  <si>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</si>
  <si>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</si>
  <si>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</si>
  <si>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</si>
  <si>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</si>
  <si>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</si>
  <si>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</si>
  <si>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</si>
  <si>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</si>
  <si>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</si>
  <si>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</si>
  <si>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</si>
  <si>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</si>
  <si>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</si>
  <si>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</si>
  <si>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</si>
  <si>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</si>
  <si>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</si>
  <si>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</si>
  <si>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</si>
  <si>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</si>
  <si>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</si>
  <si>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</si>
  <si>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</si>
  <si>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</si>
  <si>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</si>
  <si>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</si>
  <si>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</si>
  <si>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</si>
  <si>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</si>
  <si>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</si>
  <si>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</si>
  <si>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</si>
  <si>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</si>
  <si>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</si>
  <si>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</si>
  <si>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</si>
  <si>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</si>
  <si>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</si>
  <si>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</si>
  <si>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</si>
  <si>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</si>
  <si>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</si>
  <si>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</si>
  <si>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</si>
  <si>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</si>
  <si>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</si>
  <si>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</si>
  <si>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</si>
  <si>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</si>
  <si>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</si>
  <si>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</si>
  <si>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</si>
  <si>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</si>
  <si>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</si>
  <si>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</si>
  <si>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</si>
  <si>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</si>
  <si>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</si>
  <si>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</si>
  <si>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</si>
  <si>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</si>
  <si>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</si>
  <si>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</si>
  <si>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</si>
  <si>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</si>
  <si>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</si>
  <si>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</si>
  <si>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</si>
  <si>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</si>
  <si>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</si>
  <si>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</si>
  <si>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</si>
  <si>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</si>
  <si>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</si>
  <si>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</si>
  <si>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</si>
  <si>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</si>
  <si>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</si>
  <si>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</si>
  <si>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</si>
  <si>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</si>
  <si>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</si>
  <si>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</si>
  <si>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</si>
  <si>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</si>
  <si>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</si>
  <si>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</si>
  <si>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</si>
  <si>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</si>
  <si>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</si>
  <si>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</si>
  <si>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</si>
  <si>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</si>
  <si>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</si>
  <si>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</si>
  <si>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</si>
  <si>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</si>
  <si>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</si>
  <si>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</si>
  <si>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</si>
  <si>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</si>
  <si>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</si>
  <si>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</si>
  <si>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</si>
  <si>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</si>
  <si>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</si>
  <si>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</si>
  <si>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</si>
  <si>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</si>
  <si>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</si>
  <si>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</si>
  <si>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</si>
  <si>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</si>
  <si>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</si>
  <si>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</si>
  <si>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</si>
  <si>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</si>
  <si>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</si>
  <si>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</si>
  <si>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</si>
  <si>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</si>
  <si>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</si>
  <si>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</si>
  <si>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</si>
  <si>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</si>
  <si>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</si>
  <si>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</si>
  <si>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</si>
  <si>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</si>
  <si>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</si>
  <si>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</si>
  <si>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</si>
  <si>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</si>
  <si>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</si>
  <si>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</si>
  <si>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</si>
  <si>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</si>
  <si>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</si>
  <si>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</si>
  <si>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</si>
  <si>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</si>
  <si>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</si>
  <si>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</si>
  <si>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</si>
  <si>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</si>
  <si>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</si>
  <si>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</si>
  <si>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</si>
  <si>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</si>
  <si>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</si>
  <si>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</si>
  <si>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</si>
  <si>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</si>
  <si>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</si>
  <si>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</si>
  <si>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</si>
  <si>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</si>
  <si>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</si>
  <si>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</si>
  <si>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</si>
  <si>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</si>
  <si>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</si>
  <si>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</si>
  <si>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</si>
  <si>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</si>
  <si>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</si>
  <si>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</si>
  <si>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</si>
  <si>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</si>
  <si>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</si>
  <si>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</si>
  <si>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</si>
  <si>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</si>
  <si>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</si>
  <si>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</si>
  <si>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</si>
  <si>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</si>
  <si>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</si>
  <si>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</si>
  <si>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</si>
  <si>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</si>
  <si>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</si>
  <si>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</si>
  <si>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</si>
  <si>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</si>
  <si>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</si>
  <si>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</si>
  <si>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</si>
  <si>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</si>
  <si>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</si>
  <si>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</si>
  <si>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</si>
  <si>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</si>
  <si>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</si>
  <si>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</si>
  <si>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</si>
  <si>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</si>
  <si>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</si>
  <si>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</si>
  <si>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</si>
  <si>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</si>
  <si>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</si>
  <si>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</si>
  <si>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</si>
  <si>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</si>
  <si>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</si>
  <si>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</si>
  <si>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</si>
  <si>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</si>
  <si>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</si>
  <si>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</si>
  <si>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</si>
  <si>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</si>
  <si>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</si>
  <si>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</si>
  <si>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</si>
  <si>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</si>
  <si>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</si>
  <si>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</si>
  <si>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</si>
  <si>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</si>
  <si>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</si>
  <si>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</si>
  <si>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</si>
  <si>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</si>
  <si>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</si>
  <si>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</si>
  <si>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</si>
  <si>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</si>
  <si>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</si>
  <si>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</si>
  <si>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</si>
  <si>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</si>
  <si>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</si>
  <si>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</si>
  <si>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</si>
  <si>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</si>
  <si>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</si>
  <si>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</si>
  <si>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</si>
  <si>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</si>
  <si>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</si>
  <si>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</si>
  <si>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</si>
  <si>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</si>
  <si>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</si>
  <si>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</si>
  <si>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</si>
  <si>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</si>
  <si>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</si>
  <si>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</si>
  <si>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</si>
  <si>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</si>
  <si>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</si>
  <si>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</si>
  <si>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</si>
  <si>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</si>
  <si>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</si>
  <si>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</si>
  <si>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</si>
  <si>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</si>
  <si>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</si>
  <si>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</si>
  <si>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</si>
  <si>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</si>
  <si>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</si>
  <si>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</si>
  <si>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</si>
  <si>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</si>
  <si>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</si>
  <si>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</si>
  <si>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</si>
  <si>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</si>
  <si>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</si>
  <si>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</si>
  <si>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</si>
  <si>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</si>
  <si>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</si>
  <si>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</si>
  <si>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</si>
  <si>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</si>
  <si>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</si>
  <si>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</si>
  <si>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</si>
  <si>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</si>
  <si>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</si>
  <si>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</si>
  <si>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</si>
  <si>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</si>
  <si>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</si>
  <si>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</si>
  <si>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</si>
  <si>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</si>
  <si>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</si>
  <si>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</si>
  <si>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</si>
  <si>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</si>
  <si>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</si>
  <si>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</si>
  <si>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</si>
  <si>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</si>
  <si>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</si>
  <si>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</si>
  <si>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</si>
  <si>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</si>
  <si>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</si>
  <si>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</si>
  <si>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</si>
  <si>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</si>
  <si>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</si>
  <si>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</si>
  <si>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</si>
  <si>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</si>
  <si>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</si>
  <si>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</si>
  <si>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</si>
  <si>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</si>
  <si>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</si>
  <si>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</si>
  <si>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</si>
  <si>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</si>
  <si>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</si>
  <si>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</si>
  <si>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</si>
  <si>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</si>
  <si>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</si>
  <si>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</si>
  <si>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</si>
  <si>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</si>
  <si>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</si>
  <si>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</si>
  <si>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</si>
  <si>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</si>
  <si>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</si>
  <si>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</si>
  <si>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</si>
  <si>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</si>
  <si>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</si>
  <si>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</si>
  <si>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</si>
  <si>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</si>
  <si>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</si>
  <si>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</si>
  <si>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</si>
  <si>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</si>
  <si>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</si>
  <si>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</si>
  <si>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</si>
  <si>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</si>
  <si>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</si>
  <si>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</si>
  <si>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</si>
  <si>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</si>
  <si>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</si>
  <si>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</si>
  <si>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</si>
  <si>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</si>
  <si>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</si>
  <si>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</si>
  <si>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</si>
  <si>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</si>
  <si>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</si>
  <si>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</si>
  <si>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</si>
  <si>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</si>
  <si>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</si>
  <si>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</si>
  <si>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</si>
  <si>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</si>
  <si>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</si>
  <si>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</si>
  <si>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</si>
  <si>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</si>
  <si>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</si>
  <si>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</si>
  <si>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</si>
  <si>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</si>
  <si>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</si>
  <si>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</si>
  <si>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</si>
  <si>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</si>
  <si>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</si>
  <si>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</si>
  <si>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</si>
  <si>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</si>
  <si>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</si>
  <si>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</si>
  <si>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</si>
  <si>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</si>
  <si>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</si>
  <si>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</si>
  <si>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</si>
  <si>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</si>
  <si>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</si>
  <si>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</si>
  <si>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</si>
  <si>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</si>
  <si>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</si>
  <si>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</si>
  <si>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</si>
  <si>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</si>
  <si>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</si>
  <si>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</si>
  <si>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</si>
  <si>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</si>
  <si>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</si>
  <si>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</si>
  <si>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</si>
  <si>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</si>
  <si>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</si>
  <si>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</si>
  <si>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</si>
  <si>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</si>
  <si>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</si>
  <si>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</si>
  <si>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</si>
  <si>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</si>
  <si>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</si>
  <si>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</si>
  <si>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</si>
  <si>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</si>
  <si>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</si>
  <si>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</si>
  <si>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</si>
  <si>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</si>
  <si>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</si>
  <si>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</si>
  <si>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</si>
  <si>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</si>
  <si>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</si>
  <si>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</si>
  <si>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</si>
  <si>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</si>
  <si>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</si>
  <si>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</si>
  <si>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</si>
  <si>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</si>
  <si>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</si>
  <si>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</si>
  <si>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</si>
  <si>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</si>
  <si>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</si>
  <si>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</si>
  <si>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</si>
  <si>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</si>
  <si>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</si>
  <si>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</si>
  <si>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</si>
  <si>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</si>
  <si>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</si>
  <si>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</si>
  <si>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</si>
  <si>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</si>
  <si>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</si>
  <si>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</si>
  <si>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</si>
  <si>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</si>
  <si>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</si>
  <si>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</si>
  <si>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</si>
  <si>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</si>
  <si>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</si>
  <si>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</si>
  <si>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</si>
  <si>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</si>
  <si>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</si>
  <si>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</si>
  <si>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</si>
  <si>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</si>
  <si>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</si>
  <si>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</si>
  <si>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</si>
  <si>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</si>
  <si>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</si>
  <si>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</si>
  <si>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</si>
  <si>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</si>
  <si>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</si>
  <si>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</si>
  <si>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</si>
  <si>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</si>
  <si>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</si>
  <si>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</si>
  <si>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</si>
  <si>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</si>
  <si>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</si>
  <si>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</si>
  <si>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</si>
  <si>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</si>
  <si>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</si>
  <si>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</si>
  <si>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</si>
  <si>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</si>
  <si>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</si>
  <si>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</si>
  <si>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</si>
  <si>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</si>
  <si>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</si>
  <si>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</si>
  <si>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</si>
  <si>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</si>
  <si>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</si>
  <si>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</si>
  <si>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</si>
  <si>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</si>
  <si>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</si>
  <si>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</si>
  <si>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</si>
  <si>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</si>
  <si>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</si>
  <si>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</si>
  <si>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</si>
  <si>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</si>
  <si>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</si>
  <si>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</si>
  <si>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</si>
  <si>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</si>
  <si>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</si>
  <si>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</si>
  <si>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</si>
  <si>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</si>
  <si>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</si>
  <si>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</si>
  <si>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</si>
  <si>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</si>
  <si>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</si>
  <si>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</si>
  <si>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</si>
  <si>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</si>
  <si>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</si>
  <si>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</si>
  <si>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</si>
  <si>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</si>
  <si>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</si>
  <si>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</si>
  <si>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</si>
  <si>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</si>
  <si>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</si>
  <si>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</si>
  <si>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</si>
  <si>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</si>
  <si>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</si>
  <si>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</si>
  <si>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</si>
  <si>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</si>
  <si>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</si>
  <si>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</si>
  <si>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</si>
  <si>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</si>
  <si>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</si>
  <si>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</si>
  <si>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</si>
  <si>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</si>
  <si>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</si>
  <si>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</si>
  <si>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</si>
  <si>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</si>
  <si>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</si>
  <si>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</si>
  <si>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</si>
  <si>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</si>
  <si>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</si>
  <si>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</si>
  <si>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</si>
  <si>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</si>
  <si>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</si>
  <si>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</si>
  <si>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</si>
  <si>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</si>
  <si>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</si>
  <si>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</si>
  <si>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</si>
  <si>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</si>
  <si>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</si>
  <si>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</si>
  <si>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</si>
  <si>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</si>
  <si>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</si>
  <si>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</si>
  <si>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</si>
  <si>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</si>
  <si>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</si>
  <si>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</si>
  <si>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</si>
  <si>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</si>
  <si>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</si>
  <si>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</si>
  <si>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</si>
  <si>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</si>
  <si>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</si>
  <si>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</si>
  <si>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</si>
  <si>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</si>
  <si>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</si>
  <si>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</si>
  <si>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</si>
  <si>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</si>
  <si>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</si>
  <si>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</si>
  <si>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</si>
  <si>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</si>
  <si>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</si>
  <si>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</si>
  <si>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</si>
  <si>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</si>
  <si>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</si>
  <si>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</si>
  <si>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</si>
  <si>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</si>
  <si>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</si>
  <si>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</si>
  <si>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</si>
  <si>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</si>
  <si>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</si>
  <si>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</si>
  <si>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</si>
  <si>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</si>
  <si>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</si>
  <si>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</si>
  <si>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</si>
  <si>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</si>
  <si>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</si>
  <si>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</si>
  <si>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</si>
  <si>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</si>
  <si>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</si>
  <si>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</si>
  <si>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</si>
  <si>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</si>
  <si>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</si>
  <si>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</si>
  <si>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</si>
  <si>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</si>
  <si>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</si>
  <si>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</si>
  <si>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</si>
  <si>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</si>
  <si>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</si>
  <si>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</si>
  <si>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</si>
  <si>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</si>
  <si>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</si>
  <si>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</si>
  <si>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</si>
  <si>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</si>
  <si>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</si>
  <si>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</si>
  <si>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</si>
  <si>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</si>
  <si>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</si>
  <si>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</si>
  <si>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</si>
  <si>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</si>
  <si>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</si>
  <si>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</si>
  <si>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</si>
  <si>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</si>
  <si>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</si>
  <si>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</si>
  <si>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</si>
  <si>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</si>
  <si>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</si>
  <si>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</si>
  <si>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</si>
  <si>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</si>
  <si>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</si>
  <si>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</si>
  <si>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</si>
  <si>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</si>
  <si>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</si>
  <si>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</si>
  <si>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</si>
  <si>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</si>
  <si>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</si>
  <si>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</si>
  <si>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</si>
  <si>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</si>
  <si>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</si>
  <si>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</si>
  <si>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</si>
  <si>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</si>
  <si>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</si>
  <si>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</si>
  <si>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</si>
  <si>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</si>
  <si>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</si>
  <si>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</si>
  <si>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</si>
  <si>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</si>
  <si>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</si>
  <si>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</si>
  <si>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</si>
  <si>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</si>
  <si>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</si>
  <si>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</si>
  <si>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</si>
  <si>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</si>
  <si>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</si>
  <si>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</si>
  <si>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</si>
  <si>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</si>
  <si>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</si>
  <si>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</si>
  <si>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</si>
  <si>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</si>
  <si>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</si>
  <si>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</si>
  <si>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</si>
  <si>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</si>
  <si>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</si>
  <si>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</si>
  <si>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</si>
  <si>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</si>
  <si>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</si>
  <si>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</si>
  <si>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</si>
  <si>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</si>
  <si>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</si>
  <si>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</si>
  <si>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</si>
  <si>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</si>
  <si>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</si>
  <si>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</si>
  <si>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</si>
  <si>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</si>
  <si>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</si>
  <si>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</si>
  <si>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</si>
  <si>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</si>
  <si>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</si>
  <si>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</si>
  <si>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</si>
  <si>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</si>
  <si>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</si>
  <si>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</si>
  <si>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</si>
  <si>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</si>
  <si>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</si>
  <si>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</si>
  <si>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</si>
  <si>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</si>
  <si>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</si>
  <si>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</si>
  <si>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</si>
  <si>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</si>
  <si>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</si>
  <si>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</si>
  <si>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</si>
  <si>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</si>
  <si>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</si>
  <si>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</si>
  <si>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</si>
  <si>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</si>
  <si>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</si>
  <si>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</si>
  <si>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</si>
  <si>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</si>
  <si>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</si>
  <si>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</si>
  <si>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</si>
  <si>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</si>
  <si>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</si>
  <si>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</si>
  <si>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</si>
  <si>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</si>
  <si>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</si>
  <si>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</si>
  <si>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</si>
  <si>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</si>
  <si>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</si>
  <si>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</si>
  <si>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</si>
  <si>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</si>
  <si>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</si>
  <si>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</si>
  <si>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</si>
  <si>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</si>
  <si>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</si>
  <si>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</si>
  <si>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</si>
  <si>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</si>
  <si>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</si>
  <si>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</si>
  <si>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</si>
  <si>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</si>
  <si>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</si>
  <si>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</si>
  <si>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</si>
  <si>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</si>
  <si>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</si>
  <si>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</si>
  <si>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</si>
  <si>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</si>
  <si>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</si>
  <si>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</si>
  <si>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</si>
  <si>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</si>
  <si>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</si>
  <si>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</si>
  <si>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</si>
  <si>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</si>
  <si>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</si>
  <si>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</si>
  <si>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</si>
  <si>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</si>
  <si>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</si>
  <si>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</si>
  <si>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</si>
  <si>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</si>
  <si>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</si>
  <si>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</si>
  <si>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</si>
  <si>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</si>
  <si>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</si>
  <si>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</si>
  <si>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</si>
  <si>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</si>
  <si>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</si>
  <si>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</si>
  <si>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</si>
  <si>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</si>
  <si>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</si>
  <si>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</si>
  <si>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</si>
  <si>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</si>
  <si>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</si>
  <si>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</si>
  <si>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</si>
  <si>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</si>
  <si>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</si>
  <si>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</si>
  <si>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</si>
  <si>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</si>
  <si>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</si>
  <si>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</si>
  <si>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</si>
  <si>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</si>
  <si>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</si>
  <si>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</si>
  <si>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</si>
  <si>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</si>
  <si>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</si>
  <si>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</si>
  <si>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</si>
  <si>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</si>
  <si>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</si>
  <si>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</si>
  <si>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</si>
  <si>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</si>
  <si>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</si>
  <si>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</si>
  <si>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</si>
  <si>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</si>
  <si>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</si>
  <si>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</si>
  <si>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</si>
  <si>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</si>
  <si>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</si>
  <si>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</si>
  <si>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</si>
  <si>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</si>
  <si>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</si>
  <si>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</si>
  <si>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</si>
  <si>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</si>
  <si>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</si>
  <si>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</si>
  <si>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</si>
  <si>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</si>
  <si>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</si>
  <si>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</si>
  <si>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</si>
  <si>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</si>
  <si>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</si>
  <si>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</si>
  <si>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</si>
  <si>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</si>
  <si>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</si>
  <si>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</si>
  <si>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</si>
  <si>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</si>
  <si>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</si>
  <si>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</si>
  <si>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</si>
  <si>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</si>
  <si>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</si>
  <si>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</si>
  <si>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</si>
  <si>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</si>
  <si>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</si>
  <si>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</si>
  <si>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</si>
  <si>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</si>
  <si>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</si>
  <si>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</si>
  <si>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</si>
  <si>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</si>
  <si>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</si>
  <si>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</si>
  <si>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</si>
  <si>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</si>
  <si>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</si>
  <si>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</si>
  <si>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</si>
  <si>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</si>
  <si>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</si>
  <si>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</si>
  <si>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</si>
  <si>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</si>
  <si>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</si>
  <si>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</si>
  <si>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</si>
  <si>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</si>
  <si>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</si>
  <si>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</si>
  <si>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</si>
  <si>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</si>
  <si>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</si>
  <si>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</si>
  <si>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</si>
  <si>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</si>
  <si>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</si>
  <si>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</si>
  <si>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</si>
  <si>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</si>
  <si>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</si>
  <si>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</si>
  <si>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</si>
  <si>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</si>
  <si>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</si>
  <si>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</si>
  <si>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</si>
  <si>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</si>
  <si>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</si>
  <si>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</si>
  <si>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</si>
  <si>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</si>
  <si>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</si>
  <si>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</si>
  <si>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</si>
  <si>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</si>
  <si>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</si>
  <si>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</si>
  <si>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</si>
  <si>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</si>
  <si>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</si>
  <si>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</si>
  <si>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</si>
  <si>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</si>
  <si>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</si>
  <si>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</si>
  <si>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</si>
  <si>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</si>
  <si>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</si>
  <si>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</si>
  <si>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</si>
  <si>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</si>
  <si>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</si>
  <si>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</si>
  <si>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</si>
  <si>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</si>
  <si>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</si>
  <si>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</si>
  <si>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</si>
  <si>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</si>
  <si>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</si>
  <si>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</si>
  <si>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</si>
  <si>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</si>
  <si>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</si>
  <si>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</si>
  <si>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</si>
  <si>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</si>
  <si>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</si>
  <si>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</si>
  <si>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</si>
  <si>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</si>
  <si>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</si>
  <si>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</si>
  <si>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</si>
  <si>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</si>
  <si>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</si>
  <si>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</si>
  <si>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</si>
  <si>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</si>
  <si>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</si>
  <si>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</si>
  <si>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</si>
  <si>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</si>
  <si>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</si>
  <si>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</si>
  <si>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</si>
  <si>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</si>
  <si>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</si>
  <si>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</si>
  <si>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</si>
  <si>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</si>
  <si>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</si>
  <si>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</si>
  <si>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</si>
  <si>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</si>
  <si>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</si>
  <si>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</si>
  <si>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</si>
  <si>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</si>
  <si>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</si>
  <si>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</si>
  <si>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</si>
  <si>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</si>
  <si>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</si>
  <si>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</si>
  <si>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</si>
  <si>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</si>
  <si>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</si>
  <si>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</si>
  <si>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</si>
  <si>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</si>
  <si>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</si>
  <si>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</si>
  <si>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</si>
  <si>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</si>
  <si>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</si>
  <si>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</si>
  <si>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</si>
  <si>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</si>
  <si>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</si>
  <si>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</si>
  <si>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</si>
  <si>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</si>
  <si>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</si>
  <si>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</si>
  <si>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</si>
  <si>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</si>
  <si>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</si>
  <si>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</si>
  <si>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</si>
  <si>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</si>
  <si>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</si>
  <si>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</si>
  <si>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</si>
  <si>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</si>
  <si>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</si>
  <si>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</si>
  <si>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</si>
  <si>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</si>
  <si>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</si>
  <si>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</si>
  <si>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</si>
  <si>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</si>
  <si>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</si>
  <si>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</si>
  <si>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</si>
  <si>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</si>
  <si>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</si>
  <si>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</si>
  <si>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</si>
  <si>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</si>
  <si>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</si>
  <si>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</si>
  <si>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</si>
  <si>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</si>
  <si>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</si>
  <si>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</si>
  <si>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</si>
  <si>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</si>
  <si>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</si>
  <si>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</si>
  <si>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</si>
  <si>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</si>
  <si>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</si>
  <si>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</si>
  <si>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</si>
  <si>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</si>
  <si>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</si>
  <si>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</si>
  <si>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</si>
  <si>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</si>
  <si>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</si>
  <si>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</si>
  <si>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</si>
  <si>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</si>
  <si>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</si>
  <si>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</si>
  <si>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</si>
  <si>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</si>
  <si>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</si>
  <si>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</si>
  <si>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</si>
  <si>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</si>
  <si>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</si>
  <si>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</si>
  <si>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</si>
  <si>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</si>
  <si>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</si>
  <si>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</si>
  <si>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</si>
  <si>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</si>
  <si>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</si>
  <si>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</si>
  <si>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</si>
  <si>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</si>
  <si>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</si>
  <si>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</si>
  <si>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</si>
  <si>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</si>
  <si>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</si>
  <si>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</si>
  <si>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</si>
  <si>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</si>
  <si>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</si>
  <si>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</si>
  <si>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</si>
  <si>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</si>
  <si>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</si>
  <si>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</si>
  <si>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</si>
  <si>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</si>
  <si>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</si>
  <si>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</si>
  <si>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</si>
  <si>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</si>
  <si>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</si>
  <si>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</si>
  <si>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</si>
  <si>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</si>
  <si>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</si>
  <si>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</si>
  <si>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</si>
  <si>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</si>
  <si>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</si>
  <si>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</si>
  <si>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</si>
  <si>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</si>
  <si>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</si>
  <si>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</si>
  <si>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</si>
  <si>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</si>
  <si>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</si>
  <si>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</si>
  <si>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</si>
  <si>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</si>
  <si>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</si>
  <si>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</si>
  <si>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</si>
  <si>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</si>
  <si>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</si>
  <si>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</si>
  <si>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</si>
  <si>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</si>
  <si>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</si>
  <si>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</si>
  <si>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</si>
  <si>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</si>
  <si>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</si>
  <si>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</si>
  <si>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</si>
  <si>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</si>
  <si>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</si>
  <si>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</si>
  <si>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</si>
  <si>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</si>
  <si>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</si>
  <si>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</si>
  <si>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</si>
  <si>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</si>
  <si>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</si>
  <si>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</si>
  <si>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</si>
  <si>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</si>
  <si>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</si>
  <si>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</si>
  <si>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</si>
  <si>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</si>
  <si>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</si>
  <si>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</si>
  <si>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</si>
  <si>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</si>
  <si>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</si>
  <si>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</si>
  <si>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</si>
  <si>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</si>
  <si>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</si>
  <si>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</si>
  <si>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</si>
  <si>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</si>
  <si>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</si>
  <si>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</si>
  <si>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</si>
  <si>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</si>
  <si>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</si>
  <si>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</si>
  <si>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</si>
  <si>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</si>
  <si>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</si>
  <si>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</si>
  <si>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</si>
  <si>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</si>
  <si>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</si>
  <si>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</si>
  <si>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</si>
  <si>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</si>
  <si>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</si>
  <si>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</si>
  <si>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</si>
  <si>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</si>
  <si>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</si>
  <si>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</si>
  <si>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</si>
  <si>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</si>
  <si>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</si>
  <si>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</si>
  <si>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</si>
  <si>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</si>
  <si>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</si>
  <si>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</si>
  <si>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</si>
  <si>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</si>
  <si>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</si>
  <si>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</si>
  <si>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</si>
  <si>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</si>
  <si>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</si>
  <si>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</si>
  <si>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</si>
  <si>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</si>
  <si>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</si>
  <si>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</si>
  <si>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</si>
  <si>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</si>
  <si>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</si>
  <si>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</si>
  <si>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</si>
  <si>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</si>
  <si>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</si>
  <si>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</si>
  <si>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</si>
  <si>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</si>
  <si>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</si>
  <si>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</si>
  <si>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</si>
  <si>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</si>
  <si>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</si>
  <si>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</si>
  <si>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</si>
  <si>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</si>
  <si>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</si>
  <si>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</si>
  <si>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</si>
  <si>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</si>
  <si>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</si>
  <si>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</si>
  <si>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</si>
  <si>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</si>
  <si>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</si>
  <si>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</si>
  <si>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</si>
  <si>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</si>
  <si>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</si>
  <si>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</si>
  <si>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</si>
  <si>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</si>
  <si>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</si>
  <si>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</si>
  <si>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</si>
  <si>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</si>
  <si>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</si>
  <si>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</si>
  <si>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</si>
  <si>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</si>
  <si>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</si>
  <si>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</si>
  <si>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</si>
  <si>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</si>
  <si>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</si>
  <si>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</si>
  <si>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</si>
  <si>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</si>
  <si>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</si>
  <si>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</si>
  <si>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</si>
  <si>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</si>
  <si>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</si>
  <si>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</si>
  <si>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</si>
  <si>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</si>
  <si>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</si>
  <si>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</si>
  <si>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</si>
  <si>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</si>
  <si>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</si>
  <si>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</si>
  <si>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</si>
  <si>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</si>
  <si>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</si>
  <si>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</si>
  <si>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</si>
  <si>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</si>
  <si>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</si>
  <si>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</si>
  <si>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</si>
  <si>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</si>
  <si>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</si>
  <si>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</si>
  <si>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</si>
  <si>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</si>
  <si>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</si>
  <si>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</si>
  <si>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</si>
  <si>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</si>
  <si>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</si>
  <si>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</si>
  <si>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</si>
  <si>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</si>
  <si>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</si>
  <si>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</si>
  <si>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</si>
  <si>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</si>
  <si>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</si>
  <si>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</si>
  <si>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</si>
  <si>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</si>
  <si>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</si>
  <si>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</si>
  <si>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</si>
  <si>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</si>
  <si>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</si>
  <si>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</si>
  <si>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</si>
  <si>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</si>
  <si>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</si>
  <si>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</si>
  <si>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</si>
  <si>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</si>
  <si>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</si>
  <si>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</si>
  <si>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</si>
  <si>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</si>
  <si>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</si>
  <si>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</si>
  <si>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</si>
  <si>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</si>
  <si>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</si>
  <si>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</si>
  <si>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</si>
  <si>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</si>
  <si>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</si>
  <si>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</si>
  <si>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</si>
  <si>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</si>
  <si>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</si>
  <si>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</si>
  <si>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</si>
  <si>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</si>
  <si>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</si>
  <si>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</si>
  <si>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</si>
  <si>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</si>
  <si>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</si>
  <si>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</si>
  <si>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</si>
  <si>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</si>
  <si>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</si>
  <si>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</si>
  <si>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</si>
  <si>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</si>
  <si>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</si>
  <si>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</si>
  <si>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</si>
  <si>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</si>
  <si>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</si>
  <si>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</si>
  <si>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</si>
  <si>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</si>
  <si>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</si>
  <si>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</si>
  <si>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</si>
  <si>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</si>
  <si>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</si>
  <si>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</si>
  <si>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</si>
  <si>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</si>
  <si>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</si>
  <si>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</si>
  <si>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</si>
  <si>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</si>
  <si>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</si>
  <si>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</si>
  <si>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</si>
  <si>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</si>
  <si>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</si>
  <si>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</si>
  <si>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</si>
  <si>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</si>
  <si>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</si>
  <si>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</si>
  <si>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</si>
  <si>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</si>
  <si>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</si>
  <si>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</si>
  <si>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</si>
  <si>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</si>
  <si>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</si>
  <si>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</si>
  <si>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</si>
  <si>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</si>
  <si>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</si>
  <si>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</si>
  <si>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</si>
  <si>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</si>
  <si>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</si>
  <si>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</si>
  <si>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</si>
  <si>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</si>
  <si>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</si>
  <si>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</si>
  <si>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</si>
  <si>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</si>
  <si>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</si>
  <si>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</si>
  <si>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</si>
  <si>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</si>
  <si>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</si>
  <si>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</si>
  <si>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</si>
  <si>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</si>
  <si>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</si>
  <si>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</si>
  <si>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</si>
  <si>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</si>
  <si>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</si>
  <si>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</si>
  <si>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</si>
  <si>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</si>
  <si>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</si>
  <si>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</si>
  <si>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</si>
  <si>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</si>
  <si>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</si>
  <si>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</si>
  <si>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</si>
  <si>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</si>
  <si>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</si>
  <si>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</si>
  <si>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</si>
  <si>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</si>
  <si>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</si>
  <si>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</si>
  <si>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</si>
  <si>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</si>
  <si>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</si>
  <si>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</si>
  <si>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</si>
  <si>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</si>
  <si>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</si>
  <si>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</si>
  <si>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</si>
  <si>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</si>
  <si>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</si>
  <si>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</si>
  <si>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</si>
  <si>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</si>
  <si>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</si>
  <si>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</si>
  <si>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</si>
  <si>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</si>
  <si>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</si>
  <si>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</si>
  <si>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</si>
  <si>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</si>
  <si>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</si>
  <si>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</si>
  <si>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</si>
  <si>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</si>
  <si>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</si>
  <si>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</si>
  <si>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</si>
  <si>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</si>
  <si>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</si>
  <si>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</si>
  <si>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</si>
  <si>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</si>
  <si>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</si>
  <si>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</si>
  <si>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</si>
  <si>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</si>
  <si>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</si>
  <si>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</si>
  <si>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</si>
  <si>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</si>
  <si>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</si>
  <si>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</si>
  <si>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</si>
  <si>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</si>
  <si>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</si>
  <si>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</si>
  <si>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</si>
  <si>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</si>
  <si>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</si>
  <si>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</si>
  <si>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</si>
  <si>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</si>
  <si>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</si>
  <si>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</si>
  <si>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</si>
  <si>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</si>
  <si>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</si>
  <si>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</si>
  <si>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</si>
  <si>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</si>
  <si>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</si>
  <si>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</si>
  <si>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</si>
  <si>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</si>
  <si>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</si>
  <si>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</si>
  <si>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</si>
  <si>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</si>
  <si>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</si>
  <si>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</si>
  <si>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</si>
  <si>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</si>
  <si>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</si>
  <si>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</si>
  <si>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</si>
  <si>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</si>
  <si>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</si>
  <si>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</si>
  <si>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</si>
  <si>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</si>
  <si>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</si>
  <si>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</si>
  <si>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</si>
  <si>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</si>
  <si>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</si>
  <si>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</si>
  <si>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</si>
  <si>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</si>
  <si>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</si>
  <si>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</si>
  <si>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</si>
  <si>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</si>
  <si>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</si>
  <si>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</si>
  <si>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</si>
  <si>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</si>
  <si>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</si>
  <si>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</si>
  <si>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</si>
  <si>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</si>
  <si>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</si>
  <si>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</si>
  <si>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</si>
  <si>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</si>
  <si>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</si>
  <si>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</si>
  <si>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</si>
  <si>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</si>
  <si>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</si>
  <si>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</si>
  <si>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</si>
  <si>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</si>
  <si>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</si>
  <si>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</si>
  <si>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</si>
  <si>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</si>
  <si>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</si>
  <si>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</si>
  <si>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</si>
  <si>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</si>
  <si>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</si>
  <si>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</si>
  <si>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</si>
  <si>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</si>
  <si>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</si>
  <si>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</si>
  <si>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</si>
  <si>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</si>
  <si>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</si>
  <si>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</si>
  <si>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</si>
  <si>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</si>
  <si>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</si>
  <si>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</si>
  <si>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</si>
  <si>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</si>
  <si>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</si>
  <si>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</si>
  <si>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</si>
  <si>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</si>
  <si>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</si>
  <si>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</si>
  <si>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</si>
  <si>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</si>
  <si>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</si>
  <si>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</si>
  <si>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</si>
  <si>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</si>
  <si>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</si>
  <si>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</si>
  <si>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</si>
  <si>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</si>
  <si>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</si>
  <si>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</si>
  <si>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</si>
  <si>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</si>
  <si>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</si>
  <si>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</si>
  <si>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</si>
  <si>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</si>
  <si>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</si>
  <si>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</si>
  <si>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</si>
  <si>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</si>
  <si>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</si>
  <si>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</si>
  <si>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</si>
  <si>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</si>
  <si>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</si>
  <si>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</si>
  <si>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</si>
  <si>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</si>
  <si>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</si>
  <si>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</si>
  <si>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</si>
  <si>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</si>
  <si>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</si>
  <si>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</si>
  <si>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</si>
  <si>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</si>
  <si>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</si>
  <si>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</si>
  <si>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</si>
  <si>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</si>
  <si>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</si>
  <si>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</si>
  <si>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</si>
  <si>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</si>
  <si>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</si>
  <si>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</si>
  <si>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</si>
  <si>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</si>
  <si>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</si>
  <si>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</si>
  <si>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</si>
  <si>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</si>
  <si>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</si>
  <si>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</si>
  <si>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</si>
  <si>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</si>
  <si>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</si>
  <si>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</si>
  <si>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</si>
  <si>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</si>
  <si>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</si>
  <si>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</si>
  <si>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</si>
  <si>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</si>
  <si>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</si>
  <si>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</si>
  <si>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</si>
  <si>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</si>
  <si>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</si>
  <si>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</si>
  <si>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</si>
  <si>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</si>
  <si>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</si>
  <si>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</si>
  <si>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</si>
  <si>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</si>
  <si>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</si>
  <si>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</si>
  <si>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</si>
  <si>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</si>
  <si>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</si>
  <si>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</si>
  <si>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</si>
  <si>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</si>
  <si>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</si>
  <si>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</si>
  <si>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</si>
  <si>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</si>
  <si>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</si>
  <si>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</si>
  <si>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</si>
  <si>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</si>
  <si>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</si>
  <si>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</si>
  <si>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</si>
  <si>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</si>
  <si>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</si>
  <si>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</si>
  <si>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</si>
  <si>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</si>
  <si>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</si>
  <si>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</si>
  <si>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</si>
  <si>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</si>
  <si>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</si>
  <si>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</si>
  <si>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</si>
  <si>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</si>
  <si>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</si>
  <si>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</si>
  <si>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</si>
  <si>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</si>
  <si>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</si>
  <si>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</si>
  <si>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</si>
  <si>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</si>
  <si>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</si>
  <si>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</si>
  <si>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</si>
  <si>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</si>
  <si>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</si>
  <si>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</si>
  <si>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</si>
  <si>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</si>
  <si>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</si>
  <si>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</si>
  <si>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</si>
  <si>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</si>
  <si>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</si>
  <si>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</si>
  <si>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</si>
  <si>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</si>
  <si>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</si>
  <si>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</si>
  <si>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</si>
  <si>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</si>
  <si>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</si>
  <si>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</si>
  <si>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</si>
  <si>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</si>
  <si>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</si>
  <si>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</si>
  <si>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</si>
  <si>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</si>
  <si>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</si>
  <si>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</si>
  <si>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</si>
  <si>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</si>
  <si>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</si>
  <si>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</si>
  <si>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</si>
  <si>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</si>
  <si>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</si>
  <si>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</si>
  <si>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</si>
  <si>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</si>
  <si>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</si>
  <si>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</si>
  <si>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</si>
  <si>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</si>
  <si>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</si>
  <si>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</si>
  <si>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</si>
  <si>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</si>
  <si>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</si>
  <si>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</si>
  <si>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</si>
  <si>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</si>
  <si>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</si>
  <si>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</si>
  <si>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</si>
  <si>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</si>
  <si>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</si>
  <si>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</si>
  <si>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</si>
  <si>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</si>
  <si>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</si>
  <si>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</si>
  <si>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</si>
  <si>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</si>
  <si>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</si>
  <si>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</si>
  <si>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</si>
  <si>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</si>
  <si>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</si>
  <si>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</si>
  <si>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</si>
  <si>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</si>
  <si>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</si>
  <si>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</si>
  <si>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</si>
  <si>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</si>
  <si>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</si>
  <si>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</si>
  <si>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</si>
  <si>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</si>
  <si>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</si>
  <si>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</si>
  <si>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</si>
  <si>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</si>
  <si>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</si>
  <si>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</si>
  <si>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</si>
  <si>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</si>
  <si>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</si>
  <si>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</si>
  <si>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</si>
  <si>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</si>
  <si>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</si>
  <si>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</si>
  <si>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</si>
  <si>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</si>
  <si>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</si>
  <si>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</si>
  <si>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</si>
  <si>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</si>
  <si>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</si>
  <si>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</si>
  <si>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</si>
  <si>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</si>
  <si>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</si>
  <si>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</si>
  <si>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</si>
  <si>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</si>
  <si>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</si>
  <si>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</si>
  <si>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</si>
  <si>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</si>
  <si>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</si>
  <si>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</si>
  <si>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</si>
  <si>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</si>
  <si>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</si>
  <si>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</si>
  <si>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</si>
  <si>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</si>
  <si>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</si>
  <si>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</si>
  <si>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</si>
  <si>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</si>
  <si>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</si>
  <si>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</si>
  <si>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</si>
  <si>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</si>
  <si>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</si>
  <si>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</si>
  <si>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</si>
  <si>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</si>
  <si>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</si>
  <si>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</si>
  <si>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</si>
  <si>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</si>
  <si>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</si>
  <si>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</si>
  <si>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</si>
  <si>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</si>
  <si>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</si>
  <si>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</si>
  <si>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</si>
  <si>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</si>
  <si>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</si>
  <si>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</si>
  <si>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</si>
  <si>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</si>
  <si>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</si>
  <si>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</si>
  <si>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</si>
  <si>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</si>
  <si>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</si>
  <si>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</si>
  <si>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</si>
  <si>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</si>
  <si>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</si>
  <si>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</si>
  <si>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</si>
  <si>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</si>
  <si>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</si>
  <si>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</si>
  <si>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</si>
  <si>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</si>
  <si>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</si>
  <si>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</si>
  <si>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</si>
  <si>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</si>
  <si>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</si>
  <si>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</si>
  <si>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</si>
  <si>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</si>
  <si>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</si>
  <si>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</si>
  <si>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</si>
  <si>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</si>
  <si>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</si>
  <si>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</si>
  <si>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</si>
  <si>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</si>
  <si>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</si>
  <si>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</si>
  <si>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</si>
  <si>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</si>
  <si>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</si>
  <si>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</si>
  <si>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</si>
  <si>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</si>
  <si>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</si>
  <si>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</si>
  <si>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</si>
  <si>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</si>
  <si>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</si>
  <si>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</si>
  <si>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</si>
  <si>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</si>
  <si>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</si>
  <si>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</si>
  <si>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</si>
  <si>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</si>
  <si>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</si>
  <si>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</si>
  <si>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</si>
  <si>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</si>
  <si>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</si>
  <si>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</si>
  <si>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</si>
  <si>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</si>
  <si>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</si>
  <si>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</si>
  <si>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</si>
  <si>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</si>
  <si>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</si>
  <si>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</si>
  <si>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</si>
  <si>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</si>
  <si>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</si>
  <si>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</si>
  <si>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</si>
  <si>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</si>
  <si>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</si>
  <si>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</si>
  <si>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</si>
  <si>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</si>
  <si>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</si>
  <si>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</si>
  <si>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</si>
  <si>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</si>
  <si>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</si>
  <si>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</si>
  <si>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</si>
  <si>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</si>
  <si>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</si>
  <si>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</si>
  <si>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</si>
  <si>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</si>
  <si>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</si>
  <si>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</si>
  <si>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</si>
  <si>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</si>
  <si>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</si>
  <si>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</si>
  <si>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</si>
  <si>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</si>
  <si>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</si>
  <si>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</si>
  <si>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</si>
  <si>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</si>
  <si>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</si>
  <si>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</si>
  <si>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</si>
  <si>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</si>
  <si>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</si>
  <si>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</si>
  <si>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</si>
  <si>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</si>
  <si>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</si>
  <si>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</si>
  <si>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</si>
  <si>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</si>
  <si>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</si>
  <si>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</si>
  <si>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</si>
  <si>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</si>
  <si>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</si>
  <si>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</si>
  <si>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</si>
  <si>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</si>
  <si>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</si>
  <si>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</si>
  <si>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</si>
  <si>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</si>
  <si>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</si>
  <si>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</si>
  <si>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</si>
  <si>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</si>
  <si>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</si>
  <si>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</si>
  <si>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</si>
  <si>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</si>
  <si>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</si>
  <si>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</si>
  <si>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</si>
  <si>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</si>
  <si>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</si>
  <si>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</si>
  <si>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</si>
  <si>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</si>
  <si>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</si>
  <si>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</si>
  <si>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</si>
  <si>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</si>
  <si>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</si>
  <si>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</si>
  <si>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</si>
  <si>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</si>
  <si>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</si>
  <si>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</si>
  <si>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</si>
  <si>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</si>
  <si>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</si>
  <si>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</si>
  <si>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</si>
  <si>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</si>
  <si>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</si>
  <si>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</si>
  <si>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</si>
  <si>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</si>
  <si>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</si>
  <si>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</si>
  <si>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</si>
  <si>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</si>
  <si>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</si>
  <si>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</si>
  <si>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</si>
  <si>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</si>
  <si>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</si>
  <si>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</si>
  <si>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</si>
  <si>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</si>
  <si>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</si>
  <si>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</si>
  <si>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</si>
  <si>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</si>
  <si>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</si>
  <si>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</si>
  <si>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</si>
  <si>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</si>
  <si>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</si>
  <si>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</si>
  <si>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</si>
  <si>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</si>
  <si>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</si>
  <si>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</si>
  <si>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</si>
  <si>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</si>
  <si>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</si>
  <si>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</si>
  <si>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</si>
  <si>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</si>
  <si>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</si>
  <si>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</si>
  <si>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</si>
  <si>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</si>
  <si>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</si>
  <si>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</si>
  <si>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</si>
  <si>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</si>
  <si>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</si>
  <si>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</si>
  <si>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</si>
  <si>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</si>
  <si>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</si>
  <si>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</si>
  <si>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</si>
  <si>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</si>
  <si>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</si>
  <si>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</si>
  <si>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</si>
  <si>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</si>
  <si>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</si>
  <si>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</si>
  <si>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</si>
  <si>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</si>
  <si>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</si>
  <si>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</si>
  <si>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</si>
  <si>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</si>
  <si>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</si>
  <si>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</si>
  <si>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</si>
  <si>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</si>
  <si>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</si>
  <si>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</si>
  <si>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</si>
  <si>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</si>
  <si>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</si>
  <si>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</si>
  <si>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</si>
  <si>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</si>
  <si>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</si>
  <si>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</si>
  <si>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</si>
  <si>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</si>
  <si>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</si>
  <si>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</si>
  <si>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</si>
  <si>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</si>
  <si>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</si>
  <si>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</si>
  <si>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</si>
  <si>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</si>
  <si>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</si>
  <si>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</si>
  <si>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</si>
  <si>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</si>
  <si>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</si>
  <si>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</si>
  <si>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</si>
  <si>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</si>
  <si>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</si>
  <si>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</si>
  <si>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</si>
  <si>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</si>
  <si>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</si>
  <si>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</si>
  <si>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</si>
  <si>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</si>
  <si>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</si>
  <si>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</si>
  <si>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</si>
  <si>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</si>
  <si>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</si>
  <si>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</si>
  <si>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</si>
  <si>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</si>
  <si>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</si>
  <si>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</si>
  <si>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</si>
  <si>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</si>
  <si>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</si>
  <si>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</si>
  <si>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</si>
  <si>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</si>
  <si>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</si>
  <si>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</si>
  <si>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</si>
  <si>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</si>
  <si>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</si>
  <si>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</si>
  <si>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</si>
  <si>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</si>
  <si>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</si>
  <si>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</si>
  <si>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</si>
  <si>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</si>
  <si>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</si>
  <si>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</si>
  <si>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</si>
  <si>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</si>
  <si>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</si>
  <si>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</si>
  <si>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</si>
  <si>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</si>
  <si>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</si>
  <si>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</si>
  <si>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</si>
  <si>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</si>
  <si>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</si>
  <si>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</si>
  <si>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</si>
  <si>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</si>
  <si>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</si>
  <si>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</si>
  <si>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</si>
  <si>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</si>
  <si>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</si>
  <si>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</si>
  <si>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</si>
  <si>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</si>
  <si>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</si>
  <si>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</si>
  <si>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</si>
  <si>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</si>
  <si>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</si>
  <si>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</si>
  <si>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</si>
  <si>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</si>
  <si>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</si>
  <si>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</si>
  <si>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</si>
  <si>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</si>
  <si>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</si>
  <si>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</si>
  <si>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</si>
  <si>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</si>
  <si>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</si>
  <si>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</si>
  <si>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</si>
  <si>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</si>
  <si>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</si>
  <si>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</si>
  <si>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</si>
  <si>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</si>
  <si>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</si>
  <si>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</si>
  <si>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</si>
  <si>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</si>
  <si>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</si>
  <si>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</si>
  <si>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</si>
  <si>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</si>
  <si>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</si>
  <si>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</si>
  <si>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</si>
  <si>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</si>
  <si>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</si>
  <si>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</si>
  <si>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</si>
  <si>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</si>
  <si>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</si>
  <si>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</si>
  <si>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</si>
  <si>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</si>
  <si>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</si>
  <si>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</si>
  <si>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</si>
  <si>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</si>
  <si>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</si>
  <si>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</si>
  <si>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</si>
  <si>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</si>
  <si>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</si>
  <si>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</si>
  <si>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</si>
  <si>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</si>
  <si>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</si>
  <si>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</si>
  <si>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</si>
  <si>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</si>
  <si>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</si>
  <si>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</si>
  <si>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</si>
  <si>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</si>
  <si>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</si>
  <si>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</si>
  <si>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</si>
  <si>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</si>
  <si>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</si>
  <si>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</si>
  <si>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</si>
  <si>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</si>
  <si>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</si>
  <si>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</si>
  <si>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</si>
  <si>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</si>
  <si>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</si>
  <si>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</si>
  <si>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</si>
  <si>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</si>
  <si>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</si>
  <si>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</si>
  <si>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</si>
  <si>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</si>
  <si>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</si>
  <si>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</si>
  <si>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</si>
  <si>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</si>
  <si>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</si>
  <si>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</si>
  <si>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</si>
  <si>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</si>
  <si>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</si>
  <si>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</si>
  <si>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</si>
  <si>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</si>
  <si>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</si>
  <si>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</si>
  <si>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</si>
  <si>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</si>
  <si>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</si>
  <si>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</si>
  <si>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</si>
  <si>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</si>
  <si>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</si>
  <si>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</si>
  <si>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</si>
  <si>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</si>
  <si>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</si>
  <si>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</si>
  <si>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</si>
  <si>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</si>
  <si>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</si>
  <si>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</si>
  <si>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</si>
  <si>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</si>
  <si>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</si>
  <si>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</si>
  <si>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</si>
  <si>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</si>
  <si>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</si>
  <si>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</si>
  <si>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</si>
  <si>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</si>
  <si>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</si>
  <si>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</si>
  <si>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</si>
  <si>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</si>
  <si>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</si>
  <si>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</si>
  <si>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</si>
  <si>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</si>
  <si>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</si>
  <si>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</si>
  <si>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</si>
  <si>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</si>
  <si>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</si>
  <si>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</si>
  <si>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</si>
  <si>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</si>
  <si>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</si>
  <si>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</si>
  <si>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</si>
  <si>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</si>
  <si>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</si>
  <si>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</si>
  <si>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</si>
  <si>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</si>
  <si>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</si>
  <si>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</si>
  <si>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</si>
  <si>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</si>
  <si>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</si>
  <si>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</si>
  <si>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</si>
  <si>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</si>
  <si>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</si>
  <si>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</si>
  <si>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</si>
  <si>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</si>
  <si>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</si>
  <si>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</si>
  <si>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</si>
  <si>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</si>
  <si>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</si>
  <si>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</si>
  <si>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</si>
  <si>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</si>
  <si>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</si>
  <si>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</si>
  <si>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</si>
  <si>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</si>
  <si>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</si>
  <si>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</si>
  <si>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</si>
  <si>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</si>
  <si>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</si>
  <si>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</si>
  <si>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</si>
  <si>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</si>
  <si>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</si>
  <si>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</si>
  <si>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</si>
  <si>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</si>
  <si>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</si>
  <si>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</si>
  <si>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</si>
  <si>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</si>
  <si>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</si>
  <si>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</si>
  <si>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</si>
  <si>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</si>
  <si>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</si>
  <si>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</si>
  <si>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</si>
  <si>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</si>
  <si>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</si>
  <si>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</si>
  <si>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</si>
  <si>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</si>
  <si>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</si>
  <si>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</si>
  <si>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</si>
  <si>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</si>
  <si>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</si>
  <si>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</si>
  <si>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</si>
  <si>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</si>
  <si>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</si>
  <si>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</si>
  <si>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</si>
  <si>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</si>
  <si>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</si>
  <si>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</si>
  <si>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</si>
  <si>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</si>
  <si>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</si>
  <si>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</si>
  <si>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</si>
  <si>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</si>
  <si>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</si>
  <si>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</si>
  <si>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</si>
  <si>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</si>
  <si>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</si>
  <si>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</si>
  <si>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</si>
  <si>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</si>
  <si>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</si>
  <si>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</si>
  <si>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</si>
  <si>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</si>
  <si>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</si>
  <si>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</si>
  <si>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</si>
  <si>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</si>
  <si>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</si>
  <si>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</si>
  <si>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</si>
  <si>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</si>
  <si>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</si>
  <si>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</si>
  <si>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</si>
  <si>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</si>
  <si>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</si>
  <si>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</si>
  <si>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</si>
  <si>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</si>
  <si>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</si>
  <si>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</si>
  <si>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</si>
  <si>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</si>
  <si>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</si>
  <si>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</si>
  <si>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</si>
  <si>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</si>
  <si>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</si>
  <si>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</si>
  <si>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</si>
  <si>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</si>
  <si>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</si>
  <si>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</si>
  <si>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</si>
  <si>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</si>
  <si>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</si>
  <si>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</si>
  <si>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</si>
  <si>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</si>
  <si>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</si>
  <si>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</si>
  <si>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</si>
  <si>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</si>
  <si>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</si>
  <si>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</si>
  <si>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</si>
  <si>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</si>
  <si>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</si>
  <si>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</si>
  <si>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</si>
  <si>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</si>
  <si>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</si>
  <si>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</si>
  <si>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</si>
  <si>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</si>
  <si>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</si>
  <si>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</si>
  <si>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</si>
  <si>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</si>
  <si>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</si>
  <si>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</si>
  <si>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</si>
  <si>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</si>
  <si>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</si>
  <si>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</si>
  <si>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</si>
  <si>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</si>
  <si>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</si>
  <si>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</si>
  <si>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</si>
  <si>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</si>
  <si>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</si>
  <si>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</si>
  <si>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</si>
  <si>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</si>
  <si>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</si>
  <si>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</si>
  <si>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</si>
  <si>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</si>
  <si>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</si>
  <si>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</si>
  <si>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</si>
  <si>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</si>
  <si>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</si>
  <si>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</si>
  <si>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</si>
  <si>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</si>
  <si>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</si>
  <si>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</si>
  <si>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</si>
  <si>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</si>
  <si>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</si>
  <si>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</si>
  <si>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</si>
  <si>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</si>
  <si>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</si>
  <si>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</si>
  <si>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</si>
  <si>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</si>
  <si>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</si>
  <si>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</si>
  <si>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</si>
  <si>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</si>
  <si>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</si>
  <si>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</si>
  <si>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</si>
  <si>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</si>
  <si>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</si>
  <si>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</si>
  <si>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</si>
  <si>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</si>
  <si>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</si>
  <si>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</si>
  <si>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</si>
  <si>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</si>
  <si>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</si>
  <si>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</si>
  <si>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</si>
  <si>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</si>
  <si>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</si>
  <si>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</si>
  <si>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</si>
  <si>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</si>
  <si>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</si>
  <si>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</si>
  <si>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</si>
  <si>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</si>
  <si>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</si>
  <si>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</si>
  <si>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</si>
  <si>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</si>
  <si>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</si>
  <si>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</si>
  <si>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</si>
  <si>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</si>
  <si>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</si>
  <si>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</si>
  <si>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</si>
  <si>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</si>
  <si>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</si>
  <si>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</si>
  <si>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</si>
  <si>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</si>
  <si>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</si>
  <si>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</si>
  <si>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</si>
  <si>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</si>
  <si>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</si>
  <si>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</si>
  <si>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</si>
  <si>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</si>
  <si>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</si>
  <si>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</si>
  <si>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</si>
  <si>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</si>
  <si>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</si>
  <si>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</si>
  <si>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</si>
  <si>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</si>
  <si>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</si>
  <si>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</si>
  <si>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</si>
  <si>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</si>
  <si>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</si>
  <si>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</si>
  <si>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</si>
  <si>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</si>
  <si>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</si>
  <si>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</si>
  <si>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</si>
  <si>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</si>
  <si>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</si>
  <si>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</si>
  <si>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</si>
  <si>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</si>
  <si>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</si>
  <si>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</si>
  <si>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</si>
  <si>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</si>
  <si>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</si>
  <si>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</si>
  <si>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</si>
  <si>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</si>
  <si>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</si>
  <si>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</si>
  <si>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</si>
  <si>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</si>
  <si>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</si>
  <si>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</si>
  <si>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</si>
  <si>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</si>
  <si>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</si>
  <si>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</si>
  <si>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</si>
  <si>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</si>
  <si>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</si>
  <si>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</si>
  <si>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</si>
  <si>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</si>
  <si>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</si>
  <si>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</si>
  <si>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</si>
  <si>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</si>
  <si>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</si>
  <si>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</si>
  <si>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</si>
  <si>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</si>
  <si>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</si>
  <si>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</si>
  <si>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</si>
  <si>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</si>
  <si>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</si>
  <si>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</si>
  <si>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</si>
  <si>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</si>
  <si>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</si>
  <si>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</si>
  <si>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</si>
  <si>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</si>
  <si>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</si>
  <si>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</si>
  <si>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</si>
  <si>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</si>
  <si>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</si>
  <si>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</si>
  <si>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</si>
  <si>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</si>
  <si>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</si>
  <si>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</si>
  <si>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</si>
  <si>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</si>
  <si>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</si>
  <si>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</si>
  <si>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</si>
  <si>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</si>
  <si>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</si>
  <si>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</si>
  <si>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</si>
  <si>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</si>
  <si>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</si>
  <si>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</si>
  <si>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</si>
  <si>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</si>
  <si>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</si>
  <si>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</si>
  <si>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</si>
  <si>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</si>
  <si>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</si>
  <si>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</si>
  <si>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</si>
  <si>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</si>
  <si>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</si>
  <si>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</si>
  <si>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</si>
  <si>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</si>
  <si>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</si>
  <si>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</si>
  <si>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</si>
  <si>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</si>
  <si>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</si>
  <si>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</si>
  <si>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</si>
  <si>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</si>
  <si>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</si>
  <si>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</si>
  <si>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</si>
  <si>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</si>
  <si>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</si>
  <si>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</si>
  <si>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</si>
  <si>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</si>
  <si>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</si>
  <si>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</si>
  <si>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</si>
  <si>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</si>
  <si>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</si>
  <si>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</si>
  <si>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</si>
  <si>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</si>
  <si>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</si>
  <si>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</si>
  <si>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</si>
  <si>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</si>
  <si>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</si>
  <si>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</si>
  <si>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</si>
  <si>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</si>
  <si>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</si>
  <si>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</si>
  <si>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</si>
  <si>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</si>
  <si>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</si>
  <si>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</si>
  <si>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</si>
  <si>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</si>
  <si>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</si>
  <si>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</si>
  <si>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</si>
  <si>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</si>
  <si>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</si>
  <si>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</si>
  <si>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</si>
  <si>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</si>
  <si>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</si>
  <si>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</si>
  <si>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</si>
  <si>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</si>
  <si>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</si>
  <si>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</si>
  <si>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</si>
  <si>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</si>
  <si>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</si>
  <si>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</si>
  <si>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</si>
  <si>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</si>
  <si>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</si>
  <si>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</si>
  <si>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</si>
  <si>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</si>
  <si>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</si>
  <si>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</si>
  <si>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</si>
  <si>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</si>
  <si>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</si>
  <si>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</si>
  <si>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</si>
  <si>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</si>
  <si>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</si>
  <si>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</si>
  <si>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</si>
  <si>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</si>
  <si>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</si>
  <si>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</si>
  <si>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</si>
  <si>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</si>
  <si>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</si>
  <si>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</si>
  <si>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</si>
  <si>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</si>
  <si>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</si>
  <si>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</si>
  <si>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</si>
  <si>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</si>
  <si>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</si>
  <si>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</si>
  <si>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</si>
  <si>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</si>
  <si>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</si>
  <si>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</si>
  <si>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</si>
  <si>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</si>
  <si>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</si>
  <si>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</si>
  <si>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</si>
  <si>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</si>
  <si>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</si>
  <si>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</si>
  <si>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</si>
  <si>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</si>
  <si>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</si>
  <si>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</si>
  <si>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</si>
  <si>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</si>
  <si>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</si>
  <si>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</si>
  <si>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</si>
  <si>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</si>
  <si>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</si>
  <si>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</si>
  <si>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</si>
  <si>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</si>
  <si>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1000 to 4999</t>
  </si>
  <si>
    <t>Success Rate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</si>
</sst>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164" fontId="0" fillId="0" borderId="0" xfId="1" applyNumberFormat="1" applyFont="1"/>
    <xf numFmtId="1" fontId="0" fillId="0" borderId="0" xfId="2" applyNumberFormat="1" applyFont="1"/>
    <xf numFmtId="44" fontId="0" fillId="0" borderId="0" xfId="0" applyNumberFormat="1"/>
    <xf numFmtId="0" fontId="1" fillId="0" borderId="2" xfId="0" applyFont="1" applyBorder="1" applyAlignment="1">
      <alignment horizontal="center"/>
    </xf>
    <xf numFmtId="0" fontId="3" fillId="0" borderId="0" xfId="0" applyFont="1" applyAlignment="1">
      <alignment vertical="center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4" fillId="0" borderId="0" xfId="0" applyNumberFormat="1" applyFont="1" applyAlignment="1">
      <alignment horizontal="center" vertical="center"/>
    </xf>
    <xf numFmtId="0" fontId="0" fillId="0" borderId="0" xfId="0" pivotButton="1" applyAlignment="1">
      <alignment horizontal="center"/>
    </xf>
    <xf numFmtId="0" fontId="5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9" fontId="0" fillId="0" borderId="0" xfId="2" applyFont="1" applyAlignment="1">
      <alignment horizontal="center"/>
    </xf>
    <xf numFmtId="9" fontId="0" fillId="0" borderId="0" xfId="0" applyNumberFormat="1"/>
    <xf numFmtId="9" fontId="0" fillId="0" borderId="0" xfId="2" applyFont="1"/>
    <xf numFmtId="0" fontId="1" fillId="0" borderId="3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6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 - Jordan Miller.xlsx]Pivot_Outcome by Category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8069529147160347E-2"/>
          <c:y val="7.156474494669994E-2"/>
          <c:w val="0.814102510156408"/>
          <c:h val="0.802893311505489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'Pivot_Outcome by 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'Pivot_Outcome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 by Category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6B-4C86-BD31-4F838A011E0E}"/>
            </c:ext>
          </c:extLst>
        </c:ser>
        <c:ser>
          <c:idx val="1"/>
          <c:order val="1"/>
          <c:tx>
            <c:strRef>
              <c:f>'Pivot_Outcome by 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'Pivot_Outcome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 by 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B-4C86-BD31-4F838A011E0E}"/>
            </c:ext>
          </c:extLst>
        </c:ser>
        <c:ser>
          <c:idx val="2"/>
          <c:order val="2"/>
          <c:tx>
            <c:strRef>
              <c:f>'Pivot_Outcome by 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'Pivot_Outcome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 by Category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6B-4C86-BD31-4F838A011E0E}"/>
            </c:ext>
          </c:extLst>
        </c:ser>
        <c:ser>
          <c:idx val="3"/>
          <c:order val="3"/>
          <c:tx>
            <c:strRef>
              <c:f>'Pivot_Outcome by 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'Pivot_Outcome 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'Pivot_Outcome by Category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6B-4C86-BD31-4F838A011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676760"/>
        <c:axId val="700677744"/>
      </c:barChart>
      <c:catAx>
        <c:axId val="700676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  <a:r>
                  <a:rPr lang="en-US" baseline="0"/>
                  <a:t> of Kickstarter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453839681523063"/>
              <c:y val="0.933779990488896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77744"/>
        <c:crosses val="autoZero"/>
        <c:auto val="1"/>
        <c:lblAlgn val="ctr"/>
        <c:lblOffset val="100"/>
        <c:noMultiLvlLbl val="0"/>
      </c:catAx>
      <c:valAx>
        <c:axId val="700677744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7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 - Jordan Miller.xlsx]Pivot_Outcome by Sub-Category!PivotTable2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80-42F0-8BBC-62935954C52F}"/>
            </c:ext>
          </c:extLst>
        </c:ser>
        <c:ser>
          <c:idx val="1"/>
          <c:order val="1"/>
          <c:tx>
            <c:strRef>
              <c:f>'Pivot_Outcome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0-42F0-8BBC-62935954C52F}"/>
            </c:ext>
          </c:extLst>
        </c:ser>
        <c:ser>
          <c:idx val="2"/>
          <c:order val="2"/>
          <c:tx>
            <c:strRef>
              <c:f>'Pivot_Outcome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80-42F0-8BBC-62935954C52F}"/>
            </c:ext>
          </c:extLst>
        </c:ser>
        <c:ser>
          <c:idx val="3"/>
          <c:order val="3"/>
          <c:tx>
            <c:strRef>
              <c:f>'Pivot_Outcome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'Pivot_Outcome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80-42F0-8BBC-62935954C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697472"/>
        <c:axId val="679697800"/>
      </c:barChart>
      <c:catAx>
        <c:axId val="67969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97800"/>
        <c:crosses val="autoZero"/>
        <c:auto val="1"/>
        <c:lblAlgn val="ctr"/>
        <c:lblOffset val="100"/>
        <c:tickLblSkip val="1"/>
        <c:noMultiLvlLbl val="0"/>
      </c:catAx>
      <c:valAx>
        <c:axId val="679697800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9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 - Jordan Miller.xlsx]Pivot_Outcome by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1-4F4F-BD6F-1F645777EBD7}"/>
            </c:ext>
          </c:extLst>
        </c:ser>
        <c:ser>
          <c:idx val="1"/>
          <c:order val="1"/>
          <c:tx>
            <c:strRef>
              <c:f>'Pivot_Outcome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'Pivot_Outcome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1-4F4F-BD6F-1F645777EBD7}"/>
            </c:ext>
          </c:extLst>
        </c:ser>
        <c:ser>
          <c:idx val="2"/>
          <c:order val="2"/>
          <c:tx>
            <c:strRef>
              <c:f>'Pivot_Outcome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'Pivot_Outcome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'Pivot_Outcome by Date'!$D$6:$D$18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F1-4F4F-BD6F-1F645777E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539216"/>
        <c:axId val="672539872"/>
      </c:lineChart>
      <c:catAx>
        <c:axId val="67253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39872"/>
        <c:crosses val="autoZero"/>
        <c:auto val="1"/>
        <c:lblAlgn val="ctr"/>
        <c:lblOffset val="100"/>
        <c:noMultiLvlLbl val="0"/>
      </c:catAx>
      <c:valAx>
        <c:axId val="67253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3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Likely Outcome</a:t>
            </a:r>
            <a:r>
              <a:rPr lang="en-US" baseline="0"/>
              <a:t> of Kickstarter Venture </a:t>
            </a:r>
            <a:r>
              <a:rPr lang="en-US" b="0" baseline="0"/>
              <a:t>B</a:t>
            </a:r>
            <a:r>
              <a:rPr lang="en-US" baseline="0"/>
              <a:t>ased on Amount of $ Funding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C-4724-9AF3-AE630F96402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C-4724-9AF3-AE630F96402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3C-4724-9AF3-AE630F964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621088"/>
        <c:axId val="849624696"/>
      </c:lineChart>
      <c:catAx>
        <c:axId val="84962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 In US Dollars)</a:t>
                </a:r>
              </a:p>
            </c:rich>
          </c:tx>
          <c:layout>
            <c:manualLayout>
              <c:xMode val="edge"/>
              <c:yMode val="edge"/>
              <c:x val="0.46209220546375362"/>
              <c:y val="0.77868036548907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24696"/>
        <c:crosses val="autoZero"/>
        <c:auto val="1"/>
        <c:lblAlgn val="ctr"/>
        <c:lblOffset val="100"/>
        <c:noMultiLvlLbl val="0"/>
      </c:catAx>
      <c:valAx>
        <c:axId val="8496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Succcess</a:t>
                </a:r>
                <a:r>
                  <a:rPr lang="en-US" baseline="0"/>
                  <a:t> %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335680751173709E-3"/>
              <c:y val="0.376280545145760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62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473710</xdr:colOff>
      <xdr:row>1</xdr:row>
      <xdr:rowOff>22860</xdr:rowOff>
    </xdr:from>
    <xdr:to>
      <xdr:col>19</xdr:col>
      <xdr:colOff>604520</xdr:colOff>
      <xdr:row>24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86984-06FA-4443-96B8-ED2956B09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505460</xdr:colOff>
      <xdr:row>3</xdr:row>
      <xdr:rowOff>24130</xdr:rowOff>
    </xdr:from>
    <xdr:to>
      <xdr:col>17</xdr:col>
      <xdr:colOff>43180</xdr:colOff>
      <xdr:row>28</xdr:row>
      <xdr:rowOff>181610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32BC9-ACD7-4587-B4F7-3DA735187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326390</xdr:colOff>
      <xdr:row>2</xdr:row>
      <xdr:rowOff>172720</xdr:rowOff>
    </xdr:from>
    <xdr:to>
      <xdr:col>14</xdr:col>
      <xdr:colOff>586740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0A23B-58A0-4E97-BDFC-AEA5BA29B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1864360</xdr:colOff>
      <xdr:row>15</xdr:row>
      <xdr:rowOff>10160</xdr:rowOff>
    </xdr:from>
    <xdr:to>
      <xdr:col>7</xdr:col>
      <xdr:colOff>1343660</xdr:colOff>
      <xdr:row>34</xdr:row>
      <xdr:rowOff>96520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5291E3-97B2-43EF-95C0-2F39BD90A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rdan Miller" id="{8FDBA7FC-71C9-4D28-A569-5581AD82CDCF}" userId="c6c9b249d2723506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Miller" refreshedDate="43525.749939351852" createdVersion="6" refreshedVersion="6" minRefreshableVersion="3" recordCount="4115" xr:uid="{1E1F3246-E897-4FAB-80F3-B3B1D66FFF72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2:26:00" maxDate="2017-05-03T12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1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minValue="0.1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mobiles games" u="1"/>
        <s v="music" u="1"/>
      </sharedItems>
    </cacheField>
    <cacheField name="Quarters" numFmtId="0" databaseField="0">
      <fieldGroup base="11">
        <rangePr groupBy="quarters" startDate="2009-05-16T20:55:13" endDate="2017-03-15T08:30:07"/>
        <groupItems count="6">
          <s v="&lt;05/16/09"/>
          <s v="Qtr1"/>
          <s v="Qtr2"/>
          <s v="Qtr3"/>
          <s v="Qtr4"/>
          <s v="&gt;03/15/17"/>
        </groupItems>
      </fieldGroup>
    </cacheField>
    <cacheField name="Years" numFmtId="0" databaseField="0">
      <fieldGroup base="11">
        <rangePr groupBy="years" startDate="2009-05-16T20:55:13" endDate="2017-03-15T08:30:07"/>
        <groupItems count="11">
          <s v="&lt;05/16/09"/>
          <s v="2009"/>
          <s v="2010"/>
          <s v="2011"/>
          <s v="2012"/>
          <s v="2013"/>
          <s v="2014"/>
          <s v="2015"/>
          <s v="2016"/>
          <s v="2017"/>
          <s v="&gt;0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0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7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09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5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3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2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8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8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4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19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8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0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0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3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6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3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2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1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6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2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1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8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0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8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2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7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5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1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6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09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0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2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0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09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0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7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3T23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09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8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5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1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6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8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7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19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7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6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3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5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1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0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5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09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5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0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6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09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2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1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4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7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2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2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1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7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2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3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7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6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1T23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4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7T23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7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0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4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2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0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19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0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1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19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0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2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4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1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0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7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8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8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1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0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2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1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4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0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7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0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0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6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4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2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1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0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2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8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7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1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6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7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7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2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0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19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8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2T23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0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3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2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8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6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8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3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3:21:47"/>
    <n v="1470910907"/>
    <x v="122"/>
    <b v="0"/>
    <n v="0.1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5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5:17:22"/>
    <n v="1429568242"/>
    <x v="124"/>
    <b v="0"/>
    <n v="0.1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6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19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6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2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5:29:43"/>
    <n v="1409524183"/>
    <x v="129"/>
    <b v="0"/>
    <n v="0.1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3:16:00"/>
    <n v="1400536692"/>
    <x v="130"/>
    <b v="0"/>
    <n v="0.1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5T17:00:00"/>
    <n v="1466453161"/>
    <x v="131"/>
    <b v="0"/>
    <n v="0.1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3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0:31:00"/>
    <n v="1462130584"/>
    <x v="133"/>
    <b v="0"/>
    <n v="0.1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0:00:00"/>
    <n v="1438811418"/>
    <x v="134"/>
    <b v="0"/>
    <n v="0.1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2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3:16:00"/>
    <n v="1427968234"/>
    <x v="136"/>
    <b v="0"/>
    <n v="0.1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6:46:33"/>
    <n v="1440337593"/>
    <x v="137"/>
    <b v="0"/>
    <n v="0.1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1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5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0:45:32"/>
    <n v="1424234732"/>
    <x v="140"/>
    <b v="0"/>
    <n v="0.1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0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5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2:55:00"/>
    <n v="1467941542"/>
    <x v="143"/>
    <b v="0"/>
    <n v="0.1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0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6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7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1:18:00"/>
    <n v="1417026340"/>
    <x v="147"/>
    <b v="0"/>
    <n v="0.1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6T23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1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0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6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8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8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6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6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19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4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8:50:28"/>
    <n v="1411350628"/>
    <x v="158"/>
    <b v="0"/>
    <n v="0.1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3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4:54:51"/>
    <n v="1434491691"/>
    <x v="160"/>
    <b v="0"/>
    <n v="0.1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09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6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7:00:00"/>
    <n v="1440716654"/>
    <x v="163"/>
    <b v="0"/>
    <n v="0.1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1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8:48:44"/>
    <n v="1450021724"/>
    <x v="165"/>
    <b v="0"/>
    <n v="0.1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8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5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2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5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2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1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1:28:43"/>
    <n v="1423733323"/>
    <x v="172"/>
    <b v="0"/>
    <n v="0.1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6:45:08"/>
    <n v="1422539108"/>
    <x v="173"/>
    <b v="0"/>
    <n v="0.1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1:12:56"/>
    <n v="1425924776"/>
    <x v="174"/>
    <b v="0"/>
    <n v="0.1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1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2:46:39"/>
    <n v="1436211999"/>
    <x v="176"/>
    <b v="0"/>
    <n v="0.1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7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6:55:45"/>
    <n v="1445986545"/>
    <x v="178"/>
    <b v="0"/>
    <n v="0.1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8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2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0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7:17:12"/>
    <n v="1481156232"/>
    <x v="182"/>
    <b v="0"/>
    <n v="0.1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13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0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4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3:00:00"/>
    <n v="1485977434"/>
    <x v="186"/>
    <b v="0"/>
    <n v="0.1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0T23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1:23:35"/>
    <n v="1407299015"/>
    <x v="188"/>
    <b v="0"/>
    <n v="0.1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09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8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3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2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6:26:06"/>
    <n v="1412029566"/>
    <x v="193"/>
    <b v="0"/>
    <n v="0.1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6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09:05:32"/>
    <n v="1431360332"/>
    <x v="195"/>
    <b v="0"/>
    <n v="0.1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4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4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2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19:58:22"/>
    <n v="1470106702"/>
    <x v="199"/>
    <b v="0"/>
    <n v="0.1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19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2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3:59:00"/>
    <n v="1441750564"/>
    <x v="202"/>
    <b v="0"/>
    <n v="0.1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3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7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8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7:06:23"/>
    <n v="1468627583"/>
    <x v="206"/>
    <b v="0"/>
    <n v="0.1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1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1:52:47"/>
    <n v="1416127967"/>
    <x v="208"/>
    <b v="0"/>
    <n v="0.1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5:08:55"/>
    <n v="1433974135"/>
    <x v="209"/>
    <b v="0"/>
    <n v="0.1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2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0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3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7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8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6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5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8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8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3-31T23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3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2:06:04"/>
    <n v="1422389164"/>
    <x v="221"/>
    <b v="0"/>
    <n v="0.1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19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8:05:00"/>
    <n v="1461287350"/>
    <x v="223"/>
    <b v="0"/>
    <n v="0.1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2:38:46"/>
    <n v="1431322726"/>
    <x v="224"/>
    <b v="0"/>
    <n v="0.1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5:04:14"/>
    <n v="1457564654"/>
    <x v="225"/>
    <b v="0"/>
    <n v="0.1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2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4:27:21"/>
    <n v="1433885241"/>
    <x v="227"/>
    <b v="0"/>
    <n v="0.1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09:28:25"/>
    <n v="1427992105"/>
    <x v="228"/>
    <b v="0"/>
    <n v="0.1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5:24:57"/>
    <n v="1452810297"/>
    <x v="229"/>
    <b v="0"/>
    <n v="0.1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1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6:00:51"/>
    <n v="1449183651"/>
    <x v="231"/>
    <b v="0"/>
    <n v="0.1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2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4:52:52"/>
    <n v="1472593972"/>
    <x v="233"/>
    <b v="0"/>
    <n v="0.1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7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4:48:17"/>
    <n v="1433886497"/>
    <x v="235"/>
    <b v="0"/>
    <n v="0.1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7:00:00"/>
    <n v="1447380099"/>
    <x v="236"/>
    <b v="0"/>
    <n v="0.1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6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2:00:00"/>
    <n v="1481324760"/>
    <x v="238"/>
    <b v="0"/>
    <n v="0.1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5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0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09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4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8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0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8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2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0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1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0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6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2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0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8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19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4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1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8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8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0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2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7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2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5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7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3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0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3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1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1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1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1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1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4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4T23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8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7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4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7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19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7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2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5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1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0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1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1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1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1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3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0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7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0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09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09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7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4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0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4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6T23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6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09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3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8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19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8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2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5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09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1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19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0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4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8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2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1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1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09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6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0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6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4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6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0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8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1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5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1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1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1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0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6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1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7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2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5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8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19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8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1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4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0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1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0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19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5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5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5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7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4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0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5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1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3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1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1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1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2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8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2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0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8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7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2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0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7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2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1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6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6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2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1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09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4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4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0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3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0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6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09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0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2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0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19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1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8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5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4T23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8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5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7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7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0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0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1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4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6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0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2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5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0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3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6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0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6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19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2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4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1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3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6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2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0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4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8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5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2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1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2T23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3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1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4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0T23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5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1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4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0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1:59:00"/>
    <n v="1444340940"/>
    <x v="427"/>
    <b v="0"/>
    <n v="0.1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5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1:59:00"/>
    <n v="1252964282"/>
    <x v="429"/>
    <b v="0"/>
    <n v="0.1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19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3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0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8:07:02"/>
    <n v="1439392022"/>
    <x v="433"/>
    <b v="0"/>
    <n v="0.1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4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0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1:41:53"/>
    <n v="1372668113"/>
    <x v="436"/>
    <b v="0"/>
    <n v="0.1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0:38:46"/>
    <n v="1470728326"/>
    <x v="437"/>
    <b v="0"/>
    <n v="0.1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0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1:16:58"/>
    <n v="1412705818"/>
    <x v="439"/>
    <b v="0"/>
    <n v="0.1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5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2:03:16"/>
    <n v="1380826996"/>
    <x v="441"/>
    <b v="0"/>
    <n v="0.1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14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7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4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1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19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5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1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6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5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0:09:51"/>
    <n v="1388077791"/>
    <x v="451"/>
    <b v="0"/>
    <n v="0.1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09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2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6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7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0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1:25:12"/>
    <n v="1405621512"/>
    <x v="457"/>
    <b v="0"/>
    <n v="0.1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09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09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1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3:19:27"/>
    <n v="1368476367"/>
    <x v="461"/>
    <b v="0"/>
    <n v="0.1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0:02:21"/>
    <n v="1307761341"/>
    <x v="462"/>
    <b v="0"/>
    <n v="0.1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0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3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19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5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09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0:51:05"/>
    <n v="1336795283"/>
    <x v="468"/>
    <b v="0"/>
    <n v="0.1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6:45:24"/>
    <n v="1404776724"/>
    <x v="469"/>
    <b v="0"/>
    <n v="0.1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1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09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5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09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0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19:04:03"/>
    <n v="1428285843"/>
    <x v="475"/>
    <b v="0"/>
    <n v="0.1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0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3:02:14"/>
    <n v="1332187334"/>
    <x v="477"/>
    <b v="0"/>
    <n v="0.1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3:51:49"/>
    <n v="1425333109"/>
    <x v="478"/>
    <b v="0"/>
    <n v="0.1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3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5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09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7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1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6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5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5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8:16:34"/>
    <n v="1477491394"/>
    <x v="487"/>
    <b v="0"/>
    <n v="0.1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8:18:20"/>
    <n v="1481332700"/>
    <x v="488"/>
    <b v="0"/>
    <n v="0.1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4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6:14:45"/>
    <n v="1343085285"/>
    <x v="490"/>
    <b v="0"/>
    <n v="0.1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6:34:59"/>
    <n v="1451345699"/>
    <x v="491"/>
    <b v="0"/>
    <n v="0.1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7:50:30"/>
    <n v="1471135830"/>
    <x v="492"/>
    <b v="0"/>
    <n v="0.1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0:25:38"/>
    <n v="1429550738"/>
    <x v="493"/>
    <b v="0"/>
    <n v="0.1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0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2:51:45"/>
    <n v="1434484305"/>
    <x v="495"/>
    <b v="0"/>
    <n v="0.1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5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2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1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3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5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2:37:31"/>
    <n v="1307597851"/>
    <x v="501"/>
    <b v="0"/>
    <n v="0.1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5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5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5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19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6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6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7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8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1:13:59"/>
    <n v="1454213639"/>
    <x v="510"/>
    <b v="0"/>
    <n v="0.1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5T23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1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0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7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4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1:41:20"/>
    <n v="1427568080"/>
    <x v="516"/>
    <b v="0"/>
    <n v="0.1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7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7:46:00"/>
    <n v="1438958824"/>
    <x v="518"/>
    <b v="0"/>
    <n v="0.1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2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09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1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6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0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0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2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0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09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4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2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19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6T23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7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3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6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6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1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2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2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8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2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8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09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19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8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8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09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09:42:44"/>
    <n v="1452530564"/>
    <x v="547"/>
    <b v="0"/>
    <n v="0.1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4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8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2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0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7:48:16"/>
    <n v="1447166896"/>
    <x v="552"/>
    <b v="0"/>
    <n v="0.1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1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09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1:29:03"/>
    <n v="1463128143"/>
    <x v="555"/>
    <b v="0"/>
    <n v="0.1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3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6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3:11:45"/>
    <n v="1424639505"/>
    <x v="558"/>
    <b v="0"/>
    <n v="0.1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2T23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1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8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2:20:15"/>
    <n v="1479460815"/>
    <x v="562"/>
    <b v="0"/>
    <n v="0.1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8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5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1:50:49"/>
    <n v="1433962249"/>
    <x v="565"/>
    <b v="0"/>
    <n v="0.1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09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3:13:14"/>
    <n v="1417551194"/>
    <x v="567"/>
    <b v="0"/>
    <n v="0.1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4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3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2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0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1:11:28"/>
    <n v="1444065088"/>
    <x v="572"/>
    <b v="0"/>
    <n v="0.1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8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3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09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3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7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6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3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4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7:18:24"/>
    <n v="1435882704"/>
    <x v="581"/>
    <b v="0"/>
    <n v="0.1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1:00:00"/>
    <n v="1424454319"/>
    <x v="582"/>
    <b v="0"/>
    <n v="0.1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4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09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7:00:00"/>
    <n v="1444123377"/>
    <x v="585"/>
    <b v="0"/>
    <n v="0.1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3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1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2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7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6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6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2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8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1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8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4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09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7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8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2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3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2:03:35"/>
    <n v="1432062215"/>
    <x v="602"/>
    <b v="0"/>
    <n v="0.1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8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7:50:56"/>
    <n v="1406595056"/>
    <x v="604"/>
    <b v="0"/>
    <n v="0.1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1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8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3:48:56"/>
    <n v="1445629736"/>
    <x v="607"/>
    <b v="0"/>
    <n v="0.1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5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8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2:56:26"/>
    <n v="1427140586"/>
    <x v="610"/>
    <b v="0"/>
    <n v="0.1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6:27:17"/>
    <n v="1448026037"/>
    <x v="611"/>
    <b v="0"/>
    <n v="0.1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7:45:46"/>
    <n v="1470185146"/>
    <x v="612"/>
    <b v="0"/>
    <n v="0.1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1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8:29:00"/>
    <n v="1464139740"/>
    <x v="614"/>
    <b v="0"/>
    <n v="0.1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19:55:59"/>
    <n v="1440557759"/>
    <x v="615"/>
    <b v="0"/>
    <n v="0.1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2:01:47"/>
    <n v="1485421307"/>
    <x v="616"/>
    <b v="0"/>
    <n v="0.1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1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2:26:43"/>
    <n v="1447097203"/>
    <x v="618"/>
    <b v="0"/>
    <n v="0.1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09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0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6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1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7:13:17"/>
    <n v="1430179997"/>
    <x v="623"/>
    <b v="0"/>
    <n v="0.1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6:44:01"/>
    <n v="1429055041"/>
    <x v="624"/>
    <b v="0"/>
    <n v="0.1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3:29:37"/>
    <n v="1487971777"/>
    <x v="625"/>
    <b v="0"/>
    <n v="0.1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6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6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09:37:37"/>
    <n v="1402677457"/>
    <x v="628"/>
    <b v="0"/>
    <n v="0.1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8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2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1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09:49:25"/>
    <n v="1445874565"/>
    <x v="632"/>
    <b v="0"/>
    <n v="0.1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6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5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19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3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6:04:00"/>
    <n v="1485558318"/>
    <x v="637"/>
    <b v="0"/>
    <n v="0.1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06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6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6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6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8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8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8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7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3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0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09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4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8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7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0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7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5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4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1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3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1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7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1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8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3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3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8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0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2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1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2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8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1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1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1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3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19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4-12-31T23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1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2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2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09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5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2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0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4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0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3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09:09:30"/>
    <n v="1436026170"/>
    <x v="686"/>
    <b v="0"/>
    <n v="0.1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1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19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1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8T23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7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2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2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8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5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5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5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19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09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09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8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1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6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1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4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1:39:00"/>
    <n v="1478130783"/>
    <x v="706"/>
    <b v="0"/>
    <n v="0.1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8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6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7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7:44:00"/>
    <n v="1405640302"/>
    <x v="710"/>
    <b v="0"/>
    <n v="0.1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5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09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5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1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0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7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3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2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7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8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6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1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0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8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8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8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4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3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1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0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1T23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3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3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2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7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1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3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1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5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0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8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4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4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5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6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0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3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3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5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4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8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4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7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0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7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0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8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3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0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2:20:13"/>
    <n v="1477592413"/>
    <x v="760"/>
    <b v="0"/>
    <n v="0.1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1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3T23:00:00"/>
    <n v="1479328570"/>
    <x v="762"/>
    <b v="0"/>
    <n v="0.1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3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1:09:21"/>
    <n v="1439266161"/>
    <x v="764"/>
    <b v="0"/>
    <n v="0.1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6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1:48:03"/>
    <n v="1421520483"/>
    <x v="766"/>
    <b v="0"/>
    <n v="0.1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0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1:58:10"/>
    <n v="1384577890"/>
    <x v="768"/>
    <b v="0"/>
    <n v="0.1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6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6:59:29"/>
    <n v="1358294369"/>
    <x v="770"/>
    <b v="0"/>
    <n v="0.1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2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0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6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1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8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2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6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09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1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09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7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1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5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19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7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8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8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0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0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8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2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4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1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0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1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4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1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7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09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3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2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1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8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0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6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09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19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1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3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8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09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6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6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1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5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8T23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1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0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1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2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1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5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5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7T23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0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6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2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09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2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4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8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1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4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0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0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8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6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4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1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2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4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0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1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1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0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7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2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2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19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1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2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4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2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2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0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2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7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5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7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5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6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7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19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2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1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8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1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7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2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7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7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2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2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7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0:22:11"/>
    <n v="1441128131"/>
    <x v="875"/>
    <b v="0"/>
    <n v="0.1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4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1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2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2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0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3T23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3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5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19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5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3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6:00:55"/>
    <n v="1335567655"/>
    <x v="887"/>
    <b v="0"/>
    <n v="0.1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8-31T23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1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0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7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1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3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6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0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1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0:31:48"/>
    <n v="1351528308"/>
    <x v="897"/>
    <b v="0"/>
    <n v="0.1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1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19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2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2:11:00"/>
    <n v="1272050914"/>
    <x v="901"/>
    <b v="0"/>
    <n v="0.1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8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19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8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2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0:33:10"/>
    <n v="1392093190"/>
    <x v="906"/>
    <b v="0"/>
    <n v="0.1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1:37:03"/>
    <n v="1313123823"/>
    <x v="907"/>
    <b v="0"/>
    <n v="0.1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1:59:00"/>
    <n v="1276283655"/>
    <x v="908"/>
    <b v="0"/>
    <n v="0.1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1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6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7:07:25"/>
    <n v="1388707645"/>
    <x v="911"/>
    <b v="0"/>
    <n v="0.1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0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0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1:19:07"/>
    <n v="1343326747"/>
    <x v="914"/>
    <b v="0"/>
    <n v="0.1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1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2:00:00"/>
    <n v="1284409734"/>
    <x v="916"/>
    <b v="0"/>
    <n v="0.1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19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5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8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0:07:02"/>
    <n v="1381853222"/>
    <x v="920"/>
    <b v="0"/>
    <n v="0.1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2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5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7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5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5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5:40:00"/>
    <n v="1276043330"/>
    <x v="926"/>
    <b v="0"/>
    <n v="0.1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2:44:55"/>
    <n v="1334432695"/>
    <x v="927"/>
    <b v="0"/>
    <n v="0.1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7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1:42:49"/>
    <n v="1331358169"/>
    <x v="929"/>
    <b v="0"/>
    <n v="0.1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4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5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5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1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3T23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1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3:00:00"/>
    <n v="1323131689"/>
    <x v="936"/>
    <b v="0"/>
    <n v="0.1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3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4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2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7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19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3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0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7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6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1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1:45:06"/>
    <n v="1462128306"/>
    <x v="947"/>
    <b v="0"/>
    <n v="0.1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2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8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1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8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8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0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3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0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3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7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1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1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7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2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0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8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8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0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8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2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3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0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1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0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3T23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8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09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09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8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5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0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1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5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5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1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3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8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6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7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0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1:33:45"/>
    <n v="1472718825"/>
    <x v="988"/>
    <b v="0"/>
    <n v="0.1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15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1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1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4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2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5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09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8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0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2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1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7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0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2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09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0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7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0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8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2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7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19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4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3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3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7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5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8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0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4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6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7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1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8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5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6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2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1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7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3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4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4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1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09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0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0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8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1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2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1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0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0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8:26:32"/>
    <n v="1405041992"/>
    <x v="1041"/>
    <b v="0"/>
    <n v="0.1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3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19T23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3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3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3:26:00"/>
    <n v="1447273560"/>
    <x v="1046"/>
    <b v="0"/>
    <n v="0.1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3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8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03:20:45"/>
    <n v="1452680445"/>
    <x v="1049"/>
    <b v="0"/>
    <n v="0.1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2:07:57"/>
    <n v="1439665677"/>
    <x v="1050"/>
    <b v="0"/>
    <n v="0.1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7:20:25"/>
    <n v="1406679625"/>
    <x v="1051"/>
    <b v="0"/>
    <n v="0.1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3:09:00"/>
    <n v="1461438495"/>
    <x v="1052"/>
    <b v="0"/>
    <n v="0.1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1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5:00:00"/>
    <n v="1405110399"/>
    <x v="1054"/>
    <b v="0"/>
    <n v="0.1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6:49:05"/>
    <n v="1454802545"/>
    <x v="1055"/>
    <b v="0"/>
    <n v="0.1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09:16:17"/>
    <n v="1424711777"/>
    <x v="1056"/>
    <b v="0"/>
    <n v="0.1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4:54:43"/>
    <n v="1478292883"/>
    <x v="1057"/>
    <b v="0"/>
    <n v="0.1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7:00:00"/>
    <n v="1423777043"/>
    <x v="1058"/>
    <b v="0"/>
    <n v="0.1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0:57:36"/>
    <n v="1423681056"/>
    <x v="1059"/>
    <b v="0"/>
    <n v="0.1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4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8:00:00"/>
    <n v="1456987108"/>
    <x v="1061"/>
    <b v="0"/>
    <n v="0.1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2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7:44:22"/>
    <n v="1470012262"/>
    <x v="1063"/>
    <b v="0"/>
    <n v="0.1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2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2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6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3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0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5T23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7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2:04:53"/>
    <n v="1445191493"/>
    <x v="1071"/>
    <b v="0"/>
    <n v="0.1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2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6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1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4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2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1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1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6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0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5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4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8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4:53:24"/>
    <n v="1404942804"/>
    <x v="1084"/>
    <b v="0"/>
    <n v="0.1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8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3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0:08:07"/>
    <n v="1400260087"/>
    <x v="1087"/>
    <b v="0"/>
    <n v="0.1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2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1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1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1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7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6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0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5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0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2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1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3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19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1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2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2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2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19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09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3:40:24"/>
    <n v="1403556024"/>
    <x v="1107"/>
    <b v="0"/>
    <n v="0.1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7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2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5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1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1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6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1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8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3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7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19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2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3:56:40"/>
    <n v="1315947400"/>
    <x v="1120"/>
    <b v="0"/>
    <n v="0.1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4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09:53:45"/>
    <n v="1368723225"/>
    <x v="1122"/>
    <b v="0"/>
    <n v="0.1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5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09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7:58:50"/>
    <n v="1438009130"/>
    <x v="1125"/>
    <b v="0"/>
    <n v="0.1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0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4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08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4T23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7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4:47:48"/>
    <n v="1448401668"/>
    <x v="1131"/>
    <b v="0"/>
    <n v="0.1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19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2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1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6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09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2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4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1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4:05:21"/>
    <n v="1436267121"/>
    <x v="1140"/>
    <b v="0"/>
    <n v="0.1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09:47:30"/>
    <n v="1433868450"/>
    <x v="1141"/>
    <b v="0"/>
    <n v="0.1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7:08:47"/>
    <n v="1421539727"/>
    <x v="1142"/>
    <b v="0"/>
    <n v="0.1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1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1:22:00"/>
    <n v="1427689320"/>
    <x v="1144"/>
    <b v="0"/>
    <n v="0.1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0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5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6:19:43"/>
    <n v="1408576783"/>
    <x v="1147"/>
    <b v="0"/>
    <n v="0.1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2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0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5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19:27:43"/>
    <n v="1439000863"/>
    <x v="1151"/>
    <b v="0"/>
    <n v="0.1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0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0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19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1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8:42:42"/>
    <n v="1422150162"/>
    <x v="1156"/>
    <b v="0"/>
    <n v="0.1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09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19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8:45:00"/>
    <n v="1433006765"/>
    <x v="1159"/>
    <b v="0"/>
    <n v="0.1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19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8:06:29"/>
    <n v="1430233589"/>
    <x v="1161"/>
    <b v="0"/>
    <n v="0.1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09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0:22:00"/>
    <n v="1405012920"/>
    <x v="1163"/>
    <b v="0"/>
    <n v="0.1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0:23:02"/>
    <n v="1463678582"/>
    <x v="1164"/>
    <b v="0"/>
    <n v="0.1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2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1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0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8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1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4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3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09:22:32"/>
    <n v="1405959752"/>
    <x v="1172"/>
    <b v="0"/>
    <n v="0.1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1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3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0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6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8:51:36"/>
    <n v="1410796296"/>
    <x v="1177"/>
    <b v="0"/>
    <n v="0.1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4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0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2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1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09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0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7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1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5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1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09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6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8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6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5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0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4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2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2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2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0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1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4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7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6T23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7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2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5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6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3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09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3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4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3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8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1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3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5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6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2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0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4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8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7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1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2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6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4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8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0:00:00"/>
    <n v="1404770616"/>
    <x v="1227"/>
    <b v="0"/>
    <n v="0.1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0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09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6:20:30"/>
    <n v="1295997630"/>
    <x v="1230"/>
    <b v="0"/>
    <n v="0.1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8:00:00"/>
    <n v="1436394968"/>
    <x v="1231"/>
    <b v="0"/>
    <n v="0.1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3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5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1:55:42"/>
    <n v="1420311342"/>
    <x v="1234"/>
    <b v="0"/>
    <n v="0.1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0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09:00:00"/>
    <n v="1342801164"/>
    <x v="1236"/>
    <b v="0"/>
    <n v="0.1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3T23:47:45"/>
    <n v="1344062865"/>
    <x v="1237"/>
    <b v="0"/>
    <n v="0.1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7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6:06:07"/>
    <n v="1323212767"/>
    <x v="1239"/>
    <b v="0"/>
    <n v="0.1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4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2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6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4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4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7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19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0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2T23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0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8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2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6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1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1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4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5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8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7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0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3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1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1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8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8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8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4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7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3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7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2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0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1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0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09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3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1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6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19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8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1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0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1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1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09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6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7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7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1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0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2T23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0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5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0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4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0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7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0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09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2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1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0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19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4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0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0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3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5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7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4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09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3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09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0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09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8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6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7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8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09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6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0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8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5T23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8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19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2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09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8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1T23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1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5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8:26:48"/>
    <n v="1482888408"/>
    <x v="1332"/>
    <b v="0"/>
    <n v="0.1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19:33:45"/>
    <n v="1402886025"/>
    <x v="1333"/>
    <b v="0"/>
    <n v="0.1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1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5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3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6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2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09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7:17:33"/>
    <n v="1405520253"/>
    <x v="1340"/>
    <b v="0"/>
    <n v="0.1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7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2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0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1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2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8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8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5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5T23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7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0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0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7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2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3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7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2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6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2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4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0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5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0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09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09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7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8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1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7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7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1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0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5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19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8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0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1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1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4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19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2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2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8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0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5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8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1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09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4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0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1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0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09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0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4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6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4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3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7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2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6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7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8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5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0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3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5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4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1:12:15"/>
    <n v="1414897935"/>
    <x v="1409"/>
    <b v="0"/>
    <n v="0.1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0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8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8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3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2T23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09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6:13:39"/>
    <n v="1445552019"/>
    <x v="1416"/>
    <b v="0"/>
    <n v="0.1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4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3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3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09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4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2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1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1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0:09:19"/>
    <n v="1427684959"/>
    <x v="1425"/>
    <b v="0"/>
    <n v="0.1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2:22:00"/>
    <n v="1435224120"/>
    <x v="1426"/>
    <b v="0"/>
    <n v="0.1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3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1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8:27:22"/>
    <n v="1426037242"/>
    <x v="1429"/>
    <b v="0"/>
    <n v="0.1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2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5T23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1:43:48"/>
    <n v="1434825828"/>
    <x v="1432"/>
    <b v="0"/>
    <n v="0.1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4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8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1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1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1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6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2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0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1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8:29:18"/>
    <n v="1461598158"/>
    <x v="1442"/>
    <b v="0"/>
    <n v="0.1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5:13:29"/>
    <n v="1480803209"/>
    <x v="1443"/>
    <b v="0"/>
    <n v="0.1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3:57:42"/>
    <n v="1436907462"/>
    <x v="1444"/>
    <b v="0"/>
    <n v="0.1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6:00:55"/>
    <n v="1431694855"/>
    <x v="1445"/>
    <b v="0"/>
    <n v="0.1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3:44:38"/>
    <n v="1459507478"/>
    <x v="1446"/>
    <b v="0"/>
    <n v="0.1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0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2:25:00"/>
    <n v="1429655318"/>
    <x v="1448"/>
    <b v="0"/>
    <n v="0.1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2:28:25"/>
    <n v="1427138905"/>
    <x v="1449"/>
    <b v="0"/>
    <n v="0.1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1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7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09:52:43"/>
    <n v="1403974363"/>
    <x v="1452"/>
    <b v="0"/>
    <n v="0.1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8:42:27"/>
    <n v="1488386547"/>
    <x v="1453"/>
    <b v="0"/>
    <n v="0.1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4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6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09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5:30:44"/>
    <n v="1444685444"/>
    <x v="1457"/>
    <b v="0"/>
    <n v="0.1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1:00:00"/>
    <n v="1405097760"/>
    <x v="1458"/>
    <b v="0"/>
    <n v="0.1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0:25:00"/>
    <n v="1446612896"/>
    <x v="1459"/>
    <b v="0"/>
    <n v="0.1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6:45:00"/>
    <n v="1412371898"/>
    <x v="1460"/>
    <b v="0"/>
    <n v="0.1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7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8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3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8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0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2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1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7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7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2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5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6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6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0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1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8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0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3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0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0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5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0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1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7:51:00"/>
    <n v="1337834963"/>
    <x v="1484"/>
    <b v="0"/>
    <n v="0.1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2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1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5:01:11"/>
    <n v="1467583271"/>
    <x v="1487"/>
    <b v="0"/>
    <n v="0.1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6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8:40:52"/>
    <n v="1350398452"/>
    <x v="1489"/>
    <b v="0"/>
    <n v="0.1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6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8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4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3:47:55"/>
    <n v="1368823675"/>
    <x v="1493"/>
    <b v="0"/>
    <n v="0.1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8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1:57:11"/>
    <n v="1311879431"/>
    <x v="1495"/>
    <b v="0"/>
    <n v="0.1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4:24:19"/>
    <n v="1405682659"/>
    <x v="1496"/>
    <b v="0"/>
    <n v="0.1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2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6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7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4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7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5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1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1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3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1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1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7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5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2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8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09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8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7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2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7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5T23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2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4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1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1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2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7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5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09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8T23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6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7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7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1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0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8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0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09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5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2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1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1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5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8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0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6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6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7:18:00"/>
    <n v="1424222024"/>
    <x v="1544"/>
    <b v="0"/>
    <n v="0.1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4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2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3:14:42"/>
    <n v="1487240082"/>
    <x v="1547"/>
    <b v="0"/>
    <n v="0.1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5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1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3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2:47:19"/>
    <n v="1430164039"/>
    <x v="1551"/>
    <b v="0"/>
    <n v="0.1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0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1T23:47:27"/>
    <n v="1438584447"/>
    <x v="1553"/>
    <b v="0"/>
    <n v="0.1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1T23:03:10"/>
    <n v="1435903390"/>
    <x v="1554"/>
    <b v="0"/>
    <n v="0.1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0:00:00"/>
    <n v="1440513832"/>
    <x v="1555"/>
    <b v="0"/>
    <n v="0.1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0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8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5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8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8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19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7:50:00"/>
    <n v="1253712916"/>
    <x v="1562"/>
    <b v="0"/>
    <n v="0.1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09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3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0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5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7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8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09:18:34"/>
    <n v="1366906714"/>
    <x v="1569"/>
    <b v="0"/>
    <n v="0.1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1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1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6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0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5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5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4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3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19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6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8:12:06"/>
    <n v="1332378726"/>
    <x v="1580"/>
    <b v="0"/>
    <n v="0.1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3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4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4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8:35:01"/>
    <n v="1400600101"/>
    <x v="1584"/>
    <b v="0"/>
    <n v="0.1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4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8:30:22"/>
    <n v="1425609022"/>
    <x v="1586"/>
    <b v="0"/>
    <n v="0.1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5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3:12:00"/>
    <n v="1420091999"/>
    <x v="1588"/>
    <b v="0"/>
    <n v="0.1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6:38:06"/>
    <n v="1441841886"/>
    <x v="1589"/>
    <b v="0"/>
    <n v="0.1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3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09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7:44:45"/>
    <n v="1423619085"/>
    <x v="1592"/>
    <b v="0"/>
    <n v="0.1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3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09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3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4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1:29:57"/>
    <n v="1471768197"/>
    <x v="1597"/>
    <b v="0"/>
    <n v="0.1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09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4:56:16"/>
    <n v="1457528176"/>
    <x v="1599"/>
    <b v="0"/>
    <n v="0.1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2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19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6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1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2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0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8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2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2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1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5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7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3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8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0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19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5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2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8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1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1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0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0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09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1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09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4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1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0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3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1T23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3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1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2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2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3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1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6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4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8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8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7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7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2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19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7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1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2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8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09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3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5T23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5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3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4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1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5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1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7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5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4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4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2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7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0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0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2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0T23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1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4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1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6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8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4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7T23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5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0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2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3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8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1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19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1:07:40"/>
    <n v="1486962460"/>
    <x v="1682"/>
    <b v="0"/>
    <n v="0.1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1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1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2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2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3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4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4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2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8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6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3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1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8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7:40:11"/>
    <n v="1488418811"/>
    <x v="1696"/>
    <b v="0"/>
    <n v="0.1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6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0:33:00"/>
    <n v="1488430760"/>
    <x v="1698"/>
    <b v="0"/>
    <n v="0.1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3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1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8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2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0T23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0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09:00:00"/>
    <n v="1440807846"/>
    <x v="1705"/>
    <b v="0"/>
    <n v="0.1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0:21:12"/>
    <n v="1435130472"/>
    <x v="1706"/>
    <b v="0"/>
    <n v="0.1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09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3:48:26"/>
    <n v="1458679706"/>
    <x v="1708"/>
    <b v="0"/>
    <n v="0.1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2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6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8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4:55:53"/>
    <n v="1430517353"/>
    <x v="1712"/>
    <b v="0"/>
    <n v="0.1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2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5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0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7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1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1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5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2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4:04:23"/>
    <n v="1447239863"/>
    <x v="1721"/>
    <b v="0"/>
    <n v="0.1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7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6-30T23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5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6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5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4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8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8:15:06"/>
    <n v="1460337306"/>
    <x v="1729"/>
    <b v="0"/>
    <n v="0.1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19:06:23"/>
    <n v="1443146783"/>
    <x v="1730"/>
    <b v="0"/>
    <n v="0.1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8:00:00"/>
    <n v="1432849552"/>
    <x v="1731"/>
    <b v="0"/>
    <n v="0.1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2:00:00"/>
    <n v="1447777481"/>
    <x v="1732"/>
    <b v="0"/>
    <n v="0.1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4:30:00"/>
    <n v="1472746374"/>
    <x v="1733"/>
    <b v="0"/>
    <n v="0.1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7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2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4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5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3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2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2:37:02"/>
    <n v="1434483422"/>
    <x v="1740"/>
    <b v="0"/>
    <n v="0.1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8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4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0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6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19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19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8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5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2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3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0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3T23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09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3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1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1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2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5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1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09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6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6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3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4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6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3:38:08"/>
    <n v="1407184688"/>
    <x v="1766"/>
    <b v="1"/>
    <n v="0.1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8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6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2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1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6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0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1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7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6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5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1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2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09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7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7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6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5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0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7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6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7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5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1T23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09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0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09T23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5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6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09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3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6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0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4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7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5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4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8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0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1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8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8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09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4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4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1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0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4:20:12"/>
    <n v="1404940812"/>
    <x v="1813"/>
    <b v="0"/>
    <n v="0.1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0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4:45:37"/>
    <n v="1434577537"/>
    <x v="1815"/>
    <b v="0"/>
    <n v="0.1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2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29T23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1:37:30"/>
    <n v="1425447450"/>
    <x v="1818"/>
    <b v="0"/>
    <n v="0.1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1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8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0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2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09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19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3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5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0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5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5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09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6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5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0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6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8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2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7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0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0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1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1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2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6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0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1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8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2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0T23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3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6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8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7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19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7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5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3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1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2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1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0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0:12:21"/>
    <n v="1419664341"/>
    <x v="1861"/>
    <b v="0"/>
    <n v="0.1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0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2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0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2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1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5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0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7:04:09"/>
    <n v="1480896249"/>
    <x v="1869"/>
    <b v="0"/>
    <n v="0.1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1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2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0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09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6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4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5T23:50:05"/>
    <n v="1400309405"/>
    <x v="1876"/>
    <b v="0"/>
    <n v="0.1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7:42:05"/>
    <n v="1422664925"/>
    <x v="1877"/>
    <b v="0"/>
    <n v="0.1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7:12:35"/>
    <n v="1400026355"/>
    <x v="1878"/>
    <b v="0"/>
    <n v="0.1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7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5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19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6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4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5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5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5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4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1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1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1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1T23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8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0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4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0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0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4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1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4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2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6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1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1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09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5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09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7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5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3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5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7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2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5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0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8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1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09T23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1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4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6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2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1T23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1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2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7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7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1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8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7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6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0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2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0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2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1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2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0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2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5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0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4T23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2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0T23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7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1T23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19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2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0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3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1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4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7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0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2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2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4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19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5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7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1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0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1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3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1T23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8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5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8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8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2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0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1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8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0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1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1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4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0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0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1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5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0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8:04:47"/>
    <n v="1478268287"/>
    <x v="1982"/>
    <b v="0"/>
    <n v="0.1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0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2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6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2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8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1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09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1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4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0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7:07:17"/>
    <n v="1448114837"/>
    <x v="1993"/>
    <b v="0"/>
    <n v="0.1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8:09:02"/>
    <n v="1475885342"/>
    <x v="1994"/>
    <b v="0"/>
    <n v="0.1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4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2:40:11"/>
    <n v="1402429211"/>
    <x v="1996"/>
    <b v="0"/>
    <n v="0.1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5:20:12"/>
    <n v="1406499612"/>
    <x v="1997"/>
    <b v="0"/>
    <n v="0.1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19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5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5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3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0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6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7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0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6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1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7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1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6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6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2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6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1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4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4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1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1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0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6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8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6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3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0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1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0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1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4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7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6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8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2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8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6T23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8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3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29T23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1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1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6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6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09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1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09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19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1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7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8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5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8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7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19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8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5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1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1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4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3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4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8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1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1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0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5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1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1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3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3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6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8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1T23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6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09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2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09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4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4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1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2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6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1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0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0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3T23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3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1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1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0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8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2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3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09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4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0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0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0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8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19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0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0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0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3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2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7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1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2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1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0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0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1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8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5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3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1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8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1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1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3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0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6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0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0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4T23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2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7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6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4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1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7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19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1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4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3T23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4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6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5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1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8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1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3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3T23:39:19"/>
    <n v="1413351559"/>
    <x v="2141"/>
    <b v="0"/>
    <n v="0.1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09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2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6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6T23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09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1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09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7:00:00"/>
    <n v="1277512556"/>
    <x v="2149"/>
    <b v="0"/>
    <n v="0.1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2T23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3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1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0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8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09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3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0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3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0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0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3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1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0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0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8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4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8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2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09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1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2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6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0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6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7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8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5T23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8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1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0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7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4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2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09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1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19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0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0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5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2T23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3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6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1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0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1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0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7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6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2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0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3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3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3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0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2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5T23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2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1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6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0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09T23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8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2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2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2T23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1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1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7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0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8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7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1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8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2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2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1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3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5T23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1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4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2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0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7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2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6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7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0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7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1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2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2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0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0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3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1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2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8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4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8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8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1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0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09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8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5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3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6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1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2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6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0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7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2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0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3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19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8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8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2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4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7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09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5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5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7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8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09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5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1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7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4T23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1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19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1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1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0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09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1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6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0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1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09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0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0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5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0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0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2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7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0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0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0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0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1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1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1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2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8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6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1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7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6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6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6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0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1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2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0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8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1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2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3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1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3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6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0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5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1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7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7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7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8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0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0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6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5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8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4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0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8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2:31:44"/>
    <n v="1434137504"/>
    <x v="2341"/>
    <b v="0"/>
    <n v="0.1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2:00:00"/>
    <n v="1410799870"/>
    <x v="2342"/>
    <b v="0"/>
    <n v="0.1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2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0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6:39:00"/>
    <n v="1424822556"/>
    <x v="2345"/>
    <b v="0"/>
    <n v="0.1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2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7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5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1:37:08"/>
    <n v="1436812628"/>
    <x v="2349"/>
    <b v="0"/>
    <n v="0.1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3:12:50"/>
    <n v="1480882370"/>
    <x v="2350"/>
    <b v="0"/>
    <n v="0.1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19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8:12:32"/>
    <n v="1428419552"/>
    <x v="2352"/>
    <b v="0"/>
    <n v="0.1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09:13:42"/>
    <n v="1428596022"/>
    <x v="2353"/>
    <b v="0"/>
    <n v="0.1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0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5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1:48:24"/>
    <n v="1430938104"/>
    <x v="2356"/>
    <b v="0"/>
    <n v="0.1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7:52:58"/>
    <n v="1442501578"/>
    <x v="2357"/>
    <b v="0"/>
    <n v="0.1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7:39:00"/>
    <n v="1417818036"/>
    <x v="2358"/>
    <b v="0"/>
    <n v="0.1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8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09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5:00:00"/>
    <n v="1459975008"/>
    <x v="2361"/>
    <b v="0"/>
    <n v="0.1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09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7:16:40"/>
    <n v="1447460200"/>
    <x v="2363"/>
    <b v="0"/>
    <n v="0.1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5:25:56"/>
    <n v="1441146356"/>
    <x v="2364"/>
    <b v="0"/>
    <n v="0.1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6:00:00"/>
    <n v="1449596425"/>
    <x v="2365"/>
    <b v="0"/>
    <n v="0.1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5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5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09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2:30:11"/>
    <n v="1452540611"/>
    <x v="2369"/>
    <b v="0"/>
    <n v="0.1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1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1:39:56"/>
    <n v="1432665596"/>
    <x v="2371"/>
    <b v="0"/>
    <n v="0.1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8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8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3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3:03:57"/>
    <n v="1470859437"/>
    <x v="2375"/>
    <b v="0"/>
    <n v="0.1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5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4:53:03"/>
    <n v="1477515183"/>
    <x v="2377"/>
    <b v="0"/>
    <n v="0.1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7:18:50"/>
    <n v="1438042730"/>
    <x v="2378"/>
    <b v="0"/>
    <n v="0.1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7:23:36"/>
    <n v="1440116616"/>
    <x v="2379"/>
    <b v="0"/>
    <n v="0.1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2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5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1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8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19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09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3:07:04"/>
    <n v="1415736424"/>
    <x v="2386"/>
    <b v="0"/>
    <n v="0.1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8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2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4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3T23:17:44"/>
    <n v="1416896264"/>
    <x v="2390"/>
    <b v="0"/>
    <n v="0.1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1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19:53:43"/>
    <n v="1443495223"/>
    <x v="2392"/>
    <b v="0"/>
    <n v="0.1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8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1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1:57:00"/>
    <n v="1481597687"/>
    <x v="2395"/>
    <b v="0"/>
    <n v="0.1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3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4:14:16"/>
    <n v="1417641256"/>
    <x v="2397"/>
    <b v="0"/>
    <n v="0.1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4:59:44"/>
    <n v="1433282384"/>
    <x v="2398"/>
    <b v="0"/>
    <n v="0.1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3:28:26"/>
    <n v="1415910506"/>
    <x v="2399"/>
    <b v="0"/>
    <n v="0.1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3T23:26:04"/>
    <n v="1458023164"/>
    <x v="2400"/>
    <b v="0"/>
    <n v="0.1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2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09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3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7:56:47"/>
    <n v="1449190607"/>
    <x v="2404"/>
    <b v="0"/>
    <n v="0.1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7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19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0T23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1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4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2:47:55"/>
    <n v="1439027275"/>
    <x v="2410"/>
    <b v="0"/>
    <n v="0.1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0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1:41:13"/>
    <n v="1476294073"/>
    <x v="2412"/>
    <b v="0"/>
    <n v="0.1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6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0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3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8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4:13:07"/>
    <n v="1405113187"/>
    <x v="2417"/>
    <b v="0"/>
    <n v="0.1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2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0:43:09"/>
    <n v="1419097389"/>
    <x v="2419"/>
    <b v="0"/>
    <n v="0.1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8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09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09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09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4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5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1:04:52"/>
    <n v="1433822692"/>
    <x v="2426"/>
    <b v="0"/>
    <n v="0.1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2T23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0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09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0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19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2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4:35:43"/>
    <n v="1454016943"/>
    <x v="2433"/>
    <b v="0"/>
    <n v="0.1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1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4T23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7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1:00:00"/>
    <n v="1422400188"/>
    <x v="2437"/>
    <b v="0"/>
    <n v="0.1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5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2:38:49"/>
    <n v="1442605129"/>
    <x v="2439"/>
    <b v="0"/>
    <n v="0.1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4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1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8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8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1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1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8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1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2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1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0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4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6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09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1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1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6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6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2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7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1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0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1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2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2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0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19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0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2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3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8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6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8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1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7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5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1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09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5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19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5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8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1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0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5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6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09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8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09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09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2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8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2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1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8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5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5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4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6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1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1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1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2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4:06:00"/>
    <n v="1462743308"/>
    <x v="2503"/>
    <b v="0"/>
    <n v="0.1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8:22:14"/>
    <n v="1413418934"/>
    <x v="2504"/>
    <b v="0"/>
    <n v="0.1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7:20:16"/>
    <n v="1423704016"/>
    <x v="2505"/>
    <b v="0"/>
    <n v="0.1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4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8:45:04"/>
    <n v="1428716704"/>
    <x v="2507"/>
    <b v="0"/>
    <n v="0.1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5:50:34"/>
    <n v="1405464634"/>
    <x v="2508"/>
    <b v="0"/>
    <n v="0.1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1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6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3:43:33"/>
    <n v="1451731413"/>
    <x v="2511"/>
    <b v="0"/>
    <n v="0.1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4:02:41"/>
    <n v="1417208561"/>
    <x v="2512"/>
    <b v="0"/>
    <n v="0.1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7:09:49"/>
    <n v="1482883789"/>
    <x v="2513"/>
    <b v="0"/>
    <n v="0.1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2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3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09:40:52"/>
    <n v="1414683652"/>
    <x v="2516"/>
    <b v="0"/>
    <n v="0.1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1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0:20:28"/>
    <n v="1413303628"/>
    <x v="2518"/>
    <b v="0"/>
    <n v="0.1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0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2:21:00"/>
    <n v="1472567085"/>
    <x v="2520"/>
    <b v="0"/>
    <n v="0.1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6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7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7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1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3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1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0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4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7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1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0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3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1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09-12-31T23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2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19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8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1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4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09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3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0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0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5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7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2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0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1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0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0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3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2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1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0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8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6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0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6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2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5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5:41:29"/>
    <n v="1442148089"/>
    <x v="2561"/>
    <b v="0"/>
    <n v="0.1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5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0:20:51"/>
    <n v="1433042451"/>
    <x v="2563"/>
    <b v="0"/>
    <n v="0.1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7:58:19"/>
    <n v="1404262699"/>
    <x v="2564"/>
    <b v="0"/>
    <n v="0.1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3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6:32:28"/>
    <n v="1406071948"/>
    <x v="2566"/>
    <b v="0"/>
    <n v="0.1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4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8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19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4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1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19:51:57"/>
    <n v="1426301517"/>
    <x v="2572"/>
    <b v="0"/>
    <n v="0.1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7:12:29"/>
    <n v="1404915149"/>
    <x v="2573"/>
    <b v="0"/>
    <n v="0.1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2:49:05"/>
    <n v="1461786545"/>
    <x v="2574"/>
    <b v="0"/>
    <n v="0.1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19:36:34"/>
    <n v="1418438194"/>
    <x v="2575"/>
    <b v="0"/>
    <n v="0.1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6:14:07"/>
    <n v="1424823247"/>
    <x v="2576"/>
    <b v="0"/>
    <n v="0.1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2:41:37"/>
    <n v="1405021297"/>
    <x v="2577"/>
    <b v="0"/>
    <n v="0.1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0:00:00"/>
    <n v="1440203579"/>
    <x v="2578"/>
    <b v="0"/>
    <n v="0.1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2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0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09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6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0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1:09:29"/>
    <n v="1431749369"/>
    <x v="2584"/>
    <b v="0"/>
    <n v="0.1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6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0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09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6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4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7:08:17"/>
    <n v="1453212497"/>
    <x v="2590"/>
    <b v="0"/>
    <n v="0.1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3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2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3:17:06"/>
    <n v="1427401026"/>
    <x v="2593"/>
    <b v="0"/>
    <n v="0.1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6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2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8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1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3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1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3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0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4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4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8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5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0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19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7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2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1T23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5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0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2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2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5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6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3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3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4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8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0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0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1T23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3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3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8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3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6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5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3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1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8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6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8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4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8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6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4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3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0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3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4T23:57:00"/>
    <n v="1465970108"/>
    <x v="2642"/>
    <b v="0"/>
    <n v="0.1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0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2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4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0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3T23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0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6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7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2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0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1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6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3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2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8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4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7T18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1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6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0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8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8T23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4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4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5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7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7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7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2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7T23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5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1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4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7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7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2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7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1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4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2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1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4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8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6:23:43"/>
    <n v="1410391423"/>
    <x v="2686"/>
    <b v="0"/>
    <n v="0.1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8:21:58"/>
    <n v="1432999318"/>
    <x v="2687"/>
    <b v="0"/>
    <n v="0.1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0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6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19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0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0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0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0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0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3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5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4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4:31:03"/>
    <n v="1404941463"/>
    <x v="2699"/>
    <b v="0"/>
    <n v="0.1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3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0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1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8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2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3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5T23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6T23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09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0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19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5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1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8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6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2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0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5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6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6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5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2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3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4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0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0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6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09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7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2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5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1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7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2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4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3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8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2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0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4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6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19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0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0:53:27"/>
    <n v="1474271607"/>
    <x v="2743"/>
    <b v="0"/>
    <n v="0.1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8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6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1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0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0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1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3:00:00"/>
    <n v="1340055345"/>
    <x v="2750"/>
    <b v="0"/>
    <n v="0.1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4:17:22"/>
    <n v="1397855842"/>
    <x v="2751"/>
    <b v="0"/>
    <n v="0.1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1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4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8:15:51"/>
    <n v="1407856551"/>
    <x v="2754"/>
    <b v="0"/>
    <n v="0.1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1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4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8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3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1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4:04:18"/>
    <n v="1369134258"/>
    <x v="2760"/>
    <b v="0"/>
    <n v="0.1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8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6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6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2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6:53:48"/>
    <n v="1350050028"/>
    <x v="2765"/>
    <b v="0"/>
    <n v="0.1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09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6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6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2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8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0:00:00"/>
    <n v="1355489140"/>
    <x v="2771"/>
    <b v="0"/>
    <n v="0.1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3:51:34"/>
    <n v="1379710294"/>
    <x v="2772"/>
    <b v="0"/>
    <n v="0.1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3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0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7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0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09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6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8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3:44:48"/>
    <n v="1486550688"/>
    <x v="2780"/>
    <b v="0"/>
    <n v="0.1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0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1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5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1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4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6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1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09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1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5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1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2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3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2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6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5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5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09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09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6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4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8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7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3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5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4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3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3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7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0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4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1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0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2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1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09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8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7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5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7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5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8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5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8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2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0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09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6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3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0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2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5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19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6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7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1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5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5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1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0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1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4:00:00"/>
    <n v="1401058295"/>
    <x v="2842"/>
    <b v="0"/>
    <n v="0.1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1:00:00"/>
    <n v="1462210950"/>
    <x v="2843"/>
    <b v="0"/>
    <n v="0.1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6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7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09:36:34"/>
    <n v="1429029394"/>
    <x v="2846"/>
    <b v="0"/>
    <n v="0.1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2:21:05"/>
    <n v="1458847265"/>
    <x v="2847"/>
    <b v="0"/>
    <n v="0.1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8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3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7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6:17:00"/>
    <n v="1453334629"/>
    <x v="2851"/>
    <b v="0"/>
    <n v="0.1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8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1:34:57"/>
    <n v="1405485297"/>
    <x v="2853"/>
    <b v="0"/>
    <n v="0.1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0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6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4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1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4:28:00"/>
    <n v="1415711095"/>
    <x v="2858"/>
    <b v="0"/>
    <n v="0.1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1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2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7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1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09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6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19:44:19"/>
    <n v="1415328259"/>
    <x v="2865"/>
    <b v="0"/>
    <n v="0.1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5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1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2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7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1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0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19:47:18"/>
    <n v="1429584438"/>
    <x v="2872"/>
    <b v="0"/>
    <n v="0.1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2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3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0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0:51:19"/>
    <n v="1434477079"/>
    <x v="2876"/>
    <b v="0"/>
    <n v="0.1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0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7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0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0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8:20:36"/>
    <n v="1412432436"/>
    <x v="2881"/>
    <b v="0"/>
    <n v="0.1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7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1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0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7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0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3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1:59:00"/>
    <n v="1412945440"/>
    <x v="2888"/>
    <b v="0"/>
    <n v="0.1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3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0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3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4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19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5:40:15"/>
    <n v="1422920415"/>
    <x v="2894"/>
    <b v="0"/>
    <n v="0.1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4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1T23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8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8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8:52:38"/>
    <n v="1464141158"/>
    <x v="2899"/>
    <b v="0"/>
    <n v="0.1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2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4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3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1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5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8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8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4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0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2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3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1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0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5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3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1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4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2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8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7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1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4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3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0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0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7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1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2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6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6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7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4T23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4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5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8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0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1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3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09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8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1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6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3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0:06:20"/>
    <n v="1426302380"/>
    <x v="2943"/>
    <b v="0"/>
    <n v="0.1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4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0:21:00"/>
    <n v="1429845660"/>
    <x v="2945"/>
    <b v="0"/>
    <n v="0.1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5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0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8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3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1:45:52"/>
    <n v="1450946752"/>
    <x v="2950"/>
    <b v="0"/>
    <n v="0.1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2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1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2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6:00:03"/>
    <n v="1487944803"/>
    <x v="2954"/>
    <b v="0"/>
    <n v="0.1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0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6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6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0:41:57"/>
    <n v="1457548917"/>
    <x v="2958"/>
    <b v="0"/>
    <n v="0.1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7:12:05"/>
    <n v="1462666325"/>
    <x v="2959"/>
    <b v="0"/>
    <n v="0.1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1:10:23"/>
    <n v="1407867023"/>
    <x v="2960"/>
    <b v="0"/>
    <n v="0.1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1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2-28T23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4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4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0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0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0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0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5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09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8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8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1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8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0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5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19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2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5T23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19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6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09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09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3T23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1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4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7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1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1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6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3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1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3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4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8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4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1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1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19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1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4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3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2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5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09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1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2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2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7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2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5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09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3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2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1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6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3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5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0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3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2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5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09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6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09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4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8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4T23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1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0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4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8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19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0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6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4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1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3T23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0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6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3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09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19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0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0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1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6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4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7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1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2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8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0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8:04:00"/>
    <n v="1422043154"/>
    <x v="3054"/>
    <b v="0"/>
    <n v="0.1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5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8:16:24"/>
    <n v="1406819784"/>
    <x v="3056"/>
    <b v="0"/>
    <n v="0.1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7:36:51"/>
    <n v="1457105811"/>
    <x v="3057"/>
    <b v="0"/>
    <n v="0.1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1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5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7T23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1:49:08"/>
    <n v="1405363748"/>
    <x v="3061"/>
    <b v="0"/>
    <n v="0.1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1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5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1T23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8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2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5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09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3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0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2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8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2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6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19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8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5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0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09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8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1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6:09:06"/>
    <n v="1445033346"/>
    <x v="3082"/>
    <b v="0"/>
    <n v="0.1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2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1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4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09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1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6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8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1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5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5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0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2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7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2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7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7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1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7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0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1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0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19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2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5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2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8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0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7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7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19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0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8:10:50"/>
    <n v="1406128250"/>
    <x v="3114"/>
    <b v="0"/>
    <n v="0.1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3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5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6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8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7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4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09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6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6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1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6T21:57:52"/>
    <n v="1449550672"/>
    <x v="3125"/>
    <b v="0"/>
    <n v="0.1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6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3:33:49"/>
    <n v="1422650029"/>
    <x v="3127"/>
    <b v="0"/>
    <n v="0.1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1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2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1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5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0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5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09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0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5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2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8:30:07"/>
    <n v="1489591807"/>
    <x v="3138"/>
    <b v="0"/>
    <n v="0.1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1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09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3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4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1:35:56"/>
    <n v="1489480556"/>
    <x v="3143"/>
    <b v="0"/>
    <n v="0.1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8T23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6:58:54"/>
    <n v="1485478734"/>
    <x v="3145"/>
    <b v="0"/>
    <n v="0.1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8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7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1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19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1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3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3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1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3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4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5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2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3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6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1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5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19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1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2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0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0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1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5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1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1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7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0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4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3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4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8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09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7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09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2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09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0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2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6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6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4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8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2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1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1:37:55"/>
    <n v="1478662675"/>
    <x v="3190"/>
    <b v="0"/>
    <n v="0.1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1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5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6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8:29:58"/>
    <n v="1435368598"/>
    <x v="3194"/>
    <b v="0"/>
    <n v="0.1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7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7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4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3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4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2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1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2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6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09:14:00"/>
    <n v="1434558479"/>
    <x v="3204"/>
    <b v="0"/>
    <n v="0.1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1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8T23:37:31"/>
    <n v="1440052651"/>
    <x v="3206"/>
    <b v="0"/>
    <n v="0.1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2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7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6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0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19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2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1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6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0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7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6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7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5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4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09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4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3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2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4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7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4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1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0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0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5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0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2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6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1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5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0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5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6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6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3T23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1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7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0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19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0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3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3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0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1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0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4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0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8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1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0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6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4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0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0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0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1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4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5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0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4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1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4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4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5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4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6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2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4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1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0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0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3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8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2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7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1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4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2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7T22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3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1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6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1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5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0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2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3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5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3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5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5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7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5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0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7-31T23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1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7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7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3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0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8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4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8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5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0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5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8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3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0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6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7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19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7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8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0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0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1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6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0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09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1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8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6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3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09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3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09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5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6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1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4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6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8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6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0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1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6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1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7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7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4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0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0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6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4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6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6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1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4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2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3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1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8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8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8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1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09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4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19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8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5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2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7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1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3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1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09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0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7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8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09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6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6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6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0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5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1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0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3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8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1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4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6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1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5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3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7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7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1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0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5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0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5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5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0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19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4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5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6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4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3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6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3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0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7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6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1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0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6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1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7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3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4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7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1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7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4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4T23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7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19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8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0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7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5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0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5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0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2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0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09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0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4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1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09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3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3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5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6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5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5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3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19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1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8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0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0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6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09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1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7-31T23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2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1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4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5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0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1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0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0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09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6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8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0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8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4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3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2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3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5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7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0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0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4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3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4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2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1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09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1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09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2T23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5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09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4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2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2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7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2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5T23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0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3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5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4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6-30T23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1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1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0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4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1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1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0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5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4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1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7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1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4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1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1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1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0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4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7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7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6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1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3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6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1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09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2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0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5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8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3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8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0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2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8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1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4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0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3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1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7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0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7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1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2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2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0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0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8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2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4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5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7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7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0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4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8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4T23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4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1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19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1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5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2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09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0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5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2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0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09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0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3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6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3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6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0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7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5T23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0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0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1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4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19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2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0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0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09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2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6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8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1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1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1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3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8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2T23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0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2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1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7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3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6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4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4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8T23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2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7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7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7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5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3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1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0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7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8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7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4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7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8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5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1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4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0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0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1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8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09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0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3:59:56"/>
    <n v="1444852796"/>
    <x v="3628"/>
    <b v="0"/>
    <n v="0.1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0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4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0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5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8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0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4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09:40:29"/>
    <n v="1439224829"/>
    <x v="3636"/>
    <b v="0"/>
    <n v="0.1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09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8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8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1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2:00:00"/>
    <n v="1410966179"/>
    <x v="3641"/>
    <b v="0"/>
    <n v="0.1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0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1:27:19"/>
    <n v="1444274839"/>
    <x v="3643"/>
    <b v="0"/>
    <n v="0.1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1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7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6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0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0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0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4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8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0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1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0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7T23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5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4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0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7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4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1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1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4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2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2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0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6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1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09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6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0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5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5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3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6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2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0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5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1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3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8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5T23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19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1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4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0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2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1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5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8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1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7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5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19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3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7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4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2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7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09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5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5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2T23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09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1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4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2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0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09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6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09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0T23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0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0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5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4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3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0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0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6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6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5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2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6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4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4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1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1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0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09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0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5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5:30:00"/>
    <n v="1428539708"/>
    <x v="3733"/>
    <b v="0"/>
    <n v="0.1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4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09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1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1T23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5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3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8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5:05:50"/>
    <n v="1447797950"/>
    <x v="3741"/>
    <b v="0"/>
    <n v="0.1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2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0:02:44"/>
    <n v="1401814964"/>
    <x v="3743"/>
    <b v="0"/>
    <n v="0.1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0:59:00"/>
    <n v="1401823952"/>
    <x v="3744"/>
    <b v="0"/>
    <n v="0.1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09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2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5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2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0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0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6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4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7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1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3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2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3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2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19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5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6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2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0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7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1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1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1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0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7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5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7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8T23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19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2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1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8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1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2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09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3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4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6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09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6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3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7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0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09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2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0:00:23"/>
    <n v="1477238423"/>
    <x v="3790"/>
    <b v="0"/>
    <n v="0.1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09:36:32"/>
    <n v="1399480592"/>
    <x v="3791"/>
    <b v="0"/>
    <n v="0.1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3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5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6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5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7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4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0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5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1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09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0:01:46"/>
    <n v="1442890906"/>
    <x v="3802"/>
    <b v="0"/>
    <n v="0.1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6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0:00:00"/>
    <n v="1465172024"/>
    <x v="3804"/>
    <b v="0"/>
    <n v="0.1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4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8T23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4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2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6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2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4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0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4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0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6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09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0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2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4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8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1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5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0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6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8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3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7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6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3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0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4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19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2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3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5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1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1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0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0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8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1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4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8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2T23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8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3T23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2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2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1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19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3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0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3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4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5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09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0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4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4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8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4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09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09:11:45"/>
    <n v="1441552305"/>
    <x v="3863"/>
    <b v="0"/>
    <n v="0.1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5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2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0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2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8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0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1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0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0:29:56"/>
    <n v="1435202996"/>
    <x v="3872"/>
    <b v="0"/>
    <n v="0.1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09:42:15"/>
    <n v="1441730535"/>
    <x v="3873"/>
    <b v="0"/>
    <n v="0.1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8:00:00"/>
    <n v="1420244622"/>
    <x v="3874"/>
    <b v="0"/>
    <n v="0.1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3:00:00"/>
    <n v="1472804365"/>
    <x v="3875"/>
    <b v="0"/>
    <n v="0.1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7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09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0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3:39:56"/>
    <n v="1419626396"/>
    <x v="3879"/>
    <b v="0"/>
    <n v="0.1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6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7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6:03:00"/>
    <n v="1451950570"/>
    <x v="3882"/>
    <b v="0"/>
    <n v="0.1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7:27:49"/>
    <n v="1407076069"/>
    <x v="3883"/>
    <b v="0"/>
    <n v="0.1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0:59:52"/>
    <n v="1425322792"/>
    <x v="3884"/>
    <b v="0"/>
    <n v="0.1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5:49:51"/>
    <n v="1460242191"/>
    <x v="3885"/>
    <b v="0"/>
    <n v="0.1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0T22:28:22"/>
    <n v="1415683702"/>
    <x v="3886"/>
    <b v="0"/>
    <n v="0.1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5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6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6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1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1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0:00:00"/>
    <n v="1408203557"/>
    <x v="3892"/>
    <b v="0"/>
    <n v="0.1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6-30T23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1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7T23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1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3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09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1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19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2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5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2:38:00"/>
    <n v="1435709765"/>
    <x v="3903"/>
    <b v="0"/>
    <n v="0.1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2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6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6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3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0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1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1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3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1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29T23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5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6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4:19:12"/>
    <n v="1462360752"/>
    <x v="3916"/>
    <b v="0"/>
    <n v="0.1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5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09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7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3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1:00:00"/>
    <n v="1413291655"/>
    <x v="3921"/>
    <b v="0"/>
    <n v="0.1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6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6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6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3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19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8T23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1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2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3-31T23:00:00"/>
    <n v="1457078868"/>
    <x v="3930"/>
    <b v="0"/>
    <n v="0.1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0:38:27"/>
    <n v="1439350707"/>
    <x v="3931"/>
    <b v="0"/>
    <n v="0.1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0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7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6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8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0:18:40"/>
    <n v="1477981120"/>
    <x v="3936"/>
    <b v="0"/>
    <n v="0.1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8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4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1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4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8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4:41:54"/>
    <n v="1429306914"/>
    <x v="3942"/>
    <b v="0"/>
    <n v="0.1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09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8:54:35"/>
    <n v="1438098875"/>
    <x v="3944"/>
    <b v="0"/>
    <n v="0.1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2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1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0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0:48:43"/>
    <n v="1404892123"/>
    <x v="3948"/>
    <b v="0"/>
    <n v="0.1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19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1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1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1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6:29:00"/>
    <n v="1467162586"/>
    <x v="3953"/>
    <b v="0"/>
    <n v="0.1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8:37:44"/>
    <n v="1400168264"/>
    <x v="3954"/>
    <b v="0"/>
    <n v="0.1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4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7:20:00"/>
    <n v="1459203727"/>
    <x v="3956"/>
    <b v="0"/>
    <n v="0.1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6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7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1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3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4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7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1:41:57"/>
    <n v="1445226117"/>
    <x v="3963"/>
    <b v="0"/>
    <n v="0.1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09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1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19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5T23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2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0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3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5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8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1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6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3:48:18"/>
    <n v="1465850898"/>
    <x v="3975"/>
    <b v="0"/>
    <n v="0.1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0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1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8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3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7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1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2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19T23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7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4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6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5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8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1:59:41"/>
    <n v="1444413581"/>
    <x v="3989"/>
    <b v="0"/>
    <n v="0.1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09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8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6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3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2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4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09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1:23:41"/>
    <n v="1425633821"/>
    <x v="3997"/>
    <b v="0"/>
    <n v="0.1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5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2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7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2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8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7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0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2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1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09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6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09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1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6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6:04:09"/>
    <n v="1427979849"/>
    <x v="4012"/>
    <b v="0"/>
    <n v="0.1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0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2:54:29"/>
    <n v="1455861269"/>
    <x v="4014"/>
    <b v="0"/>
    <n v="0.1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1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3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09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4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09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0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4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19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5:59:23"/>
    <n v="1454975963"/>
    <x v="4023"/>
    <b v="0"/>
    <n v="0.1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09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2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09:43:59"/>
    <n v="1444059839"/>
    <x v="4026"/>
    <b v="0"/>
    <n v="0.1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8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5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7:36:10"/>
    <n v="1447461370"/>
    <x v="4029"/>
    <b v="0"/>
    <n v="0.1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1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8:02:44"/>
    <n v="1414591364"/>
    <x v="4031"/>
    <b v="0"/>
    <n v="0.1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3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2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4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4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5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7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2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2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0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4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2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5:58:45"/>
    <n v="1415228325"/>
    <x v="4043"/>
    <b v="0"/>
    <n v="0.1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2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1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8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8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4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6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8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8T23:53:00"/>
    <n v="1399058797"/>
    <x v="4051"/>
    <b v="0"/>
    <n v="0.1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4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3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1:00:00"/>
    <n v="1472674285"/>
    <x v="4054"/>
    <b v="0"/>
    <n v="0.1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8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2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6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0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0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09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19:23:43"/>
    <n v="1456025023"/>
    <x v="4061"/>
    <b v="0"/>
    <n v="0.1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0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09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7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5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7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19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6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5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0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2:18:51"/>
    <n v="1480187931"/>
    <x v="4071"/>
    <b v="0"/>
    <n v="0.1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1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1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7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0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2:51:00"/>
    <n v="1411499149"/>
    <x v="4076"/>
    <b v="0"/>
    <n v="0.1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0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1:54:02"/>
    <n v="1482951242"/>
    <x v="4078"/>
    <b v="0"/>
    <n v="0.1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5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1:54:00"/>
    <n v="1463849116"/>
    <x v="4080"/>
    <b v="0"/>
    <n v="0.1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5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6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1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3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0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1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0:49:46"/>
    <n v="1466185786"/>
    <x v="4087"/>
    <b v="0"/>
    <n v="0.1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3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0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8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5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0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2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1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7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1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6:55:00"/>
    <n v="1449431237"/>
    <x v="4097"/>
    <b v="0"/>
    <n v="0.1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0:19:57"/>
    <n v="1462468797"/>
    <x v="4098"/>
    <b v="0"/>
    <n v="0.1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3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19:59:50"/>
    <n v="1413341990"/>
    <x v="4100"/>
    <b v="0"/>
    <n v="0.1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4:41:22"/>
    <n v="1482788482"/>
    <x v="4101"/>
    <b v="0"/>
    <n v="0.1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3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1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6T23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7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8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5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2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6:56:44"/>
    <n v="1446209804"/>
    <x v="4109"/>
    <b v="0"/>
    <n v="0.1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8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0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7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7T23:34:00"/>
    <n v="1450619123"/>
    <x v="4113"/>
    <b v="0"/>
    <n v="3"/>
    <b v="0"/>
    <s v="theater/plays"/>
    <n v="0.2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663B7-12FB-4D4C-A91F-880C4847C4E0}" name="PivotTable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al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formats count="5"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fieldPosition="0">
        <references count="1">
          <reference field="5" count="1">
            <x v="3"/>
          </reference>
        </references>
      </pivotArea>
    </format>
    <format dxfId="9">
      <pivotArea dataOnly="0" labelOnly="1" fieldPosition="0">
        <references count="1">
          <reference field="5" count="1">
            <x v="2"/>
          </reference>
        </references>
      </pivotArea>
    </format>
    <format dxfId="8">
      <pivotArea dataOnly="0" labelOnly="1" fieldPosition="0">
        <references count="1">
          <reference field="5" count="1">
            <x v="1"/>
          </reference>
        </references>
      </pivotArea>
    </format>
    <format dxfId="7">
      <pivotArea dataOnly="0" outline="0" fieldPosition="0">
        <references count="1">
          <reference field="5" count="1">
            <x v="0"/>
          </reference>
        </references>
      </pivotArea>
    </format>
  </format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10206-AC39-47AF-BF7C-F452EF8D814F}" name="PivotTable2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5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m="1" x="43"/>
        <item h="1" m="1" x="42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Outcome" fld="5" subtotal="count" baseField="0" baseItem="0"/>
  </dataFields>
  <formats count="2">
    <format dxfId="6">
      <pivotArea dataOnly="0" labelOnly="1" fieldPosition="0">
        <references count="1">
          <reference field="5" count="0"/>
        </references>
      </pivotArea>
    </format>
    <format dxfId="0">
      <pivotArea outline="0" collapsedLevelsAreSubtotals="1" fieldPosition="0">
        <references count="1">
          <reference field="5" count="0" selected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E42CA-8297-453A-9140-EC5829F12202}" name="PivotTable4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1"/>
  </dataFields>
  <formats count="5">
    <format dxfId="5">
      <pivotArea type="all" dataOnly="0" outline="0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1" zoomScale="70" zoomScaleNormal="70" workbookViewId="0">
      <selection activeCell="T9" sqref="T9"/>
    </sheetView>
  </sheetViews>
  <sheetFormatPr defaultRowHeight="14.5" x14ac:dyDescent="0.35"/>
  <cols>
    <col min="2" max="2" width="38.453125" style="3" customWidth="1"/>
    <col min="3" max="3" width="40.36328125" style="3" customWidth="1"/>
    <col min="4" max="4" width="17.1796875" bestFit="1" customWidth="1"/>
    <col min="5" max="5" width="16.453125" customWidth="1"/>
    <col min="6" max="6" width="21.36328125" customWidth="1"/>
    <col min="7" max="7" width="17.90625" customWidth="1"/>
    <col min="8" max="8" width="19.90625" customWidth="1"/>
    <col min="9" max="9" width="19.36328125" customWidth="1"/>
    <col min="10" max="10" width="21.1796875" bestFit="1" customWidth="1"/>
    <col min="11" max="11" width="17.90625" customWidth="1"/>
    <col min="12" max="12" width="22.6328125" bestFit="1" customWidth="1"/>
    <col min="13" max="13" width="15.453125" customWidth="1"/>
    <col min="14" max="14" width="24.54296875" customWidth="1"/>
    <col min="15" max="15" width="36.453125" customWidth="1"/>
    <col min="16" max="16" width="41.08984375" customWidth="1"/>
    <col min="17" max="17" width="15" bestFit="1" customWidth="1"/>
    <col min="18" max="18" width="16.81640625" bestFit="1" customWidth="1"/>
    <col min="19" max="19" width="18.54296875" customWidth="1"/>
    <col min="20" max="20" width="19" bestFit="1" customWidth="1"/>
  </cols>
  <sheetData>
    <row r="1" spans="1:20" ht="15" thickBot="1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5" t="s">
        <v>8367</v>
      </c>
      <c r="K1" s="1" t="s">
        <v>8260</v>
      </c>
      <c r="L1" s="5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9" t="s">
        <v>8308</v>
      </c>
      <c r="T1" s="5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6">
        <f t="shared" ref="J2:J65" si="0">(((I2/60)/60)/24)+DATE(1970,1,1)+(-7/24)</f>
        <v>42207.833333333336</v>
      </c>
      <c r="K2">
        <v>1434931811</v>
      </c>
      <c r="L2" s="16">
        <f t="shared" ref="L2:L65" si="1">(((K2/60)/60)/24)+DATE(1970,1,1)+(-7/24)</f>
        <v>42176.715405092596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2">(E2/D2)*100</f>
        <v>136.85882352941178</v>
      </c>
      <c r="R2" s="8">
        <f t="shared" ref="R2:R65" si="3">E2/N2</f>
        <v>63.917582417582416</v>
      </c>
      <c r="S2" s="10" t="str">
        <f t="shared" ref="S2:S65" si="4">IF(ISNUMBER(SEARCH("film &amp; video",P2)),"film &amp; video","")</f>
        <v>film &amp; video</v>
      </c>
      <c r="T2" s="10" t="str">
        <f>IF(ISNUMBER(SEARCH("/",P2)),"television","")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6">
        <f t="shared" si="0"/>
        <v>42796.308831018519</v>
      </c>
      <c r="K3">
        <v>1485872683</v>
      </c>
      <c r="L3" s="16">
        <f t="shared" si="1"/>
        <v>42766.308831018519</v>
      </c>
      <c r="M3" t="b">
        <v>0</v>
      </c>
      <c r="N3">
        <v>79</v>
      </c>
      <c r="O3" t="b">
        <v>1</v>
      </c>
      <c r="P3" t="s">
        <v>8265</v>
      </c>
      <c r="Q3" s="7">
        <f t="shared" si="2"/>
        <v>142.60827250608273</v>
      </c>
      <c r="R3" s="8">
        <f t="shared" si="3"/>
        <v>185.48101265822785</v>
      </c>
      <c r="S3" s="10" t="str">
        <f t="shared" si="4"/>
        <v>film &amp; video</v>
      </c>
      <c r="T3" t="str">
        <f t="shared" ref="T3:T34" si="5">IF(P3="film &amp; video/television", "television"," ")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6">
        <f t="shared" si="0"/>
        <v>42415.410682870373</v>
      </c>
      <c r="K4">
        <v>1454691083</v>
      </c>
      <c r="L4" s="16">
        <f t="shared" si="1"/>
        <v>42405.410682870373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105</v>
      </c>
      <c r="R4" s="8">
        <f t="shared" si="3"/>
        <v>15</v>
      </c>
      <c r="S4" s="10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6">
        <f t="shared" si="0"/>
        <v>41858.223460648151</v>
      </c>
      <c r="K5">
        <v>1404822107</v>
      </c>
      <c r="L5" s="16">
        <f t="shared" si="1"/>
        <v>41828.223460648151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103.89999999999999</v>
      </c>
      <c r="R5" s="8">
        <f t="shared" si="3"/>
        <v>69.266666666666666</v>
      </c>
      <c r="S5" s="10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6">
        <f t="shared" si="0"/>
        <v>42357.542581018519</v>
      </c>
      <c r="K6">
        <v>1447963279</v>
      </c>
      <c r="L6" s="16">
        <f t="shared" si="1"/>
        <v>42327.542581018519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122.99154545454545</v>
      </c>
      <c r="R6" s="8">
        <f t="shared" si="3"/>
        <v>190.55028169014085</v>
      </c>
      <c r="S6" s="10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6">
        <f t="shared" si="0"/>
        <v>42579.940972222226</v>
      </c>
      <c r="K7">
        <v>1468362207</v>
      </c>
      <c r="L7" s="16">
        <f t="shared" si="1"/>
        <v>42563.641284722224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109.77744436109028</v>
      </c>
      <c r="R7" s="8">
        <f t="shared" si="3"/>
        <v>93.40425531914893</v>
      </c>
      <c r="S7" s="10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6">
        <f t="shared" si="0"/>
        <v>41803.780671296299</v>
      </c>
      <c r="K8">
        <v>1401846250</v>
      </c>
      <c r="L8" s="16">
        <f t="shared" si="1"/>
        <v>41793.780671296299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106.4875</v>
      </c>
      <c r="R8" s="8">
        <f t="shared" si="3"/>
        <v>146.87931034482759</v>
      </c>
      <c r="S8" s="10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6">
        <f t="shared" si="0"/>
        <v>42555.755405092597</v>
      </c>
      <c r="K9">
        <v>1464224867</v>
      </c>
      <c r="L9" s="16">
        <f t="shared" si="1"/>
        <v>42515.755405092597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101.22222222222221</v>
      </c>
      <c r="R9" s="8">
        <f t="shared" si="3"/>
        <v>159.82456140350877</v>
      </c>
      <c r="S9" s="10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6">
        <f t="shared" si="0"/>
        <v>42475.583333333336</v>
      </c>
      <c r="K10">
        <v>1460155212</v>
      </c>
      <c r="L10" s="16">
        <f t="shared" si="1"/>
        <v>42468.652916666666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100.04342857142856</v>
      </c>
      <c r="R10" s="8">
        <f t="shared" si="3"/>
        <v>291.79333333333335</v>
      </c>
      <c r="S10" s="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6">
        <f t="shared" si="0"/>
        <v>42476.811851851853</v>
      </c>
      <c r="K11">
        <v>1458268144</v>
      </c>
      <c r="L11" s="16">
        <f t="shared" si="1"/>
        <v>42446.811851851853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125.998</v>
      </c>
      <c r="R11" s="8">
        <f t="shared" si="3"/>
        <v>31.499500000000001</v>
      </c>
      <c r="S11" s="10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6">
        <f t="shared" si="0"/>
        <v>41814.776377314818</v>
      </c>
      <c r="K12">
        <v>1400636279</v>
      </c>
      <c r="L12" s="16">
        <f t="shared" si="1"/>
        <v>41779.776377314818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100.49999999999999</v>
      </c>
      <c r="R12" s="8">
        <f t="shared" si="3"/>
        <v>158.68421052631578</v>
      </c>
      <c r="S12" s="10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6">
        <f t="shared" si="0"/>
        <v>42603.833333333336</v>
      </c>
      <c r="K13">
        <v>1469126462</v>
      </c>
      <c r="L13" s="16">
        <f t="shared" si="1"/>
        <v>42572.486828703702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120.5</v>
      </c>
      <c r="R13" s="8">
        <f t="shared" si="3"/>
        <v>80.333333333333329</v>
      </c>
      <c r="S13" s="10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6">
        <f t="shared" si="0"/>
        <v>41835.833333333336</v>
      </c>
      <c r="K14">
        <v>1401642425</v>
      </c>
      <c r="L14" s="16">
        <f t="shared" si="1"/>
        <v>41791.421585648153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165.29333333333335</v>
      </c>
      <c r="R14" s="8">
        <f t="shared" si="3"/>
        <v>59.961305925030231</v>
      </c>
      <c r="S14" s="10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6">
        <f t="shared" si="0"/>
        <v>42544.560416666667</v>
      </c>
      <c r="K15">
        <v>1463588109</v>
      </c>
      <c r="L15" s="16">
        <f t="shared" si="1"/>
        <v>42508.385520833333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159.97142857142856</v>
      </c>
      <c r="R15" s="8">
        <f t="shared" si="3"/>
        <v>109.78431372549019</v>
      </c>
      <c r="S15" s="10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6">
        <f t="shared" si="0"/>
        <v>41833.290972222225</v>
      </c>
      <c r="K16">
        <v>1403051888</v>
      </c>
      <c r="L16" s="16">
        <f t="shared" si="1"/>
        <v>41807.734814814816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100.93333333333334</v>
      </c>
      <c r="R16" s="8">
        <f t="shared" si="3"/>
        <v>147.70731707317074</v>
      </c>
      <c r="S16" s="10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6">
        <f t="shared" si="0"/>
        <v>42274.551388888889</v>
      </c>
      <c r="K17">
        <v>1441790658</v>
      </c>
      <c r="L17" s="16">
        <f t="shared" si="1"/>
        <v>42256.100208333337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106.60000000000001</v>
      </c>
      <c r="R17" s="8">
        <f t="shared" si="3"/>
        <v>21.755102040816325</v>
      </c>
      <c r="S17" s="10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6">
        <f t="shared" si="0"/>
        <v>41805.9375</v>
      </c>
      <c r="K18">
        <v>1398971211</v>
      </c>
      <c r="L18" s="16">
        <f t="shared" si="1"/>
        <v>41760.50475694445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100.24166666666667</v>
      </c>
      <c r="R18" s="8">
        <f t="shared" si="3"/>
        <v>171.84285714285716</v>
      </c>
      <c r="S18" s="10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6">
        <f t="shared" si="0"/>
        <v>41947.481736111113</v>
      </c>
      <c r="K19">
        <v>1412530422</v>
      </c>
      <c r="L19" s="16">
        <f t="shared" si="1"/>
        <v>41917.440069444448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100.66666666666666</v>
      </c>
      <c r="R19" s="8">
        <f t="shared" si="3"/>
        <v>41.944444444444443</v>
      </c>
      <c r="S19" s="10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6">
        <f t="shared" si="0"/>
        <v>41899.250648148154</v>
      </c>
      <c r="K20">
        <v>1408366856</v>
      </c>
      <c r="L20" s="16">
        <f t="shared" si="1"/>
        <v>41869.250648148154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106.32110000000002</v>
      </c>
      <c r="R20" s="8">
        <f t="shared" si="3"/>
        <v>93.264122807017543</v>
      </c>
      <c r="S20" s="1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6">
        <f t="shared" si="0"/>
        <v>42205.524699074078</v>
      </c>
      <c r="K21">
        <v>1434828934</v>
      </c>
      <c r="L21" s="16">
        <f t="shared" si="1"/>
        <v>42175.524699074078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145.29411764705881</v>
      </c>
      <c r="R21" s="8">
        <f t="shared" si="3"/>
        <v>56.136363636363633</v>
      </c>
      <c r="S21" s="10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6">
        <f t="shared" si="0"/>
        <v>42260.466574074082</v>
      </c>
      <c r="K22">
        <v>1436983912</v>
      </c>
      <c r="L22" s="16">
        <f t="shared" si="1"/>
        <v>42200.466574074082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100.2</v>
      </c>
      <c r="R22" s="8">
        <f t="shared" si="3"/>
        <v>80.16</v>
      </c>
      <c r="S22" s="10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6">
        <f t="shared" si="0"/>
        <v>41908.335520833338</v>
      </c>
      <c r="K23">
        <v>1409151789</v>
      </c>
      <c r="L23" s="16">
        <f t="shared" si="1"/>
        <v>41878.335520833338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109.13513513513513</v>
      </c>
      <c r="R23" s="8">
        <f t="shared" si="3"/>
        <v>199.9009900990099</v>
      </c>
      <c r="S23" s="10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6">
        <f t="shared" si="0"/>
        <v>42005.040972222225</v>
      </c>
      <c r="K24">
        <v>1418766740</v>
      </c>
      <c r="L24" s="16">
        <f t="shared" si="1"/>
        <v>41989.619675925926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117.14285714285715</v>
      </c>
      <c r="R24" s="8">
        <f t="shared" si="3"/>
        <v>51.25</v>
      </c>
      <c r="S24" s="10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6">
        <f t="shared" si="0"/>
        <v>42124.347222222226</v>
      </c>
      <c r="K25">
        <v>1428086501</v>
      </c>
      <c r="L25" s="16">
        <f t="shared" si="1"/>
        <v>42097.487280092595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118.5</v>
      </c>
      <c r="R25" s="8">
        <f t="shared" si="3"/>
        <v>103.04347826086956</v>
      </c>
      <c r="S25" s="10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6">
        <f t="shared" si="0"/>
        <v>42262.527083333342</v>
      </c>
      <c r="K26">
        <v>1439494863</v>
      </c>
      <c r="L26" s="16">
        <f t="shared" si="1"/>
        <v>42229.528506944444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108.80768571428572</v>
      </c>
      <c r="R26" s="8">
        <f t="shared" si="3"/>
        <v>66.346149825783982</v>
      </c>
      <c r="S26" s="10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6">
        <f t="shared" si="0"/>
        <v>42377.733344907414</v>
      </c>
      <c r="K27">
        <v>1447115761</v>
      </c>
      <c r="L27" s="16">
        <f t="shared" si="1"/>
        <v>42317.733344907414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133.33333333333331</v>
      </c>
      <c r="R27" s="8">
        <f t="shared" si="3"/>
        <v>57.142857142857146</v>
      </c>
      <c r="S27" s="10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6">
        <f t="shared" si="0"/>
        <v>41868.22388888889</v>
      </c>
      <c r="K28">
        <v>1404822144</v>
      </c>
      <c r="L28" s="16">
        <f t="shared" si="1"/>
        <v>41828.22388888889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155.20000000000002</v>
      </c>
      <c r="R28" s="8">
        <f t="shared" si="3"/>
        <v>102.10526315789474</v>
      </c>
      <c r="S28" s="10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6">
        <f t="shared" si="0"/>
        <v>41958.9147337963</v>
      </c>
      <c r="K29">
        <v>1413518233</v>
      </c>
      <c r="L29" s="16">
        <f t="shared" si="1"/>
        <v>41928.873067129629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111.72500000000001</v>
      </c>
      <c r="R29" s="8">
        <f t="shared" si="3"/>
        <v>148.96666666666667</v>
      </c>
      <c r="S29" s="10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6">
        <f t="shared" si="0"/>
        <v>42354.672268518516</v>
      </c>
      <c r="K30">
        <v>1447715284</v>
      </c>
      <c r="L30" s="16">
        <f t="shared" si="1"/>
        <v>42324.672268518516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100.35000000000001</v>
      </c>
      <c r="R30" s="8">
        <f t="shared" si="3"/>
        <v>169.6056338028169</v>
      </c>
      <c r="S30" s="10" t="str">
        <f t="shared" si="4"/>
        <v>film &amp; video</v>
      </c>
      <c r="T30" t="str">
        <f t="shared" si="5"/>
        <v>television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6">
        <f t="shared" si="0"/>
        <v>41842.381574074076</v>
      </c>
      <c r="K31">
        <v>1403453368</v>
      </c>
      <c r="L31" s="16">
        <f t="shared" si="1"/>
        <v>41812.381574074076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123.33333333333334</v>
      </c>
      <c r="R31" s="8">
        <f t="shared" si="3"/>
        <v>31.623931623931625</v>
      </c>
      <c r="S31" s="10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6">
        <f t="shared" si="0"/>
        <v>41872.001331018524</v>
      </c>
      <c r="K32">
        <v>1406012515</v>
      </c>
      <c r="L32" s="16">
        <f t="shared" si="1"/>
        <v>41842.001331018524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101.29975</v>
      </c>
      <c r="R32" s="8">
        <f t="shared" si="3"/>
        <v>76.45264150943396</v>
      </c>
      <c r="S32" s="10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6">
        <f t="shared" si="0"/>
        <v>42394.500393518516</v>
      </c>
      <c r="K33">
        <v>1452193234</v>
      </c>
      <c r="L33" s="16">
        <f t="shared" si="1"/>
        <v>42376.500393518516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100</v>
      </c>
      <c r="R33" s="8">
        <f t="shared" si="3"/>
        <v>13</v>
      </c>
      <c r="S33" s="10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6">
        <f t="shared" si="0"/>
        <v>42502.874305555561</v>
      </c>
      <c r="K34">
        <v>1459523017</v>
      </c>
      <c r="L34" s="16">
        <f t="shared" si="1"/>
        <v>42461.335844907408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100.24604569420035</v>
      </c>
      <c r="R34" s="8">
        <f t="shared" si="3"/>
        <v>320.44943820224717</v>
      </c>
      <c r="S34" s="10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6">
        <f t="shared" si="0"/>
        <v>42316.410891203712</v>
      </c>
      <c r="K35">
        <v>1444405901</v>
      </c>
      <c r="L35" s="16">
        <f t="shared" si="1"/>
        <v>42286.36922453704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102.0952380952381</v>
      </c>
      <c r="R35" s="8">
        <f t="shared" si="3"/>
        <v>83.75</v>
      </c>
      <c r="S35" s="10" t="str">
        <f t="shared" si="4"/>
        <v>film &amp; video</v>
      </c>
      <c r="T35" t="str">
        <f t="shared" ref="T35:T61" si="6">IF(P35="film &amp; video/television", "television"," ")</f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6">
        <f t="shared" si="0"/>
        <v>41856.030104166668</v>
      </c>
      <c r="K36">
        <v>1405928601</v>
      </c>
      <c r="L36" s="16">
        <f t="shared" si="1"/>
        <v>41841.030104166668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130.46153846153845</v>
      </c>
      <c r="R36" s="8">
        <f t="shared" si="3"/>
        <v>49.882352941176471</v>
      </c>
      <c r="S36" s="10" t="str">
        <f t="shared" si="4"/>
        <v>film &amp; video</v>
      </c>
      <c r="T36" t="str">
        <f t="shared" si="6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6">
        <f t="shared" si="0"/>
        <v>42121.708333333336</v>
      </c>
      <c r="K37">
        <v>1428130814</v>
      </c>
      <c r="L37" s="16">
        <f t="shared" si="1"/>
        <v>42098.000162037039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166.5</v>
      </c>
      <c r="R37" s="8">
        <f t="shared" si="3"/>
        <v>59.464285714285715</v>
      </c>
      <c r="S37" s="10" t="str">
        <f t="shared" si="4"/>
        <v>film &amp; video</v>
      </c>
      <c r="T37" t="str">
        <f t="shared" si="6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6">
        <f t="shared" si="0"/>
        <v>42097.973668981482</v>
      </c>
      <c r="K38">
        <v>1425540125</v>
      </c>
      <c r="L38" s="16">
        <f t="shared" si="1"/>
        <v>42068.015335648153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142.15</v>
      </c>
      <c r="R38" s="8">
        <f t="shared" si="3"/>
        <v>193.84090909090909</v>
      </c>
      <c r="S38" s="10" t="str">
        <f t="shared" si="4"/>
        <v>film &amp; video</v>
      </c>
      <c r="T38" t="str">
        <f t="shared" si="6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6">
        <f t="shared" si="0"/>
        <v>42062.401377314818</v>
      </c>
      <c r="K39">
        <v>1422463079</v>
      </c>
      <c r="L39" s="16">
        <f t="shared" si="1"/>
        <v>42032.401377314818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183.44090909090909</v>
      </c>
      <c r="R39" s="8">
        <f t="shared" si="3"/>
        <v>159.51383399209487</v>
      </c>
      <c r="S39" s="10" t="str">
        <f t="shared" si="4"/>
        <v>film &amp; video</v>
      </c>
      <c r="T39" t="str">
        <f t="shared" si="6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6">
        <f t="shared" si="0"/>
        <v>41404.765555555554</v>
      </c>
      <c r="K40">
        <v>1365643344</v>
      </c>
      <c r="L40" s="16">
        <f t="shared" si="1"/>
        <v>41374.765555555554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110.04</v>
      </c>
      <c r="R40" s="8">
        <f t="shared" si="3"/>
        <v>41.68181818181818</v>
      </c>
      <c r="S40" s="10" t="str">
        <f t="shared" si="4"/>
        <v>film &amp; video</v>
      </c>
      <c r="T40" t="str">
        <f t="shared" si="6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6">
        <f t="shared" si="0"/>
        <v>41784.665972222225</v>
      </c>
      <c r="K41">
        <v>1398388068</v>
      </c>
      <c r="L41" s="16">
        <f t="shared" si="1"/>
        <v>41753.755416666667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130.98000000000002</v>
      </c>
      <c r="R41" s="8">
        <f t="shared" si="3"/>
        <v>150.89861751152074</v>
      </c>
      <c r="S41" s="10" t="str">
        <f t="shared" si="4"/>
        <v>film &amp; video</v>
      </c>
      <c r="T41" t="str">
        <f t="shared" si="6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6">
        <f t="shared" si="0"/>
        <v>41808.875</v>
      </c>
      <c r="K42">
        <v>1401426488</v>
      </c>
      <c r="L42" s="16">
        <f t="shared" si="1"/>
        <v>41788.922314814816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101.35000000000001</v>
      </c>
      <c r="R42" s="8">
        <f t="shared" si="3"/>
        <v>126.6875</v>
      </c>
      <c r="S42" s="10" t="str">
        <f t="shared" si="4"/>
        <v>film &amp; video</v>
      </c>
      <c r="T42" t="str">
        <f t="shared" si="6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6">
        <f t="shared" si="0"/>
        <v>41917.277245370373</v>
      </c>
      <c r="K43">
        <v>1409924354</v>
      </c>
      <c r="L43" s="16">
        <f t="shared" si="1"/>
        <v>41887.277245370373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100</v>
      </c>
      <c r="R43" s="8">
        <f t="shared" si="3"/>
        <v>105.26315789473684</v>
      </c>
      <c r="S43" s="10" t="str">
        <f t="shared" si="4"/>
        <v>film &amp; video</v>
      </c>
      <c r="T43" t="str">
        <f t="shared" si="6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6">
        <f t="shared" si="0"/>
        <v>42001.34752314815</v>
      </c>
      <c r="K44">
        <v>1417188026</v>
      </c>
      <c r="L44" s="16">
        <f t="shared" si="1"/>
        <v>41971.34752314815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141.85714285714286</v>
      </c>
      <c r="R44" s="8">
        <f t="shared" si="3"/>
        <v>117.51479289940828</v>
      </c>
      <c r="S44" s="10" t="str">
        <f t="shared" si="4"/>
        <v>film &amp; video</v>
      </c>
      <c r="T44" t="str">
        <f t="shared" si="6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6">
        <f t="shared" si="0"/>
        <v>41832.708333333336</v>
      </c>
      <c r="K45">
        <v>1402599486</v>
      </c>
      <c r="L45" s="16">
        <f t="shared" si="1"/>
        <v>41802.49868055556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308.65999999999997</v>
      </c>
      <c r="R45" s="8">
        <f t="shared" si="3"/>
        <v>117.36121673003802</v>
      </c>
      <c r="S45" s="10" t="str">
        <f t="shared" si="4"/>
        <v>film &amp; video</v>
      </c>
      <c r="T45" t="str">
        <f t="shared" si="6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6">
        <f t="shared" si="0"/>
        <v>41918.80714120371</v>
      </c>
      <c r="K46">
        <v>1408760537</v>
      </c>
      <c r="L46" s="16">
        <f t="shared" si="1"/>
        <v>41873.80714120371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100</v>
      </c>
      <c r="R46" s="8">
        <f t="shared" si="3"/>
        <v>133.33333333333334</v>
      </c>
      <c r="S46" s="10" t="str">
        <f t="shared" si="4"/>
        <v>film &amp; video</v>
      </c>
      <c r="T46" t="str">
        <f t="shared" si="6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6">
        <f t="shared" si="0"/>
        <v>42487.33225694445</v>
      </c>
      <c r="K47">
        <v>1459177107</v>
      </c>
      <c r="L47" s="16">
        <f t="shared" si="1"/>
        <v>42457.33225694445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120</v>
      </c>
      <c r="R47" s="8">
        <f t="shared" si="3"/>
        <v>98.360655737704917</v>
      </c>
      <c r="S47" s="10" t="str">
        <f t="shared" si="4"/>
        <v>film &amp; video</v>
      </c>
      <c r="T47" t="str">
        <f t="shared" si="6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6">
        <f t="shared" si="0"/>
        <v>42353.673310185193</v>
      </c>
      <c r="K48">
        <v>1447628974</v>
      </c>
      <c r="L48" s="16">
        <f t="shared" si="1"/>
        <v>42323.673310185193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104.16666666666667</v>
      </c>
      <c r="R48" s="8">
        <f t="shared" si="3"/>
        <v>194.44444444444446</v>
      </c>
      <c r="S48" s="10" t="str">
        <f t="shared" si="4"/>
        <v>film &amp; video</v>
      </c>
      <c r="T48" t="str">
        <f t="shared" si="6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6">
        <f t="shared" si="0"/>
        <v>41992.569525462961</v>
      </c>
      <c r="K49">
        <v>1413834007</v>
      </c>
      <c r="L49" s="16">
        <f t="shared" si="1"/>
        <v>41932.527858796297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107.61100000000002</v>
      </c>
      <c r="R49" s="8">
        <f t="shared" si="3"/>
        <v>76.865000000000009</v>
      </c>
      <c r="S49" s="10" t="str">
        <f t="shared" si="4"/>
        <v>film &amp; video</v>
      </c>
      <c r="T49" t="str">
        <f t="shared" si="6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6">
        <f t="shared" si="0"/>
        <v>42064.208333333336</v>
      </c>
      <c r="K50">
        <v>1422534260</v>
      </c>
      <c r="L50" s="16">
        <f t="shared" si="1"/>
        <v>42033.225231481483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107.94999999999999</v>
      </c>
      <c r="R50" s="8">
        <f t="shared" si="3"/>
        <v>56.815789473684212</v>
      </c>
      <c r="S50" s="10" t="str">
        <f t="shared" si="4"/>
        <v>film &amp; video</v>
      </c>
      <c r="T50" t="str">
        <f t="shared" si="6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6">
        <f t="shared" si="0"/>
        <v>42300.884780092594</v>
      </c>
      <c r="K51">
        <v>1443068045</v>
      </c>
      <c r="L51" s="16">
        <f t="shared" si="1"/>
        <v>42270.884780092594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100</v>
      </c>
      <c r="R51" s="8">
        <f t="shared" si="3"/>
        <v>137.93103448275863</v>
      </c>
      <c r="S51" s="10" t="str">
        <f t="shared" si="4"/>
        <v>film &amp; video</v>
      </c>
      <c r="T51" t="str">
        <f t="shared" si="6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6">
        <f t="shared" si="0"/>
        <v>42034.416666666664</v>
      </c>
      <c r="K52">
        <v>1419271458</v>
      </c>
      <c r="L52" s="16">
        <f t="shared" si="1"/>
        <v>41995.461319444446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100</v>
      </c>
      <c r="R52" s="8">
        <f t="shared" si="3"/>
        <v>27.272727272727273</v>
      </c>
      <c r="S52" s="10" t="str">
        <f t="shared" si="4"/>
        <v>film &amp; video</v>
      </c>
      <c r="T52" t="str">
        <f t="shared" si="6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6">
        <f t="shared" si="0"/>
        <v>42226.637002314819</v>
      </c>
      <c r="K53">
        <v>1436653037</v>
      </c>
      <c r="L53" s="16">
        <f t="shared" si="1"/>
        <v>42196.637002314819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128.0181818181818</v>
      </c>
      <c r="R53" s="8">
        <f t="shared" si="3"/>
        <v>118.33613445378151</v>
      </c>
      <c r="S53" s="10" t="str">
        <f t="shared" si="4"/>
        <v>film &amp; video</v>
      </c>
      <c r="T53" t="str">
        <f t="shared" si="6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6">
        <f t="shared" si="0"/>
        <v>41837.410254629634</v>
      </c>
      <c r="K54">
        <v>1403023846</v>
      </c>
      <c r="L54" s="16">
        <f t="shared" si="1"/>
        <v>41807.410254629634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116.21</v>
      </c>
      <c r="R54" s="8">
        <f t="shared" si="3"/>
        <v>223.48076923076923</v>
      </c>
      <c r="S54" s="10" t="str">
        <f t="shared" si="4"/>
        <v>film &amp; video</v>
      </c>
      <c r="T54" t="str">
        <f t="shared" si="6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6">
        <f t="shared" si="0"/>
        <v>41733.625</v>
      </c>
      <c r="K55">
        <v>1395407445</v>
      </c>
      <c r="L55" s="16">
        <f t="shared" si="1"/>
        <v>41719.257465277777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109.63333333333334</v>
      </c>
      <c r="R55" s="8">
        <f t="shared" si="3"/>
        <v>28.111111111111111</v>
      </c>
      <c r="S55" s="10" t="str">
        <f t="shared" si="4"/>
        <v>film &amp; video</v>
      </c>
      <c r="T55" t="str">
        <f t="shared" si="6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6">
        <f t="shared" si="0"/>
        <v>42363.421539351853</v>
      </c>
      <c r="K56">
        <v>1448471221</v>
      </c>
      <c r="L56" s="16">
        <f t="shared" si="1"/>
        <v>42333.421539351853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101</v>
      </c>
      <c r="R56" s="8">
        <f t="shared" si="3"/>
        <v>194.23076923076923</v>
      </c>
      <c r="S56" s="10" t="str">
        <f t="shared" si="4"/>
        <v>film &amp; video</v>
      </c>
      <c r="T56" t="str">
        <f t="shared" si="6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6">
        <f t="shared" si="0"/>
        <v>42517.677268518521</v>
      </c>
      <c r="K57">
        <v>1462576516</v>
      </c>
      <c r="L57" s="16">
        <f t="shared" si="1"/>
        <v>42496.677268518521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128.95348837209301</v>
      </c>
      <c r="R57" s="8">
        <f t="shared" si="3"/>
        <v>128.95348837209303</v>
      </c>
      <c r="S57" s="10" t="str">
        <f t="shared" si="4"/>
        <v>film &amp; video</v>
      </c>
      <c r="T57" t="str">
        <f t="shared" si="6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6">
        <f t="shared" si="0"/>
        <v>42163.375000000007</v>
      </c>
      <c r="K58">
        <v>1432559424</v>
      </c>
      <c r="L58" s="16">
        <f t="shared" si="1"/>
        <v>42149.257222222222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107.26249999999999</v>
      </c>
      <c r="R58" s="8">
        <f t="shared" si="3"/>
        <v>49.316091954022987</v>
      </c>
      <c r="S58" s="10" t="str">
        <f t="shared" si="4"/>
        <v>film &amp; video</v>
      </c>
      <c r="T58" t="str">
        <f t="shared" si="6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6">
        <f t="shared" si="0"/>
        <v>42119.541226851856</v>
      </c>
      <c r="K59">
        <v>1427399962</v>
      </c>
      <c r="L59" s="16">
        <f t="shared" si="1"/>
        <v>42089.541226851856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101.89999999999999</v>
      </c>
      <c r="R59" s="8">
        <f t="shared" si="3"/>
        <v>221.52173913043478</v>
      </c>
      <c r="S59" s="10" t="str">
        <f t="shared" si="4"/>
        <v>film &amp; video</v>
      </c>
      <c r="T59" t="str">
        <f t="shared" si="6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6">
        <f t="shared" si="0"/>
        <v>41962.495046296295</v>
      </c>
      <c r="K60">
        <v>1413827572</v>
      </c>
      <c r="L60" s="16">
        <f t="shared" si="1"/>
        <v>41932.453379629631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102.91</v>
      </c>
      <c r="R60" s="8">
        <f t="shared" si="3"/>
        <v>137.21333333333334</v>
      </c>
      <c r="S60" s="10" t="str">
        <f t="shared" si="4"/>
        <v>film &amp; video</v>
      </c>
      <c r="T60" t="str">
        <f t="shared" si="6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6">
        <f t="shared" si="0"/>
        <v>42261.583333333336</v>
      </c>
      <c r="K61">
        <v>1439530776</v>
      </c>
      <c r="L61" s="16">
        <f t="shared" si="1"/>
        <v>42229.944166666675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100.12570000000001</v>
      </c>
      <c r="R61" s="8">
        <f t="shared" si="3"/>
        <v>606.82242424242418</v>
      </c>
      <c r="S61" s="10" t="str">
        <f t="shared" si="4"/>
        <v>film &amp; video</v>
      </c>
      <c r="T61" t="str">
        <f t="shared" si="6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6">
        <f t="shared" si="0"/>
        <v>41720.708333333336</v>
      </c>
      <c r="K62">
        <v>1393882717</v>
      </c>
      <c r="L62" s="16">
        <f t="shared" si="1"/>
        <v>41701.610150462962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103.29622222222221</v>
      </c>
      <c r="R62" s="8">
        <f t="shared" si="3"/>
        <v>43.040092592592593</v>
      </c>
      <c r="S62" s="10" t="str">
        <f t="shared" si="4"/>
        <v>film &amp; video</v>
      </c>
      <c r="T62" t="str">
        <f t="shared" ref="T62:T93" si="7">IF(P62="film &amp; video/shorts", "shorts", "")</f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6">
        <f t="shared" si="0"/>
        <v>41431.522650462968</v>
      </c>
      <c r="K63">
        <v>1368646357</v>
      </c>
      <c r="L63" s="16">
        <f t="shared" si="1"/>
        <v>41409.522650462968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148.30000000000001</v>
      </c>
      <c r="R63" s="8">
        <f t="shared" si="3"/>
        <v>322.39130434782606</v>
      </c>
      <c r="S63" s="10" t="str">
        <f t="shared" si="4"/>
        <v>film &amp; video</v>
      </c>
      <c r="T63" t="str">
        <f t="shared" si="7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6">
        <f t="shared" si="0"/>
        <v>41336.507847222223</v>
      </c>
      <c r="K64">
        <v>1360177878</v>
      </c>
      <c r="L64" s="16">
        <f t="shared" si="1"/>
        <v>41311.507847222223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154.73333333333332</v>
      </c>
      <c r="R64" s="8">
        <f t="shared" si="3"/>
        <v>96.708333333333329</v>
      </c>
      <c r="S64" s="10" t="str">
        <f t="shared" si="4"/>
        <v>film &amp; video</v>
      </c>
      <c r="T64" t="str">
        <f t="shared" si="7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6">
        <f t="shared" si="0"/>
        <v>41635.915972222225</v>
      </c>
      <c r="K65">
        <v>1386194013</v>
      </c>
      <c r="L65" s="16">
        <f t="shared" si="1"/>
        <v>41612.620520833334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113.51849999999999</v>
      </c>
      <c r="R65" s="8">
        <f t="shared" si="3"/>
        <v>35.474531249999998</v>
      </c>
      <c r="S65" s="10" t="str">
        <f t="shared" si="4"/>
        <v>film &amp; video</v>
      </c>
      <c r="T65" t="str">
        <f t="shared" si="7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6">
        <f t="shared" ref="J66:J129" si="8">(((I66/60)/60)/24)+DATE(1970,1,1)+(-7/24)</f>
        <v>41462.726631944446</v>
      </c>
      <c r="K66">
        <v>1370651181</v>
      </c>
      <c r="L66" s="16">
        <f t="shared" ref="L66:L129" si="9">(((K66/60)/60)/24)+DATE(1970,1,1)+(-7/24)</f>
        <v>41432.726631944446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10">(E66/D66)*100</f>
        <v>173.33333333333334</v>
      </c>
      <c r="R66" s="8">
        <f t="shared" ref="R66:R129" si="11">E66/N66</f>
        <v>86.666666666666671</v>
      </c>
      <c r="S66" s="10" t="str">
        <f t="shared" ref="S66:S129" si="12">IF(ISNUMBER(SEARCH("film &amp; video",P66)),"film &amp; video","")</f>
        <v>film &amp; video</v>
      </c>
      <c r="T66" t="str">
        <f t="shared" si="7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6">
        <f t="shared" si="8"/>
        <v>41861.957638888889</v>
      </c>
      <c r="K67">
        <v>1405453354</v>
      </c>
      <c r="L67" s="16">
        <f t="shared" si="9"/>
        <v>41835.52956018519</v>
      </c>
      <c r="M67" t="b">
        <v>0</v>
      </c>
      <c r="N67">
        <v>57</v>
      </c>
      <c r="O67" t="b">
        <v>1</v>
      </c>
      <c r="P67" t="s">
        <v>8266</v>
      </c>
      <c r="Q67" s="7">
        <f t="shared" si="10"/>
        <v>107.52857142857141</v>
      </c>
      <c r="R67" s="8">
        <f t="shared" si="11"/>
        <v>132.05263157894737</v>
      </c>
      <c r="S67" s="10" t="str">
        <f t="shared" si="12"/>
        <v>film &amp; video</v>
      </c>
      <c r="T67" t="str">
        <f t="shared" si="7"/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6">
        <f t="shared" si="8"/>
        <v>42569.55810185185</v>
      </c>
      <c r="K68">
        <v>1466281420</v>
      </c>
      <c r="L68" s="16">
        <f t="shared" si="9"/>
        <v>42539.55810185185</v>
      </c>
      <c r="M68" t="b">
        <v>0</v>
      </c>
      <c r="N68">
        <v>26</v>
      </c>
      <c r="O68" t="b">
        <v>1</v>
      </c>
      <c r="P68" t="s">
        <v>8266</v>
      </c>
      <c r="Q68" s="7">
        <f t="shared" si="10"/>
        <v>118.6</v>
      </c>
      <c r="R68" s="8">
        <f t="shared" si="11"/>
        <v>91.230769230769226</v>
      </c>
      <c r="S68" s="10" t="str">
        <f t="shared" si="12"/>
        <v>film &amp; video</v>
      </c>
      <c r="T68" t="str">
        <f t="shared" si="7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6">
        <f t="shared" si="8"/>
        <v>41105.291712962964</v>
      </c>
      <c r="K69">
        <v>1339768804</v>
      </c>
      <c r="L69" s="16">
        <f t="shared" si="9"/>
        <v>41075.291712962964</v>
      </c>
      <c r="M69" t="b">
        <v>0</v>
      </c>
      <c r="N69">
        <v>20</v>
      </c>
      <c r="O69" t="b">
        <v>1</v>
      </c>
      <c r="P69" t="s">
        <v>8266</v>
      </c>
      <c r="Q69" s="7">
        <f t="shared" si="10"/>
        <v>116.25000000000001</v>
      </c>
      <c r="R69" s="8">
        <f t="shared" si="11"/>
        <v>116.25</v>
      </c>
      <c r="S69" s="10" t="str">
        <f t="shared" si="12"/>
        <v>film &amp; video</v>
      </c>
      <c r="T69" t="str">
        <f t="shared" si="7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6">
        <f t="shared" si="8"/>
        <v>41693.277673611112</v>
      </c>
      <c r="K70">
        <v>1390570791</v>
      </c>
      <c r="L70" s="16">
        <f t="shared" si="9"/>
        <v>41663.277673611112</v>
      </c>
      <c r="M70" t="b">
        <v>0</v>
      </c>
      <c r="N70">
        <v>36</v>
      </c>
      <c r="O70" t="b">
        <v>1</v>
      </c>
      <c r="P70" t="s">
        <v>8266</v>
      </c>
      <c r="Q70" s="7">
        <f t="shared" si="10"/>
        <v>127.16666666666667</v>
      </c>
      <c r="R70" s="8">
        <f t="shared" si="11"/>
        <v>21.194444444444443</v>
      </c>
      <c r="S70" s="10" t="str">
        <f t="shared" si="12"/>
        <v>film &amp; video</v>
      </c>
      <c r="T70" t="str">
        <f t="shared" si="7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6">
        <f t="shared" si="8"/>
        <v>40817.999305555561</v>
      </c>
      <c r="K71">
        <v>1314765025</v>
      </c>
      <c r="L71" s="16">
        <f t="shared" si="9"/>
        <v>40785.89612268519</v>
      </c>
      <c r="M71" t="b">
        <v>0</v>
      </c>
      <c r="N71">
        <v>178</v>
      </c>
      <c r="O71" t="b">
        <v>1</v>
      </c>
      <c r="P71" t="s">
        <v>8266</v>
      </c>
      <c r="Q71" s="7">
        <f t="shared" si="10"/>
        <v>110.9423</v>
      </c>
      <c r="R71" s="8">
        <f t="shared" si="11"/>
        <v>62.327134831460668</v>
      </c>
      <c r="S71" s="10" t="str">
        <f t="shared" si="12"/>
        <v>film &amp; video</v>
      </c>
      <c r="T71" t="str">
        <f t="shared" si="7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6">
        <f t="shared" si="8"/>
        <v>40790.604687500003</v>
      </c>
      <c r="K72">
        <v>1309987845</v>
      </c>
      <c r="L72" s="16">
        <f t="shared" si="9"/>
        <v>40730.604687500003</v>
      </c>
      <c r="M72" t="b">
        <v>0</v>
      </c>
      <c r="N72">
        <v>17</v>
      </c>
      <c r="O72" t="b">
        <v>1</v>
      </c>
      <c r="P72" t="s">
        <v>8266</v>
      </c>
      <c r="Q72" s="7">
        <f t="shared" si="10"/>
        <v>127.2</v>
      </c>
      <c r="R72" s="8">
        <f t="shared" si="11"/>
        <v>37.411764705882355</v>
      </c>
      <c r="S72" s="10" t="str">
        <f t="shared" si="12"/>
        <v>film &amp; video</v>
      </c>
      <c r="T72" t="str">
        <f t="shared" si="7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6">
        <f t="shared" si="8"/>
        <v>41056.979826388888</v>
      </c>
      <c r="K73">
        <v>1333002657</v>
      </c>
      <c r="L73" s="16">
        <f t="shared" si="9"/>
        <v>40996.979826388888</v>
      </c>
      <c r="M73" t="b">
        <v>0</v>
      </c>
      <c r="N73">
        <v>32</v>
      </c>
      <c r="O73" t="b">
        <v>1</v>
      </c>
      <c r="P73" t="s">
        <v>8266</v>
      </c>
      <c r="Q73" s="7">
        <f t="shared" si="10"/>
        <v>123.94444444444443</v>
      </c>
      <c r="R73" s="8">
        <f t="shared" si="11"/>
        <v>69.71875</v>
      </c>
      <c r="S73" s="10" t="str">
        <f t="shared" si="12"/>
        <v>film &amp; video</v>
      </c>
      <c r="T73" t="str">
        <f t="shared" si="7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6">
        <f t="shared" si="8"/>
        <v>41227.708333333336</v>
      </c>
      <c r="K74">
        <v>1351210481</v>
      </c>
      <c r="L74" s="16">
        <f t="shared" si="9"/>
        <v>41207.718530092592</v>
      </c>
      <c r="M74" t="b">
        <v>0</v>
      </c>
      <c r="N74">
        <v>41</v>
      </c>
      <c r="O74" t="b">
        <v>1</v>
      </c>
      <c r="P74" t="s">
        <v>8266</v>
      </c>
      <c r="Q74" s="7">
        <f t="shared" si="10"/>
        <v>108.40909090909091</v>
      </c>
      <c r="R74" s="8">
        <f t="shared" si="11"/>
        <v>58.170731707317074</v>
      </c>
      <c r="S74" s="10" t="str">
        <f t="shared" si="12"/>
        <v>film &amp; video</v>
      </c>
      <c r="T74" t="str">
        <f t="shared" si="7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6">
        <f t="shared" si="8"/>
        <v>40665.874305555561</v>
      </c>
      <c r="K75">
        <v>1297620584</v>
      </c>
      <c r="L75" s="16">
        <f t="shared" si="9"/>
        <v>40587.465092592596</v>
      </c>
      <c r="M75" t="b">
        <v>0</v>
      </c>
      <c r="N75">
        <v>18</v>
      </c>
      <c r="O75" t="b">
        <v>1</v>
      </c>
      <c r="P75" t="s">
        <v>8266</v>
      </c>
      <c r="Q75" s="7">
        <f t="shared" si="10"/>
        <v>100</v>
      </c>
      <c r="R75" s="8">
        <f t="shared" si="11"/>
        <v>50</v>
      </c>
      <c r="S75" s="10" t="str">
        <f t="shared" si="12"/>
        <v>film &amp; video</v>
      </c>
      <c r="T75" t="str">
        <f t="shared" si="7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6">
        <f t="shared" si="8"/>
        <v>42390.195543981485</v>
      </c>
      <c r="K76">
        <v>1450784495</v>
      </c>
      <c r="L76" s="16">
        <f t="shared" si="9"/>
        <v>42360.195543981485</v>
      </c>
      <c r="M76" t="b">
        <v>0</v>
      </c>
      <c r="N76">
        <v>29</v>
      </c>
      <c r="O76" t="b">
        <v>1</v>
      </c>
      <c r="P76" t="s">
        <v>8266</v>
      </c>
      <c r="Q76" s="7">
        <f t="shared" si="10"/>
        <v>112.93199999999999</v>
      </c>
      <c r="R76" s="8">
        <f t="shared" si="11"/>
        <v>19.471034482758618</v>
      </c>
      <c r="S76" s="10" t="str">
        <f t="shared" si="12"/>
        <v>film &amp; video</v>
      </c>
      <c r="T76" t="str">
        <f t="shared" si="7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6">
        <f t="shared" si="8"/>
        <v>41386.917500000003</v>
      </c>
      <c r="K77">
        <v>1364101272</v>
      </c>
      <c r="L77" s="16">
        <f t="shared" si="9"/>
        <v>41356.917500000003</v>
      </c>
      <c r="M77" t="b">
        <v>0</v>
      </c>
      <c r="N77">
        <v>47</v>
      </c>
      <c r="O77" t="b">
        <v>1</v>
      </c>
      <c r="P77" t="s">
        <v>8266</v>
      </c>
      <c r="Q77" s="7">
        <f t="shared" si="10"/>
        <v>115.42857142857143</v>
      </c>
      <c r="R77" s="8">
        <f t="shared" si="11"/>
        <v>85.957446808510639</v>
      </c>
      <c r="S77" s="10" t="str">
        <f t="shared" si="12"/>
        <v>film &amp; video</v>
      </c>
      <c r="T77" t="str">
        <f t="shared" si="7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6">
        <f t="shared" si="8"/>
        <v>40904.441643518519</v>
      </c>
      <c r="K78">
        <v>1319819758</v>
      </c>
      <c r="L78" s="16">
        <f t="shared" si="9"/>
        <v>40844.399976851855</v>
      </c>
      <c r="M78" t="b">
        <v>0</v>
      </c>
      <c r="N78">
        <v>15</v>
      </c>
      <c r="O78" t="b">
        <v>1</v>
      </c>
      <c r="P78" t="s">
        <v>8266</v>
      </c>
      <c r="Q78" s="7">
        <f t="shared" si="10"/>
        <v>153.33333333333334</v>
      </c>
      <c r="R78" s="8">
        <f t="shared" si="11"/>
        <v>30.666666666666668</v>
      </c>
      <c r="S78" s="10" t="str">
        <f t="shared" si="12"/>
        <v>film &amp; video</v>
      </c>
      <c r="T78" t="str">
        <f t="shared" si="7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6">
        <f t="shared" si="8"/>
        <v>41049.832638888889</v>
      </c>
      <c r="K79">
        <v>1332991717</v>
      </c>
      <c r="L79" s="16">
        <f t="shared" si="9"/>
        <v>40996.853206018524</v>
      </c>
      <c r="M79" t="b">
        <v>0</v>
      </c>
      <c r="N79">
        <v>26</v>
      </c>
      <c r="O79" t="b">
        <v>1</v>
      </c>
      <c r="P79" t="s">
        <v>8266</v>
      </c>
      <c r="Q79" s="7">
        <f t="shared" si="10"/>
        <v>392.5</v>
      </c>
      <c r="R79" s="8">
        <f t="shared" si="11"/>
        <v>60.384615384615387</v>
      </c>
      <c r="S79" s="10" t="str">
        <f t="shared" si="12"/>
        <v>film &amp; video</v>
      </c>
      <c r="T79" t="str">
        <f t="shared" si="7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6">
        <f t="shared" si="8"/>
        <v>42614.43890046297</v>
      </c>
      <c r="K80">
        <v>1471887121</v>
      </c>
      <c r="L80" s="16">
        <f t="shared" si="9"/>
        <v>42604.43890046297</v>
      </c>
      <c r="M80" t="b">
        <v>0</v>
      </c>
      <c r="N80">
        <v>35</v>
      </c>
      <c r="O80" t="b">
        <v>1</v>
      </c>
      <c r="P80" t="s">
        <v>8266</v>
      </c>
      <c r="Q80" s="7">
        <f t="shared" si="10"/>
        <v>2702</v>
      </c>
      <c r="R80" s="8">
        <f t="shared" si="11"/>
        <v>38.6</v>
      </c>
      <c r="S80" s="10" t="str">
        <f t="shared" si="12"/>
        <v>film &amp; video</v>
      </c>
      <c r="T80" t="str">
        <f t="shared" si="7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6">
        <f t="shared" si="8"/>
        <v>41754.484872685185</v>
      </c>
      <c r="K81">
        <v>1395859093</v>
      </c>
      <c r="L81" s="16">
        <f t="shared" si="9"/>
        <v>41724.484872685185</v>
      </c>
      <c r="M81" t="b">
        <v>0</v>
      </c>
      <c r="N81">
        <v>41</v>
      </c>
      <c r="O81" t="b">
        <v>1</v>
      </c>
      <c r="P81" t="s">
        <v>8266</v>
      </c>
      <c r="Q81" s="7">
        <f t="shared" si="10"/>
        <v>127</v>
      </c>
      <c r="R81" s="8">
        <f t="shared" si="11"/>
        <v>40.268292682926827</v>
      </c>
      <c r="S81" s="10" t="str">
        <f t="shared" si="12"/>
        <v>film &amp; video</v>
      </c>
      <c r="T81" t="str">
        <f t="shared" si="7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6">
        <f t="shared" si="8"/>
        <v>41617.792314814818</v>
      </c>
      <c r="K82">
        <v>1383616856</v>
      </c>
      <c r="L82" s="16">
        <f t="shared" si="9"/>
        <v>41582.792314814818</v>
      </c>
      <c r="M82" t="b">
        <v>0</v>
      </c>
      <c r="N82">
        <v>47</v>
      </c>
      <c r="O82" t="b">
        <v>1</v>
      </c>
      <c r="P82" t="s">
        <v>8266</v>
      </c>
      <c r="Q82" s="7">
        <f t="shared" si="10"/>
        <v>107.25</v>
      </c>
      <c r="R82" s="8">
        <f t="shared" si="11"/>
        <v>273.82978723404256</v>
      </c>
      <c r="S82" s="10" t="str">
        <f t="shared" si="12"/>
        <v>film &amp; video</v>
      </c>
      <c r="T82" t="str">
        <f t="shared" si="7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6">
        <f t="shared" si="8"/>
        <v>41103.834722222222</v>
      </c>
      <c r="K83">
        <v>1341892127</v>
      </c>
      <c r="L83" s="16">
        <f t="shared" si="9"/>
        <v>41099.867210648154</v>
      </c>
      <c r="M83" t="b">
        <v>0</v>
      </c>
      <c r="N83">
        <v>28</v>
      </c>
      <c r="O83" t="b">
        <v>1</v>
      </c>
      <c r="P83" t="s">
        <v>8266</v>
      </c>
      <c r="Q83" s="7">
        <f t="shared" si="10"/>
        <v>198</v>
      </c>
      <c r="R83" s="8">
        <f t="shared" si="11"/>
        <v>53.035714285714285</v>
      </c>
      <c r="S83" s="10" t="str">
        <f t="shared" si="12"/>
        <v>film &amp; video</v>
      </c>
      <c r="T83" t="str">
        <f t="shared" si="7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6">
        <f t="shared" si="8"/>
        <v>40825.528483796297</v>
      </c>
      <c r="K84">
        <v>1315597261</v>
      </c>
      <c r="L84" s="16">
        <f t="shared" si="9"/>
        <v>40795.528483796297</v>
      </c>
      <c r="M84" t="b">
        <v>0</v>
      </c>
      <c r="N84">
        <v>100</v>
      </c>
      <c r="O84" t="b">
        <v>1</v>
      </c>
      <c r="P84" t="s">
        <v>8266</v>
      </c>
      <c r="Q84" s="7">
        <f t="shared" si="10"/>
        <v>100.01249999999999</v>
      </c>
      <c r="R84" s="8">
        <f t="shared" si="11"/>
        <v>40.005000000000003</v>
      </c>
      <c r="S84" s="10" t="str">
        <f t="shared" si="12"/>
        <v>film &amp; video</v>
      </c>
      <c r="T84" t="str">
        <f t="shared" si="7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6">
        <f t="shared" si="8"/>
        <v>42057.187500000007</v>
      </c>
      <c r="K85">
        <v>1423320389</v>
      </c>
      <c r="L85" s="16">
        <f t="shared" si="9"/>
        <v>42042.323946759258</v>
      </c>
      <c r="M85" t="b">
        <v>0</v>
      </c>
      <c r="N85">
        <v>13</v>
      </c>
      <c r="O85" t="b">
        <v>1</v>
      </c>
      <c r="P85" t="s">
        <v>8266</v>
      </c>
      <c r="Q85" s="7">
        <f t="shared" si="10"/>
        <v>102.49999999999999</v>
      </c>
      <c r="R85" s="8">
        <f t="shared" si="11"/>
        <v>15.76923076923077</v>
      </c>
      <c r="S85" s="10" t="str">
        <f t="shared" si="12"/>
        <v>film &amp; video</v>
      </c>
      <c r="T85" t="str">
        <f t="shared" si="7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6">
        <f t="shared" si="8"/>
        <v>40678.466273148151</v>
      </c>
      <c r="K86">
        <v>1302891086</v>
      </c>
      <c r="L86" s="16">
        <f t="shared" si="9"/>
        <v>40648.466273148151</v>
      </c>
      <c r="M86" t="b">
        <v>0</v>
      </c>
      <c r="N86">
        <v>7</v>
      </c>
      <c r="O86" t="b">
        <v>1</v>
      </c>
      <c r="P86" t="s">
        <v>8266</v>
      </c>
      <c r="Q86" s="7">
        <f t="shared" si="10"/>
        <v>100</v>
      </c>
      <c r="R86" s="8">
        <f t="shared" si="11"/>
        <v>71.428571428571431</v>
      </c>
      <c r="S86" s="10" t="str">
        <f t="shared" si="12"/>
        <v>film &amp; video</v>
      </c>
      <c r="T86" t="str">
        <f t="shared" si="7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6">
        <f t="shared" si="8"/>
        <v>40808.833761574075</v>
      </c>
      <c r="K87">
        <v>1314154837</v>
      </c>
      <c r="L87" s="16">
        <f t="shared" si="9"/>
        <v>40778.833761574075</v>
      </c>
      <c r="M87" t="b">
        <v>0</v>
      </c>
      <c r="N87">
        <v>21</v>
      </c>
      <c r="O87" t="b">
        <v>1</v>
      </c>
      <c r="P87" t="s">
        <v>8266</v>
      </c>
      <c r="Q87" s="7">
        <f t="shared" si="10"/>
        <v>125.49999999999999</v>
      </c>
      <c r="R87" s="8">
        <f t="shared" si="11"/>
        <v>71.714285714285708</v>
      </c>
      <c r="S87" s="10" t="str">
        <f t="shared" si="12"/>
        <v>film &amp; video</v>
      </c>
      <c r="T87" t="str">
        <f t="shared" si="7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6">
        <f t="shared" si="8"/>
        <v>42365.306076388886</v>
      </c>
      <c r="K88">
        <v>1444828845</v>
      </c>
      <c r="L88" s="16">
        <f t="shared" si="9"/>
        <v>42291.264409722229</v>
      </c>
      <c r="M88" t="b">
        <v>0</v>
      </c>
      <c r="N88">
        <v>17</v>
      </c>
      <c r="O88" t="b">
        <v>1</v>
      </c>
      <c r="P88" t="s">
        <v>8266</v>
      </c>
      <c r="Q88" s="7">
        <f t="shared" si="10"/>
        <v>106.46666666666667</v>
      </c>
      <c r="R88" s="8">
        <f t="shared" si="11"/>
        <v>375.76470588235293</v>
      </c>
      <c r="S88" s="10" t="str">
        <f t="shared" si="12"/>
        <v>film &amp; video</v>
      </c>
      <c r="T88" t="str">
        <f t="shared" si="7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6">
        <f t="shared" si="8"/>
        <v>40331.778472222228</v>
      </c>
      <c r="K89">
        <v>1274705803</v>
      </c>
      <c r="L89" s="16">
        <f t="shared" si="9"/>
        <v>40322.247719907406</v>
      </c>
      <c r="M89" t="b">
        <v>0</v>
      </c>
      <c r="N89">
        <v>25</v>
      </c>
      <c r="O89" t="b">
        <v>1</v>
      </c>
      <c r="P89" t="s">
        <v>8266</v>
      </c>
      <c r="Q89" s="7">
        <f t="shared" si="10"/>
        <v>104.60000000000001</v>
      </c>
      <c r="R89" s="8">
        <f t="shared" si="11"/>
        <v>104.6</v>
      </c>
      <c r="S89" s="10" t="str">
        <f t="shared" si="12"/>
        <v>film &amp; video</v>
      </c>
      <c r="T89" t="str">
        <f t="shared" si="7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6">
        <f t="shared" si="8"/>
        <v>41812.367256944446</v>
      </c>
      <c r="K90">
        <v>1401205731</v>
      </c>
      <c r="L90" s="16">
        <f t="shared" si="9"/>
        <v>41786.367256944446</v>
      </c>
      <c r="M90" t="b">
        <v>0</v>
      </c>
      <c r="N90">
        <v>60</v>
      </c>
      <c r="O90" t="b">
        <v>1</v>
      </c>
      <c r="P90" t="s">
        <v>8266</v>
      </c>
      <c r="Q90" s="7">
        <f t="shared" si="10"/>
        <v>102.85714285714285</v>
      </c>
      <c r="R90" s="8">
        <f t="shared" si="11"/>
        <v>60</v>
      </c>
      <c r="S90" s="10" t="str">
        <f t="shared" si="12"/>
        <v>film &amp; video</v>
      </c>
      <c r="T90" t="str">
        <f t="shared" si="7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6">
        <f t="shared" si="8"/>
        <v>41427.460555555561</v>
      </c>
      <c r="K91">
        <v>1368036192</v>
      </c>
      <c r="L91" s="16">
        <f t="shared" si="9"/>
        <v>41402.460555555561</v>
      </c>
      <c r="M91" t="b">
        <v>0</v>
      </c>
      <c r="N91">
        <v>56</v>
      </c>
      <c r="O91" t="b">
        <v>1</v>
      </c>
      <c r="P91" t="s">
        <v>8266</v>
      </c>
      <c r="Q91" s="7">
        <f t="shared" si="10"/>
        <v>115.06666666666668</v>
      </c>
      <c r="R91" s="8">
        <f t="shared" si="11"/>
        <v>123.28571428571429</v>
      </c>
      <c r="S91" s="10" t="str">
        <f t="shared" si="12"/>
        <v>film &amp; video</v>
      </c>
      <c r="T91" t="str">
        <f t="shared" si="7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6">
        <f t="shared" si="8"/>
        <v>40736.005775462967</v>
      </c>
      <c r="K92">
        <v>1307862499</v>
      </c>
      <c r="L92" s="16">
        <f t="shared" si="9"/>
        <v>40706.005775462967</v>
      </c>
      <c r="M92" t="b">
        <v>0</v>
      </c>
      <c r="N92">
        <v>16</v>
      </c>
      <c r="O92" t="b">
        <v>1</v>
      </c>
      <c r="P92" t="s">
        <v>8266</v>
      </c>
      <c r="Q92" s="7">
        <f t="shared" si="10"/>
        <v>100.4</v>
      </c>
      <c r="R92" s="8">
        <f t="shared" si="11"/>
        <v>31.375</v>
      </c>
      <c r="S92" s="10" t="str">
        <f t="shared" si="12"/>
        <v>film &amp; video</v>
      </c>
      <c r="T92" t="str">
        <f t="shared" si="7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6">
        <f t="shared" si="8"/>
        <v>40680.110694444447</v>
      </c>
      <c r="K93">
        <v>1300354764</v>
      </c>
      <c r="L93" s="16">
        <f t="shared" si="9"/>
        <v>40619.110694444447</v>
      </c>
      <c r="M93" t="b">
        <v>0</v>
      </c>
      <c r="N93">
        <v>46</v>
      </c>
      <c r="O93" t="b">
        <v>1</v>
      </c>
      <c r="P93" t="s">
        <v>8266</v>
      </c>
      <c r="Q93" s="7">
        <f t="shared" si="10"/>
        <v>120</v>
      </c>
      <c r="R93" s="8">
        <f t="shared" si="11"/>
        <v>78.260869565217391</v>
      </c>
      <c r="S93" s="10" t="str">
        <f t="shared" si="12"/>
        <v>film &amp; video</v>
      </c>
      <c r="T93" t="str">
        <f t="shared" si="7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6">
        <f t="shared" si="8"/>
        <v>42767.041666666664</v>
      </c>
      <c r="K94">
        <v>1481949983</v>
      </c>
      <c r="L94" s="16">
        <f t="shared" si="9"/>
        <v>42720.907210648154</v>
      </c>
      <c r="M94" t="b">
        <v>0</v>
      </c>
      <c r="N94">
        <v>43</v>
      </c>
      <c r="O94" t="b">
        <v>1</v>
      </c>
      <c r="P94" t="s">
        <v>8266</v>
      </c>
      <c r="Q94" s="7">
        <f t="shared" si="10"/>
        <v>105.2</v>
      </c>
      <c r="R94" s="8">
        <f t="shared" si="11"/>
        <v>122.32558139534883</v>
      </c>
      <c r="S94" s="10" t="str">
        <f t="shared" si="12"/>
        <v>film &amp; video</v>
      </c>
      <c r="T94" t="str">
        <f t="shared" ref="T94:T121" si="13">IF(P94="film &amp; video/shorts", "shorts", "")</f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6">
        <f t="shared" si="8"/>
        <v>41093.583333333336</v>
      </c>
      <c r="K95">
        <v>1338928537</v>
      </c>
      <c r="L95" s="16">
        <f t="shared" si="9"/>
        <v>41065.566400462965</v>
      </c>
      <c r="M95" t="b">
        <v>0</v>
      </c>
      <c r="N95">
        <v>15</v>
      </c>
      <c r="O95" t="b">
        <v>1</v>
      </c>
      <c r="P95" t="s">
        <v>8266</v>
      </c>
      <c r="Q95" s="7">
        <f t="shared" si="10"/>
        <v>110.60000000000001</v>
      </c>
      <c r="R95" s="8">
        <f t="shared" si="11"/>
        <v>73.733333333333334</v>
      </c>
      <c r="S95" s="10" t="str">
        <f t="shared" si="12"/>
        <v>film &amp; video</v>
      </c>
      <c r="T95" t="str">
        <f t="shared" si="13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6">
        <f t="shared" si="8"/>
        <v>41736.426180555558</v>
      </c>
      <c r="K96">
        <v>1395162822</v>
      </c>
      <c r="L96" s="16">
        <f t="shared" si="9"/>
        <v>41716.426180555558</v>
      </c>
      <c r="M96" t="b">
        <v>0</v>
      </c>
      <c r="N96">
        <v>12</v>
      </c>
      <c r="O96" t="b">
        <v>1</v>
      </c>
      <c r="P96" t="s">
        <v>8266</v>
      </c>
      <c r="Q96" s="7">
        <f t="shared" si="10"/>
        <v>104</v>
      </c>
      <c r="R96" s="8">
        <f t="shared" si="11"/>
        <v>21.666666666666668</v>
      </c>
      <c r="S96" s="10" t="str">
        <f t="shared" si="12"/>
        <v>film &amp; video</v>
      </c>
      <c r="T96" t="str">
        <f t="shared" si="13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6">
        <f t="shared" si="8"/>
        <v>40964.713437500002</v>
      </c>
      <c r="K97">
        <v>1327622841</v>
      </c>
      <c r="L97" s="16">
        <f t="shared" si="9"/>
        <v>40934.713437500002</v>
      </c>
      <c r="M97" t="b">
        <v>0</v>
      </c>
      <c r="N97">
        <v>21</v>
      </c>
      <c r="O97" t="b">
        <v>1</v>
      </c>
      <c r="P97" t="s">
        <v>8266</v>
      </c>
      <c r="Q97" s="7">
        <f t="shared" si="10"/>
        <v>131.42857142857142</v>
      </c>
      <c r="R97" s="8">
        <f t="shared" si="11"/>
        <v>21.904761904761905</v>
      </c>
      <c r="S97" s="10" t="str">
        <f t="shared" si="12"/>
        <v>film &amp; video</v>
      </c>
      <c r="T97" t="str">
        <f t="shared" si="13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6">
        <f t="shared" si="8"/>
        <v>40390.833333333336</v>
      </c>
      <c r="K98">
        <v>1274889241</v>
      </c>
      <c r="L98" s="16">
        <f t="shared" si="9"/>
        <v>40324.370844907411</v>
      </c>
      <c r="M98" t="b">
        <v>0</v>
      </c>
      <c r="N98">
        <v>34</v>
      </c>
      <c r="O98" t="b">
        <v>1</v>
      </c>
      <c r="P98" t="s">
        <v>8266</v>
      </c>
      <c r="Q98" s="7">
        <f t="shared" si="10"/>
        <v>114.66666666666667</v>
      </c>
      <c r="R98" s="8">
        <f t="shared" si="11"/>
        <v>50.588235294117645</v>
      </c>
      <c r="S98" s="10" t="str">
        <f t="shared" si="12"/>
        <v>film &amp; video</v>
      </c>
      <c r="T98" t="str">
        <f t="shared" si="13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6">
        <f t="shared" si="8"/>
        <v>40735.843541666669</v>
      </c>
      <c r="K99">
        <v>1307848482</v>
      </c>
      <c r="L99" s="16">
        <f t="shared" si="9"/>
        <v>40705.843541666669</v>
      </c>
      <c r="M99" t="b">
        <v>0</v>
      </c>
      <c r="N99">
        <v>8</v>
      </c>
      <c r="O99" t="b">
        <v>1</v>
      </c>
      <c r="P99" t="s">
        <v>8266</v>
      </c>
      <c r="Q99" s="7">
        <f t="shared" si="10"/>
        <v>106.25</v>
      </c>
      <c r="R99" s="8">
        <f t="shared" si="11"/>
        <v>53.125</v>
      </c>
      <c r="S99" s="10" t="str">
        <f t="shared" si="12"/>
        <v>film &amp; video</v>
      </c>
      <c r="T99" t="str">
        <f t="shared" si="13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6">
        <f t="shared" si="8"/>
        <v>41250.6875</v>
      </c>
      <c r="K100">
        <v>1351796674</v>
      </c>
      <c r="L100" s="16">
        <f t="shared" si="9"/>
        <v>41214.503171296295</v>
      </c>
      <c r="M100" t="b">
        <v>0</v>
      </c>
      <c r="N100">
        <v>60</v>
      </c>
      <c r="O100" t="b">
        <v>1</v>
      </c>
      <c r="P100" t="s">
        <v>8266</v>
      </c>
      <c r="Q100" s="7">
        <f t="shared" si="10"/>
        <v>106.25</v>
      </c>
      <c r="R100" s="8">
        <f t="shared" si="11"/>
        <v>56.666666666666664</v>
      </c>
      <c r="S100" s="10" t="str">
        <f t="shared" si="12"/>
        <v>film &amp; video</v>
      </c>
      <c r="T100" t="str">
        <f t="shared" si="13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6">
        <f t="shared" si="8"/>
        <v>41661.61109953704</v>
      </c>
      <c r="K101">
        <v>1387834799</v>
      </c>
      <c r="L101" s="16">
        <f t="shared" si="9"/>
        <v>41631.61109953704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10"/>
        <v>106.01933333333334</v>
      </c>
      <c r="R101" s="8">
        <f t="shared" si="11"/>
        <v>40.776666666666664</v>
      </c>
      <c r="S101" s="10" t="str">
        <f t="shared" si="12"/>
        <v>film &amp; video</v>
      </c>
      <c r="T101" t="str">
        <f t="shared" si="13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6">
        <f t="shared" si="8"/>
        <v>41217.503310185188</v>
      </c>
      <c r="K102">
        <v>1350324286</v>
      </c>
      <c r="L102" s="16">
        <f t="shared" si="9"/>
        <v>41197.461643518523</v>
      </c>
      <c r="M102" t="b">
        <v>0</v>
      </c>
      <c r="N102">
        <v>26</v>
      </c>
      <c r="O102" t="b">
        <v>1</v>
      </c>
      <c r="P102" t="s">
        <v>8266</v>
      </c>
      <c r="Q102" s="7">
        <f t="shared" si="10"/>
        <v>100</v>
      </c>
      <c r="R102" s="8">
        <f t="shared" si="11"/>
        <v>192.30769230769232</v>
      </c>
      <c r="S102" s="10" t="str">
        <f t="shared" si="12"/>
        <v>film &amp; video</v>
      </c>
      <c r="T102" t="str">
        <f t="shared" si="13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6">
        <f t="shared" si="8"/>
        <v>41298.485069444447</v>
      </c>
      <c r="K103">
        <v>1356979110</v>
      </c>
      <c r="L103" s="16">
        <f t="shared" si="9"/>
        <v>41274.485069444447</v>
      </c>
      <c r="M103" t="b">
        <v>0</v>
      </c>
      <c r="N103">
        <v>35</v>
      </c>
      <c r="O103" t="b">
        <v>1</v>
      </c>
      <c r="P103" t="s">
        <v>8266</v>
      </c>
      <c r="Q103" s="7">
        <f t="shared" si="10"/>
        <v>100</v>
      </c>
      <c r="R103" s="8">
        <f t="shared" si="11"/>
        <v>100</v>
      </c>
      <c r="S103" s="10" t="str">
        <f t="shared" si="12"/>
        <v>film &amp; video</v>
      </c>
      <c r="T103" t="str">
        <f t="shared" si="13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6">
        <f t="shared" si="8"/>
        <v>40534.839502314819</v>
      </c>
      <c r="K104">
        <v>1290481733</v>
      </c>
      <c r="L104" s="16">
        <f t="shared" si="9"/>
        <v>40504.839502314819</v>
      </c>
      <c r="M104" t="b">
        <v>0</v>
      </c>
      <c r="N104">
        <v>65</v>
      </c>
      <c r="O104" t="b">
        <v>1</v>
      </c>
      <c r="P104" t="s">
        <v>8266</v>
      </c>
      <c r="Q104" s="7">
        <f t="shared" si="10"/>
        <v>127.75000000000001</v>
      </c>
      <c r="R104" s="8">
        <f t="shared" si="11"/>
        <v>117.92307692307692</v>
      </c>
      <c r="S104" s="10" t="str">
        <f t="shared" si="12"/>
        <v>film &amp; video</v>
      </c>
      <c r="T104" t="str">
        <f t="shared" si="13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6">
        <f t="shared" si="8"/>
        <v>41705.514236111114</v>
      </c>
      <c r="K105">
        <v>1392232830</v>
      </c>
      <c r="L105" s="16">
        <f t="shared" si="9"/>
        <v>41682.514236111114</v>
      </c>
      <c r="M105" t="b">
        <v>0</v>
      </c>
      <c r="N105">
        <v>49</v>
      </c>
      <c r="O105" t="b">
        <v>1</v>
      </c>
      <c r="P105" t="s">
        <v>8266</v>
      </c>
      <c r="Q105" s="7">
        <f t="shared" si="10"/>
        <v>105.15384615384616</v>
      </c>
      <c r="R105" s="8">
        <f t="shared" si="11"/>
        <v>27.897959183673468</v>
      </c>
      <c r="S105" s="10" t="str">
        <f t="shared" si="12"/>
        <v>film &amp; video</v>
      </c>
      <c r="T105" t="str">
        <f t="shared" si="13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6">
        <f t="shared" si="8"/>
        <v>40635.75</v>
      </c>
      <c r="K106">
        <v>1299775266</v>
      </c>
      <c r="L106" s="16">
        <f t="shared" si="9"/>
        <v>40612.403541666667</v>
      </c>
      <c r="M106" t="b">
        <v>0</v>
      </c>
      <c r="N106">
        <v>10</v>
      </c>
      <c r="O106" t="b">
        <v>1</v>
      </c>
      <c r="P106" t="s">
        <v>8266</v>
      </c>
      <c r="Q106" s="7">
        <f t="shared" si="10"/>
        <v>120</v>
      </c>
      <c r="R106" s="8">
        <f t="shared" si="11"/>
        <v>60</v>
      </c>
      <c r="S106" s="10" t="str">
        <f t="shared" si="12"/>
        <v>film &amp; video</v>
      </c>
      <c r="T106" t="str">
        <f t="shared" si="13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6">
        <f t="shared" si="8"/>
        <v>42503.708333333336</v>
      </c>
      <c r="K107">
        <v>1461605020</v>
      </c>
      <c r="L107" s="16">
        <f t="shared" si="9"/>
        <v>42485.43310185185</v>
      </c>
      <c r="M107" t="b">
        <v>0</v>
      </c>
      <c r="N107">
        <v>60</v>
      </c>
      <c r="O107" t="b">
        <v>1</v>
      </c>
      <c r="P107" t="s">
        <v>8266</v>
      </c>
      <c r="Q107" s="7">
        <f t="shared" si="10"/>
        <v>107.40909090909089</v>
      </c>
      <c r="R107" s="8">
        <f t="shared" si="11"/>
        <v>39.383333333333333</v>
      </c>
      <c r="S107" s="10" t="str">
        <f t="shared" si="12"/>
        <v>film &amp; video</v>
      </c>
      <c r="T107" t="str">
        <f t="shared" si="13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6">
        <f t="shared" si="8"/>
        <v>41001.484965277785</v>
      </c>
      <c r="K108">
        <v>1332182301</v>
      </c>
      <c r="L108" s="16">
        <f t="shared" si="9"/>
        <v>40987.484965277785</v>
      </c>
      <c r="M108" t="b">
        <v>0</v>
      </c>
      <c r="N108">
        <v>27</v>
      </c>
      <c r="O108" t="b">
        <v>1</v>
      </c>
      <c r="P108" t="s">
        <v>8266</v>
      </c>
      <c r="Q108" s="7">
        <f t="shared" si="10"/>
        <v>100.49999999999999</v>
      </c>
      <c r="R108" s="8">
        <f t="shared" si="11"/>
        <v>186.11111111111111</v>
      </c>
      <c r="S108" s="10" t="str">
        <f t="shared" si="12"/>
        <v>film &amp; video</v>
      </c>
      <c r="T108" t="str">
        <f t="shared" si="13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6">
        <f t="shared" si="8"/>
        <v>40657.690821759265</v>
      </c>
      <c r="K109">
        <v>1301787287</v>
      </c>
      <c r="L109" s="16">
        <f t="shared" si="9"/>
        <v>40635.690821759265</v>
      </c>
      <c r="M109" t="b">
        <v>0</v>
      </c>
      <c r="N109">
        <v>69</v>
      </c>
      <c r="O109" t="b">
        <v>1</v>
      </c>
      <c r="P109" t="s">
        <v>8266</v>
      </c>
      <c r="Q109" s="7">
        <f t="shared" si="10"/>
        <v>102.46666666666667</v>
      </c>
      <c r="R109" s="8">
        <f t="shared" si="11"/>
        <v>111.37681159420291</v>
      </c>
      <c r="S109" s="10" t="str">
        <f t="shared" si="12"/>
        <v>film &amp; video</v>
      </c>
      <c r="T109" t="str">
        <f t="shared" si="13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6">
        <f t="shared" si="8"/>
        <v>41425.321412037039</v>
      </c>
      <c r="K110">
        <v>1364827370</v>
      </c>
      <c r="L110" s="16">
        <f t="shared" si="9"/>
        <v>41365.321412037039</v>
      </c>
      <c r="M110" t="b">
        <v>0</v>
      </c>
      <c r="N110">
        <v>47</v>
      </c>
      <c r="O110" t="b">
        <v>1</v>
      </c>
      <c r="P110" t="s">
        <v>8266</v>
      </c>
      <c r="Q110" s="7">
        <f t="shared" si="10"/>
        <v>246.66666666666669</v>
      </c>
      <c r="R110" s="8">
        <f t="shared" si="11"/>
        <v>78.723404255319153</v>
      </c>
      <c r="S110" s="10" t="str">
        <f t="shared" si="12"/>
        <v>film &amp; video</v>
      </c>
      <c r="T110" t="str">
        <f t="shared" si="13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6">
        <f t="shared" si="8"/>
        <v>40599.734143518523</v>
      </c>
      <c r="K111">
        <v>1296088630</v>
      </c>
      <c r="L111" s="16">
        <f t="shared" si="9"/>
        <v>40569.734143518523</v>
      </c>
      <c r="M111" t="b">
        <v>0</v>
      </c>
      <c r="N111">
        <v>47</v>
      </c>
      <c r="O111" t="b">
        <v>1</v>
      </c>
      <c r="P111" t="s">
        <v>8266</v>
      </c>
      <c r="Q111" s="7">
        <f t="shared" si="10"/>
        <v>219.49999999999997</v>
      </c>
      <c r="R111" s="8">
        <f t="shared" si="11"/>
        <v>46.702127659574465</v>
      </c>
      <c r="S111" s="10" t="str">
        <f t="shared" si="12"/>
        <v>film &amp; video</v>
      </c>
      <c r="T111" t="str">
        <f t="shared" si="13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6">
        <f t="shared" si="8"/>
        <v>41591.957638888889</v>
      </c>
      <c r="K112">
        <v>1381445253</v>
      </c>
      <c r="L112" s="16">
        <f t="shared" si="9"/>
        <v>41557.65802083334</v>
      </c>
      <c r="M112" t="b">
        <v>0</v>
      </c>
      <c r="N112">
        <v>26</v>
      </c>
      <c r="O112" t="b">
        <v>1</v>
      </c>
      <c r="P112" t="s">
        <v>8266</v>
      </c>
      <c r="Q112" s="7">
        <f t="shared" si="10"/>
        <v>130.76923076923077</v>
      </c>
      <c r="R112" s="8">
        <f t="shared" si="11"/>
        <v>65.384615384615387</v>
      </c>
      <c r="S112" s="10" t="str">
        <f t="shared" si="12"/>
        <v>film &amp; video</v>
      </c>
      <c r="T112" t="str">
        <f t="shared" si="13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6">
        <f t="shared" si="8"/>
        <v>42155.041516203702</v>
      </c>
      <c r="K113">
        <v>1430467187</v>
      </c>
      <c r="L113" s="16">
        <f t="shared" si="9"/>
        <v>42125.041516203702</v>
      </c>
      <c r="M113" t="b">
        <v>0</v>
      </c>
      <c r="N113">
        <v>53</v>
      </c>
      <c r="O113" t="b">
        <v>1</v>
      </c>
      <c r="P113" t="s">
        <v>8266</v>
      </c>
      <c r="Q113" s="7">
        <f t="shared" si="10"/>
        <v>154.57142857142858</v>
      </c>
      <c r="R113" s="8">
        <f t="shared" si="11"/>
        <v>102.0754716981132</v>
      </c>
      <c r="S113" s="10" t="str">
        <f t="shared" si="12"/>
        <v>film &amp; video</v>
      </c>
      <c r="T113" t="str">
        <f t="shared" si="13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6">
        <f t="shared" si="8"/>
        <v>41741.791666666672</v>
      </c>
      <c r="K114">
        <v>1395277318</v>
      </c>
      <c r="L114" s="16">
        <f t="shared" si="9"/>
        <v>41717.75136574074</v>
      </c>
      <c r="M114" t="b">
        <v>0</v>
      </c>
      <c r="N114">
        <v>81</v>
      </c>
      <c r="O114" t="b">
        <v>1</v>
      </c>
      <c r="P114" t="s">
        <v>8266</v>
      </c>
      <c r="Q114" s="7">
        <f t="shared" si="10"/>
        <v>104</v>
      </c>
      <c r="R114" s="8">
        <f t="shared" si="11"/>
        <v>64.197530864197532</v>
      </c>
      <c r="S114" s="10" t="str">
        <f t="shared" si="12"/>
        <v>film &amp; video</v>
      </c>
      <c r="T114" t="str">
        <f t="shared" si="13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6">
        <f t="shared" si="8"/>
        <v>40761.333333333336</v>
      </c>
      <c r="K115">
        <v>1311963128</v>
      </c>
      <c r="L115" s="16">
        <f t="shared" si="9"/>
        <v>40753.46675925926</v>
      </c>
      <c r="M115" t="b">
        <v>0</v>
      </c>
      <c r="N115">
        <v>78</v>
      </c>
      <c r="O115" t="b">
        <v>1</v>
      </c>
      <c r="P115" t="s">
        <v>8266</v>
      </c>
      <c r="Q115" s="7">
        <f t="shared" si="10"/>
        <v>141</v>
      </c>
      <c r="R115" s="8">
        <f t="shared" si="11"/>
        <v>90.384615384615387</v>
      </c>
      <c r="S115" s="10" t="str">
        <f t="shared" si="12"/>
        <v>film &amp; video</v>
      </c>
      <c r="T115" t="str">
        <f t="shared" si="13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6">
        <f t="shared" si="8"/>
        <v>40920.982500000006</v>
      </c>
      <c r="K116">
        <v>1321252488</v>
      </c>
      <c r="L116" s="16">
        <f t="shared" si="9"/>
        <v>40860.982500000006</v>
      </c>
      <c r="M116" t="b">
        <v>0</v>
      </c>
      <c r="N116">
        <v>35</v>
      </c>
      <c r="O116" t="b">
        <v>1</v>
      </c>
      <c r="P116" t="s">
        <v>8266</v>
      </c>
      <c r="Q116" s="7">
        <f t="shared" si="10"/>
        <v>103.33333333333334</v>
      </c>
      <c r="R116" s="8">
        <f t="shared" si="11"/>
        <v>88.571428571428569</v>
      </c>
      <c r="S116" s="10" t="str">
        <f t="shared" si="12"/>
        <v>film &amp; video</v>
      </c>
      <c r="T116" t="str">
        <f t="shared" si="13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6">
        <f t="shared" si="8"/>
        <v>40943.447268518517</v>
      </c>
      <c r="K117">
        <v>1326217444</v>
      </c>
      <c r="L117" s="16">
        <f t="shared" si="9"/>
        <v>40918.447268518517</v>
      </c>
      <c r="M117" t="b">
        <v>0</v>
      </c>
      <c r="N117">
        <v>22</v>
      </c>
      <c r="O117" t="b">
        <v>1</v>
      </c>
      <c r="P117" t="s">
        <v>8266</v>
      </c>
      <c r="Q117" s="7">
        <f t="shared" si="10"/>
        <v>140.44444444444443</v>
      </c>
      <c r="R117" s="8">
        <f t="shared" si="11"/>
        <v>28.727272727272727</v>
      </c>
      <c r="S117" s="10" t="str">
        <f t="shared" si="12"/>
        <v>film &amp; video</v>
      </c>
      <c r="T117" t="str">
        <f t="shared" si="13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6">
        <f t="shared" si="8"/>
        <v>40641.163831018523</v>
      </c>
      <c r="K118">
        <v>1298289355</v>
      </c>
      <c r="L118" s="16">
        <f t="shared" si="9"/>
        <v>40595.205497685187</v>
      </c>
      <c r="M118" t="b">
        <v>0</v>
      </c>
      <c r="N118">
        <v>57</v>
      </c>
      <c r="O118" t="b">
        <v>1</v>
      </c>
      <c r="P118" t="s">
        <v>8266</v>
      </c>
      <c r="Q118" s="7">
        <f t="shared" si="10"/>
        <v>113.65714285714286</v>
      </c>
      <c r="R118" s="8">
        <f t="shared" si="11"/>
        <v>69.78947368421052</v>
      </c>
      <c r="S118" s="10" t="str">
        <f t="shared" si="12"/>
        <v>film &amp; video</v>
      </c>
      <c r="T118" t="str">
        <f t="shared" si="13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6">
        <f t="shared" si="8"/>
        <v>40338.5</v>
      </c>
      <c r="K119">
        <v>1268337744</v>
      </c>
      <c r="L119" s="16">
        <f t="shared" si="9"/>
        <v>40248.543333333335</v>
      </c>
      <c r="M119" t="b">
        <v>0</v>
      </c>
      <c r="N119">
        <v>27</v>
      </c>
      <c r="O119" t="b">
        <v>1</v>
      </c>
      <c r="P119" t="s">
        <v>8266</v>
      </c>
      <c r="Q119" s="7">
        <f t="shared" si="10"/>
        <v>100.49377777777779</v>
      </c>
      <c r="R119" s="8">
        <f t="shared" si="11"/>
        <v>167.48962962962963</v>
      </c>
      <c r="S119" s="10" t="str">
        <f t="shared" si="12"/>
        <v>film &amp; video</v>
      </c>
      <c r="T119" t="str">
        <f t="shared" si="13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6">
        <f t="shared" si="8"/>
        <v>40752.761990740742</v>
      </c>
      <c r="K120">
        <v>1309310236</v>
      </c>
      <c r="L120" s="16">
        <f t="shared" si="9"/>
        <v>40722.761990740742</v>
      </c>
      <c r="M120" t="b">
        <v>0</v>
      </c>
      <c r="N120">
        <v>39</v>
      </c>
      <c r="O120" t="b">
        <v>1</v>
      </c>
      <c r="P120" t="s">
        <v>8266</v>
      </c>
      <c r="Q120" s="7">
        <f t="shared" si="10"/>
        <v>113.03159999999998</v>
      </c>
      <c r="R120" s="8">
        <f t="shared" si="11"/>
        <v>144.91230769230768</v>
      </c>
      <c r="S120" s="10" t="str">
        <f t="shared" si="12"/>
        <v>film &amp; video</v>
      </c>
      <c r="T120" t="str">
        <f t="shared" si="13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6">
        <f t="shared" si="8"/>
        <v>40768.666666666672</v>
      </c>
      <c r="K121">
        <v>1310693986</v>
      </c>
      <c r="L121" s="16">
        <f t="shared" si="9"/>
        <v>40738.777615740742</v>
      </c>
      <c r="M121" t="b">
        <v>0</v>
      </c>
      <c r="N121">
        <v>37</v>
      </c>
      <c r="O121" t="b">
        <v>1</v>
      </c>
      <c r="P121" t="s">
        <v>8266</v>
      </c>
      <c r="Q121" s="7">
        <f t="shared" si="10"/>
        <v>104.55692307692308</v>
      </c>
      <c r="R121" s="8">
        <f t="shared" si="11"/>
        <v>91.840540540540545</v>
      </c>
      <c r="S121" s="10" t="str">
        <f t="shared" si="12"/>
        <v>film &amp; video</v>
      </c>
      <c r="T121" t="str">
        <f t="shared" si="13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6">
        <f t="shared" si="8"/>
        <v>42645.758182870377</v>
      </c>
      <c r="K122">
        <v>1472865107</v>
      </c>
      <c r="L122" s="16">
        <f t="shared" si="9"/>
        <v>42615.758182870377</v>
      </c>
      <c r="M122" t="b">
        <v>0</v>
      </c>
      <c r="N122">
        <v>1</v>
      </c>
      <c r="O122" t="b">
        <v>0</v>
      </c>
      <c r="P122" t="s">
        <v>8267</v>
      </c>
      <c r="Q122" s="7">
        <f t="shared" si="10"/>
        <v>1.4285714285714287E-2</v>
      </c>
      <c r="R122" s="8">
        <f t="shared" si="11"/>
        <v>10</v>
      </c>
      <c r="S122" s="10" t="str">
        <f t="shared" si="12"/>
        <v>film &amp; video</v>
      </c>
      <c r="T122" s="10" t="str">
        <f t="shared" ref="T122:T161" si="14">IF(ISNUMBER(SEARCH("science fiction",P122)),"science fiction","")</f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6">
        <f t="shared" si="8"/>
        <v>42112.136111111111</v>
      </c>
      <c r="K123">
        <v>1427993710</v>
      </c>
      <c r="L123" s="16">
        <f t="shared" si="9"/>
        <v>42096.413310185184</v>
      </c>
      <c r="M123" t="b">
        <v>0</v>
      </c>
      <c r="N123">
        <v>1</v>
      </c>
      <c r="O123" t="b">
        <v>0</v>
      </c>
      <c r="P123" t="s">
        <v>8267</v>
      </c>
      <c r="Q123" s="7">
        <f t="shared" si="10"/>
        <v>3.3333333333333333E-2</v>
      </c>
      <c r="R123" s="8">
        <f t="shared" si="11"/>
        <v>1</v>
      </c>
      <c r="S123" s="10" t="str">
        <f t="shared" si="12"/>
        <v>film &amp; video</v>
      </c>
      <c r="T123" s="10" t="str">
        <f t="shared" si="14"/>
        <v>science fiction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6">
        <f t="shared" si="8"/>
        <v>42653.140127314815</v>
      </c>
      <c r="K124">
        <v>1470910907</v>
      </c>
      <c r="L124" s="16">
        <f t="shared" si="9"/>
        <v>42593.140127314815</v>
      </c>
      <c r="M124" t="b">
        <v>0</v>
      </c>
      <c r="N124" s="11">
        <v>0.1</v>
      </c>
      <c r="O124" t="b">
        <v>0</v>
      </c>
      <c r="P124" t="s">
        <v>8267</v>
      </c>
      <c r="Q124" s="7">
        <f t="shared" si="10"/>
        <v>0</v>
      </c>
      <c r="R124" s="12">
        <f t="shared" si="11"/>
        <v>0</v>
      </c>
      <c r="S124" s="10" t="str">
        <f t="shared" si="12"/>
        <v>film &amp; video</v>
      </c>
      <c r="T124" s="10" t="str">
        <f t="shared" si="14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6">
        <f t="shared" si="8"/>
        <v>41940.625</v>
      </c>
      <c r="K125">
        <v>1411411564</v>
      </c>
      <c r="L125" s="16">
        <f t="shared" si="9"/>
        <v>41904.490324074075</v>
      </c>
      <c r="M125" t="b">
        <v>0</v>
      </c>
      <c r="N125">
        <v>6</v>
      </c>
      <c r="O125" t="b">
        <v>0</v>
      </c>
      <c r="P125" t="s">
        <v>8267</v>
      </c>
      <c r="Q125" s="7">
        <f t="shared" si="10"/>
        <v>0.27454545454545454</v>
      </c>
      <c r="R125" s="8">
        <f t="shared" si="11"/>
        <v>25.166666666666668</v>
      </c>
      <c r="S125" s="10" t="str">
        <f t="shared" si="12"/>
        <v>film &amp; video</v>
      </c>
      <c r="T125" s="10" t="str">
        <f t="shared" si="14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6">
        <f t="shared" si="8"/>
        <v>42139.637060185189</v>
      </c>
      <c r="K126">
        <v>1429568242</v>
      </c>
      <c r="L126" s="16">
        <f t="shared" si="9"/>
        <v>42114.637060185189</v>
      </c>
      <c r="M126" t="b">
        <v>0</v>
      </c>
      <c r="N126" s="11">
        <v>0.1</v>
      </c>
      <c r="O126" t="b">
        <v>0</v>
      </c>
      <c r="P126" t="s">
        <v>8267</v>
      </c>
      <c r="Q126" s="7">
        <f t="shared" si="10"/>
        <v>0</v>
      </c>
      <c r="R126" s="8">
        <f t="shared" si="11"/>
        <v>0</v>
      </c>
      <c r="S126" s="10" t="str">
        <f t="shared" si="12"/>
        <v>film &amp; video</v>
      </c>
      <c r="T126" s="10" t="str">
        <f t="shared" si="14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6">
        <f t="shared" si="8"/>
        <v>42769.702314814822</v>
      </c>
      <c r="K127">
        <v>1480981880</v>
      </c>
      <c r="L127" s="16">
        <f t="shared" si="9"/>
        <v>42709.702314814822</v>
      </c>
      <c r="M127" t="b">
        <v>0</v>
      </c>
      <c r="N127">
        <v>6</v>
      </c>
      <c r="O127" t="b">
        <v>0</v>
      </c>
      <c r="P127" t="s">
        <v>8267</v>
      </c>
      <c r="Q127" s="7">
        <f t="shared" si="10"/>
        <v>14.000000000000002</v>
      </c>
      <c r="R127" s="8">
        <f t="shared" si="11"/>
        <v>11.666666666666666</v>
      </c>
      <c r="S127" s="10" t="str">
        <f t="shared" si="12"/>
        <v>film &amp; video</v>
      </c>
      <c r="T127" s="10" t="str">
        <f t="shared" si="14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6">
        <f t="shared" si="8"/>
        <v>42165.791666666664</v>
      </c>
      <c r="K128">
        <v>1431353337</v>
      </c>
      <c r="L128" s="16">
        <f t="shared" si="9"/>
        <v>42135.297881944447</v>
      </c>
      <c r="M128" t="b">
        <v>0</v>
      </c>
      <c r="N128">
        <v>13</v>
      </c>
      <c r="O128" t="b">
        <v>0</v>
      </c>
      <c r="P128" t="s">
        <v>8267</v>
      </c>
      <c r="Q128" s="7">
        <f t="shared" si="10"/>
        <v>5.548</v>
      </c>
      <c r="R128" s="8">
        <f t="shared" si="11"/>
        <v>106.69230769230769</v>
      </c>
      <c r="S128" s="10" t="str">
        <f t="shared" si="12"/>
        <v>film &amp; video</v>
      </c>
      <c r="T128" s="10" t="str">
        <f t="shared" si="14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6">
        <f t="shared" si="8"/>
        <v>42097.290983796302</v>
      </c>
      <c r="K129">
        <v>1425481141</v>
      </c>
      <c r="L129" s="16">
        <f t="shared" si="9"/>
        <v>42067.332650462966</v>
      </c>
      <c r="M129" t="b">
        <v>0</v>
      </c>
      <c r="N129">
        <v>4</v>
      </c>
      <c r="O129" t="b">
        <v>0</v>
      </c>
      <c r="P129" t="s">
        <v>8267</v>
      </c>
      <c r="Q129" s="7">
        <f t="shared" si="10"/>
        <v>2.375</v>
      </c>
      <c r="R129" s="8">
        <f t="shared" si="11"/>
        <v>47.5</v>
      </c>
      <c r="S129" s="10" t="str">
        <f t="shared" si="12"/>
        <v>film &amp; video</v>
      </c>
      <c r="T129" s="10" t="str">
        <f t="shared" si="14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6">
        <f t="shared" ref="J130:J193" si="15">(((I130/60)/60)/24)+DATE(1970,1,1)+(-7/24)</f>
        <v>42662.936261574076</v>
      </c>
      <c r="K130">
        <v>1473917293</v>
      </c>
      <c r="L130" s="16">
        <f t="shared" ref="L130:L193" si="16">(((K130/60)/60)/24)+DATE(1970,1,1)+(-7/24)</f>
        <v>42627.936261574076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17">(E130/D130)*100</f>
        <v>1.867</v>
      </c>
      <c r="R130" s="8">
        <f t="shared" ref="R130:R193" si="18">E130/N130</f>
        <v>311.16666666666669</v>
      </c>
      <c r="S130" s="10" t="str">
        <f t="shared" ref="S130:S193" si="19">IF(ISNUMBER(SEARCH("film &amp; video",P130)),"film &amp; video","")</f>
        <v>film &amp; video</v>
      </c>
      <c r="T130" s="10" t="str">
        <f t="shared" si="14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6">
        <f t="shared" si="15"/>
        <v>41942.645636574074</v>
      </c>
      <c r="K131">
        <v>1409524183</v>
      </c>
      <c r="L131" s="16">
        <f t="shared" si="16"/>
        <v>41882.645636574074</v>
      </c>
      <c r="M131" t="b">
        <v>0</v>
      </c>
      <c r="N131" s="11">
        <v>0.1</v>
      </c>
      <c r="O131" t="b">
        <v>0</v>
      </c>
      <c r="P131" t="s">
        <v>8267</v>
      </c>
      <c r="Q131" s="7">
        <f t="shared" si="17"/>
        <v>0</v>
      </c>
      <c r="R131" s="8">
        <f t="shared" si="18"/>
        <v>0</v>
      </c>
      <c r="S131" s="10" t="str">
        <f t="shared" si="19"/>
        <v>film &amp; video</v>
      </c>
      <c r="T131" s="10" t="str">
        <f t="shared" si="14"/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6">
        <f t="shared" si="15"/>
        <v>41806.552777777782</v>
      </c>
      <c r="K132">
        <v>1400536692</v>
      </c>
      <c r="L132" s="16">
        <f t="shared" si="16"/>
        <v>41778.623749999999</v>
      </c>
      <c r="M132" t="b">
        <v>0</v>
      </c>
      <c r="N132" s="11">
        <v>0.1</v>
      </c>
      <c r="O132" t="b">
        <v>0</v>
      </c>
      <c r="P132" t="s">
        <v>8267</v>
      </c>
      <c r="Q132" s="7">
        <f t="shared" si="17"/>
        <v>0</v>
      </c>
      <c r="R132" s="8">
        <f t="shared" si="18"/>
        <v>0</v>
      </c>
      <c r="S132" s="10" t="str">
        <f t="shared" si="19"/>
        <v>film &amp; video</v>
      </c>
      <c r="T132" s="10" t="str">
        <f t="shared" si="14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6">
        <f t="shared" si="15"/>
        <v>42556.708333333336</v>
      </c>
      <c r="K133">
        <v>1466453161</v>
      </c>
      <c r="L133" s="16">
        <f t="shared" si="16"/>
        <v>42541.545844907414</v>
      </c>
      <c r="M133" t="b">
        <v>0</v>
      </c>
      <c r="N133" s="11">
        <v>0.1</v>
      </c>
      <c r="O133" t="b">
        <v>0</v>
      </c>
      <c r="P133" t="s">
        <v>8267</v>
      </c>
      <c r="Q133" s="7">
        <f t="shared" si="17"/>
        <v>0</v>
      </c>
      <c r="R133" s="8">
        <f t="shared" si="18"/>
        <v>0</v>
      </c>
      <c r="S133" s="10" t="str">
        <f t="shared" si="19"/>
        <v>film &amp; video</v>
      </c>
      <c r="T133" s="10" t="str">
        <f t="shared" si="14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6">
        <f t="shared" si="15"/>
        <v>41950.562581018523</v>
      </c>
      <c r="K134">
        <v>1411500607</v>
      </c>
      <c r="L134" s="16">
        <f t="shared" si="16"/>
        <v>41905.520914351851</v>
      </c>
      <c r="M134" t="b">
        <v>0</v>
      </c>
      <c r="N134">
        <v>81</v>
      </c>
      <c r="O134" t="b">
        <v>0</v>
      </c>
      <c r="P134" t="s">
        <v>8267</v>
      </c>
      <c r="Q134" s="7">
        <f t="shared" si="17"/>
        <v>9.5687499999999996</v>
      </c>
      <c r="R134" s="8">
        <f t="shared" si="18"/>
        <v>94.506172839506178</v>
      </c>
      <c r="S134" s="10" t="str">
        <f t="shared" si="19"/>
        <v>film &amp; video</v>
      </c>
      <c r="T134" s="10" t="str">
        <f t="shared" si="14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6">
        <f t="shared" si="15"/>
        <v>42521.438194444447</v>
      </c>
      <c r="K135">
        <v>1462130584</v>
      </c>
      <c r="L135" s="16">
        <f t="shared" si="16"/>
        <v>42491.516018518516</v>
      </c>
      <c r="M135" t="b">
        <v>0</v>
      </c>
      <c r="N135" s="11">
        <v>0.1</v>
      </c>
      <c r="O135" t="b">
        <v>0</v>
      </c>
      <c r="P135" t="s">
        <v>8267</v>
      </c>
      <c r="Q135" s="7">
        <f t="shared" si="17"/>
        <v>0</v>
      </c>
      <c r="R135" s="8">
        <f t="shared" si="18"/>
        <v>0</v>
      </c>
      <c r="S135" s="10" t="str">
        <f t="shared" si="19"/>
        <v>film &amp; video</v>
      </c>
      <c r="T135" s="10" t="str">
        <f t="shared" si="14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6">
        <f t="shared" si="15"/>
        <v>42251.416666666664</v>
      </c>
      <c r="K136">
        <v>1438811418</v>
      </c>
      <c r="L136" s="16">
        <f t="shared" si="16"/>
        <v>42221.618263888893</v>
      </c>
      <c r="M136" t="b">
        <v>0</v>
      </c>
      <c r="N136" s="11">
        <v>0.1</v>
      </c>
      <c r="O136" t="b">
        <v>0</v>
      </c>
      <c r="P136" t="s">
        <v>8267</v>
      </c>
      <c r="Q136" s="7">
        <f t="shared" si="17"/>
        <v>0</v>
      </c>
      <c r="R136" s="8">
        <f t="shared" si="18"/>
        <v>0</v>
      </c>
      <c r="S136" s="10" t="str">
        <f t="shared" si="19"/>
        <v>film &amp; video</v>
      </c>
      <c r="T136" s="10" t="str">
        <f t="shared" si="14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6">
        <f t="shared" si="15"/>
        <v>41821.5</v>
      </c>
      <c r="K137">
        <v>1401354597</v>
      </c>
      <c r="L137" s="16">
        <f t="shared" si="16"/>
        <v>41788.090243055558</v>
      </c>
      <c r="M137" t="b">
        <v>0</v>
      </c>
      <c r="N137">
        <v>5</v>
      </c>
      <c r="O137" t="b">
        <v>0</v>
      </c>
      <c r="P137" t="s">
        <v>8267</v>
      </c>
      <c r="Q137" s="7">
        <f t="shared" si="17"/>
        <v>13.433333333333334</v>
      </c>
      <c r="R137" s="8">
        <f t="shared" si="18"/>
        <v>80.599999999999994</v>
      </c>
      <c r="S137" s="10" t="str">
        <f t="shared" si="19"/>
        <v>film &amp; video</v>
      </c>
      <c r="T137" s="10" t="str">
        <f t="shared" si="14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6">
        <f t="shared" si="15"/>
        <v>42140.136111111111</v>
      </c>
      <c r="K138">
        <v>1427968234</v>
      </c>
      <c r="L138" s="16">
        <f t="shared" si="16"/>
        <v>42096.118449074078</v>
      </c>
      <c r="M138" t="b">
        <v>0</v>
      </c>
      <c r="N138" s="11">
        <v>0.1</v>
      </c>
      <c r="O138" t="b">
        <v>0</v>
      </c>
      <c r="P138" t="s">
        <v>8267</v>
      </c>
      <c r="Q138" s="7">
        <f t="shared" si="17"/>
        <v>0</v>
      </c>
      <c r="R138" s="8">
        <f t="shared" si="18"/>
        <v>0</v>
      </c>
      <c r="S138" s="10" t="str">
        <f t="shared" si="19"/>
        <v>film &amp; video</v>
      </c>
      <c r="T138" s="10" t="str">
        <f t="shared" si="14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6">
        <f t="shared" si="15"/>
        <v>42289.282326388893</v>
      </c>
      <c r="K139">
        <v>1440337593</v>
      </c>
      <c r="L139" s="16">
        <f t="shared" si="16"/>
        <v>42239.282326388893</v>
      </c>
      <c r="M139" t="b">
        <v>0</v>
      </c>
      <c r="N139" s="11">
        <v>0.1</v>
      </c>
      <c r="O139" t="b">
        <v>0</v>
      </c>
      <c r="P139" t="s">
        <v>8267</v>
      </c>
      <c r="Q139" s="7">
        <f t="shared" si="17"/>
        <v>0</v>
      </c>
      <c r="R139" s="8">
        <f t="shared" si="18"/>
        <v>0</v>
      </c>
      <c r="S139" s="10" t="str">
        <f t="shared" si="19"/>
        <v>film &amp; video</v>
      </c>
      <c r="T139" s="10" t="str">
        <f t="shared" si="14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6">
        <f t="shared" si="15"/>
        <v>42216.915972222225</v>
      </c>
      <c r="K140">
        <v>1435731041</v>
      </c>
      <c r="L140" s="16">
        <f t="shared" si="16"/>
        <v>42185.965752314813</v>
      </c>
      <c r="M140" t="b">
        <v>0</v>
      </c>
      <c r="N140">
        <v>58</v>
      </c>
      <c r="O140" t="b">
        <v>0</v>
      </c>
      <c r="P140" t="s">
        <v>8267</v>
      </c>
      <c r="Q140" s="7">
        <f t="shared" si="17"/>
        <v>3.1413333333333333</v>
      </c>
      <c r="R140" s="8">
        <f t="shared" si="18"/>
        <v>81.241379310344826</v>
      </c>
      <c r="S140" s="10" t="str">
        <f t="shared" si="19"/>
        <v>film &amp; video</v>
      </c>
      <c r="T140" s="10" t="str">
        <f t="shared" si="14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6">
        <f t="shared" si="15"/>
        <v>42197.629305555558</v>
      </c>
      <c r="K141">
        <v>1435874772</v>
      </c>
      <c r="L141" s="16">
        <f t="shared" si="16"/>
        <v>42187.629305555558</v>
      </c>
      <c r="M141" t="b">
        <v>0</v>
      </c>
      <c r="N141">
        <v>1</v>
      </c>
      <c r="O141" t="b">
        <v>0</v>
      </c>
      <c r="P141" t="s">
        <v>8267</v>
      </c>
      <c r="Q141" s="7">
        <f t="shared" si="17"/>
        <v>100</v>
      </c>
      <c r="R141" s="8">
        <f t="shared" si="18"/>
        <v>500</v>
      </c>
      <c r="S141" s="10" t="str">
        <f t="shared" si="19"/>
        <v>film &amp; video</v>
      </c>
      <c r="T141" s="10" t="str">
        <f t="shared" si="14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6">
        <f t="shared" si="15"/>
        <v>42082.864953703705</v>
      </c>
      <c r="K142">
        <v>1424234732</v>
      </c>
      <c r="L142" s="16">
        <f t="shared" si="16"/>
        <v>42052.906620370377</v>
      </c>
      <c r="M142" t="b">
        <v>0</v>
      </c>
      <c r="N142" s="11">
        <v>0.1</v>
      </c>
      <c r="O142" t="b">
        <v>0</v>
      </c>
      <c r="P142" t="s">
        <v>8267</v>
      </c>
      <c r="Q142" s="7">
        <f t="shared" si="17"/>
        <v>0</v>
      </c>
      <c r="R142" s="8">
        <f t="shared" si="18"/>
        <v>0</v>
      </c>
      <c r="S142" s="10" t="str">
        <f t="shared" si="19"/>
        <v>film &amp; video</v>
      </c>
      <c r="T142" s="10" t="str">
        <f t="shared" si="14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6">
        <f t="shared" si="15"/>
        <v>42154.861377314817</v>
      </c>
      <c r="K143">
        <v>1429155623</v>
      </c>
      <c r="L143" s="16">
        <f t="shared" si="16"/>
        <v>42109.861377314817</v>
      </c>
      <c r="M143" t="b">
        <v>0</v>
      </c>
      <c r="N143">
        <v>28</v>
      </c>
      <c r="O143" t="b">
        <v>0</v>
      </c>
      <c r="P143" t="s">
        <v>8267</v>
      </c>
      <c r="Q143" s="7">
        <f t="shared" si="17"/>
        <v>10.775</v>
      </c>
      <c r="R143" s="8">
        <f t="shared" si="18"/>
        <v>46.178571428571431</v>
      </c>
      <c r="S143" s="10" t="str">
        <f t="shared" si="19"/>
        <v>film &amp; video</v>
      </c>
      <c r="T143" s="10" t="str">
        <f t="shared" si="14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6">
        <f t="shared" si="15"/>
        <v>41959.643263888887</v>
      </c>
      <c r="K144">
        <v>1414358778</v>
      </c>
      <c r="L144" s="16">
        <f t="shared" si="16"/>
        <v>41938.601597222223</v>
      </c>
      <c r="M144" t="b">
        <v>0</v>
      </c>
      <c r="N144">
        <v>1</v>
      </c>
      <c r="O144" t="b">
        <v>0</v>
      </c>
      <c r="P144" t="s">
        <v>8267</v>
      </c>
      <c r="Q144" s="7">
        <f t="shared" si="17"/>
        <v>0.33333333333333337</v>
      </c>
      <c r="R144" s="8">
        <f t="shared" si="18"/>
        <v>10</v>
      </c>
      <c r="S144" s="10" t="str">
        <f t="shared" si="19"/>
        <v>film &amp; video</v>
      </c>
      <c r="T144" s="10" t="str">
        <f t="shared" si="14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6">
        <f t="shared" si="15"/>
        <v>42615.954861111117</v>
      </c>
      <c r="K145">
        <v>1467941542</v>
      </c>
      <c r="L145" s="16">
        <f t="shared" si="16"/>
        <v>42558.77247685186</v>
      </c>
      <c r="M145" t="b">
        <v>0</v>
      </c>
      <c r="N145" s="11">
        <v>0.1</v>
      </c>
      <c r="O145" t="b">
        <v>0</v>
      </c>
      <c r="P145" t="s">
        <v>8267</v>
      </c>
      <c r="Q145" s="7">
        <f t="shared" si="17"/>
        <v>0</v>
      </c>
      <c r="R145" s="8">
        <f t="shared" si="18"/>
        <v>0</v>
      </c>
      <c r="S145" s="10" t="str">
        <f t="shared" si="19"/>
        <v>film &amp; video</v>
      </c>
      <c r="T145" s="10" t="str">
        <f t="shared" si="14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6">
        <f t="shared" si="15"/>
        <v>42107.429074074076</v>
      </c>
      <c r="K146">
        <v>1423765072</v>
      </c>
      <c r="L146" s="16">
        <f t="shared" si="16"/>
        <v>42047.470740740748</v>
      </c>
      <c r="M146" t="b">
        <v>0</v>
      </c>
      <c r="N146">
        <v>37</v>
      </c>
      <c r="O146" t="b">
        <v>0</v>
      </c>
      <c r="P146" t="s">
        <v>8267</v>
      </c>
      <c r="Q146" s="7">
        <f t="shared" si="17"/>
        <v>27.6</v>
      </c>
      <c r="R146" s="8">
        <f t="shared" si="18"/>
        <v>55.945945945945944</v>
      </c>
      <c r="S146" s="10" t="str">
        <f t="shared" si="19"/>
        <v>film &amp; video</v>
      </c>
      <c r="T146" s="10" t="str">
        <f t="shared" si="14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6">
        <f t="shared" si="15"/>
        <v>42227.250601851854</v>
      </c>
      <c r="K147">
        <v>1436965252</v>
      </c>
      <c r="L147" s="16">
        <f t="shared" si="16"/>
        <v>42200.250601851854</v>
      </c>
      <c r="M147" t="b">
        <v>0</v>
      </c>
      <c r="N147">
        <v>9</v>
      </c>
      <c r="O147" t="b">
        <v>0</v>
      </c>
      <c r="P147" t="s">
        <v>8267</v>
      </c>
      <c r="Q147" s="7">
        <f t="shared" si="17"/>
        <v>7.5111111111111111</v>
      </c>
      <c r="R147" s="8">
        <f t="shared" si="18"/>
        <v>37.555555555555557</v>
      </c>
      <c r="S147" s="10" t="str">
        <f t="shared" si="19"/>
        <v>film &amp; video</v>
      </c>
      <c r="T147" s="10" t="str">
        <f t="shared" si="14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6">
        <f t="shared" si="15"/>
        <v>42752.72451388889</v>
      </c>
      <c r="K148">
        <v>1479514998</v>
      </c>
      <c r="L148" s="16">
        <f t="shared" si="16"/>
        <v>42692.72451388889</v>
      </c>
      <c r="M148" t="b">
        <v>0</v>
      </c>
      <c r="N148">
        <v>3</v>
      </c>
      <c r="O148" t="b">
        <v>0</v>
      </c>
      <c r="P148" t="s">
        <v>8267</v>
      </c>
      <c r="Q148" s="7">
        <f t="shared" si="17"/>
        <v>0.57499999999999996</v>
      </c>
      <c r="R148" s="8">
        <f t="shared" si="18"/>
        <v>38.333333333333336</v>
      </c>
      <c r="S148" s="10" t="str">
        <f t="shared" si="19"/>
        <v>film &amp; video</v>
      </c>
      <c r="T148" s="10" t="str">
        <f t="shared" si="14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6">
        <f t="shared" si="15"/>
        <v>42012.470833333333</v>
      </c>
      <c r="K149">
        <v>1417026340</v>
      </c>
      <c r="L149" s="16">
        <f t="shared" si="16"/>
        <v>41969.476157407415</v>
      </c>
      <c r="M149" t="b">
        <v>0</v>
      </c>
      <c r="N149" s="11">
        <v>0.1</v>
      </c>
      <c r="O149" t="b">
        <v>0</v>
      </c>
      <c r="P149" t="s">
        <v>8267</v>
      </c>
      <c r="Q149" s="7">
        <f t="shared" si="17"/>
        <v>0</v>
      </c>
      <c r="R149" s="8">
        <f t="shared" si="18"/>
        <v>0</v>
      </c>
      <c r="S149" s="10" t="str">
        <f t="shared" si="19"/>
        <v>film &amp; video</v>
      </c>
      <c r="T149" s="10" t="str">
        <f t="shared" si="14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6">
        <f t="shared" si="15"/>
        <v>42426.99</v>
      </c>
      <c r="K150">
        <v>1453963536</v>
      </c>
      <c r="L150" s="16">
        <f t="shared" si="16"/>
        <v>42396.99</v>
      </c>
      <c r="M150" t="b">
        <v>0</v>
      </c>
      <c r="N150">
        <v>2</v>
      </c>
      <c r="O150" t="b">
        <v>0</v>
      </c>
      <c r="P150" t="s">
        <v>8267</v>
      </c>
      <c r="Q150" s="7">
        <f t="shared" si="17"/>
        <v>0.08</v>
      </c>
      <c r="R150" s="8">
        <f t="shared" si="18"/>
        <v>20</v>
      </c>
      <c r="S150" s="10" t="str">
        <f t="shared" si="19"/>
        <v>film &amp; video</v>
      </c>
      <c r="T150" s="10" t="str">
        <f t="shared" si="14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6">
        <f t="shared" si="15"/>
        <v>41998.041666666664</v>
      </c>
      <c r="K151">
        <v>1416888470</v>
      </c>
      <c r="L151" s="16">
        <f t="shared" si="16"/>
        <v>41967.880439814813</v>
      </c>
      <c r="M151" t="b">
        <v>0</v>
      </c>
      <c r="N151">
        <v>6</v>
      </c>
      <c r="O151" t="b">
        <v>0</v>
      </c>
      <c r="P151" t="s">
        <v>8267</v>
      </c>
      <c r="Q151" s="7">
        <f t="shared" si="17"/>
        <v>0.91999999999999993</v>
      </c>
      <c r="R151" s="8">
        <f t="shared" si="18"/>
        <v>15.333333333333334</v>
      </c>
      <c r="S151" s="10" t="str">
        <f t="shared" si="19"/>
        <v>film &amp; video</v>
      </c>
      <c r="T151" s="10" t="str">
        <f t="shared" si="14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6">
        <f t="shared" si="15"/>
        <v>42149.870162037041</v>
      </c>
      <c r="K152">
        <v>1427428382</v>
      </c>
      <c r="L152" s="16">
        <f t="shared" si="16"/>
        <v>42089.870162037041</v>
      </c>
      <c r="M152" t="b">
        <v>0</v>
      </c>
      <c r="N152">
        <v>67</v>
      </c>
      <c r="O152" t="b">
        <v>0</v>
      </c>
      <c r="P152" t="s">
        <v>8267</v>
      </c>
      <c r="Q152" s="7">
        <f t="shared" si="17"/>
        <v>23.163076923076922</v>
      </c>
      <c r="R152" s="8">
        <f t="shared" si="18"/>
        <v>449.43283582089555</v>
      </c>
      <c r="S152" s="10" t="str">
        <f t="shared" si="19"/>
        <v>film &amp; video</v>
      </c>
      <c r="T152" s="10" t="str">
        <f t="shared" si="14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6">
        <f t="shared" si="15"/>
        <v>42173.259155092594</v>
      </c>
      <c r="K153">
        <v>1429449191</v>
      </c>
      <c r="L153" s="16">
        <f t="shared" si="16"/>
        <v>42113.259155092594</v>
      </c>
      <c r="M153" t="b">
        <v>0</v>
      </c>
      <c r="N153">
        <v>5</v>
      </c>
      <c r="O153" t="b">
        <v>0</v>
      </c>
      <c r="P153" t="s">
        <v>8267</v>
      </c>
      <c r="Q153" s="7">
        <f t="shared" si="17"/>
        <v>5.5999999999999994E-2</v>
      </c>
      <c r="R153" s="8">
        <f t="shared" si="18"/>
        <v>28</v>
      </c>
      <c r="S153" s="10" t="str">
        <f t="shared" si="19"/>
        <v>film &amp; video</v>
      </c>
      <c r="T153" s="10" t="str">
        <f t="shared" si="14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6">
        <f t="shared" si="15"/>
        <v>41904.785879629635</v>
      </c>
      <c r="K154">
        <v>1408845100</v>
      </c>
      <c r="L154" s="16">
        <f t="shared" si="16"/>
        <v>41874.785879629635</v>
      </c>
      <c r="M154" t="b">
        <v>0</v>
      </c>
      <c r="N154">
        <v>2</v>
      </c>
      <c r="O154" t="b">
        <v>0</v>
      </c>
      <c r="P154" t="s">
        <v>8267</v>
      </c>
      <c r="Q154" s="7">
        <f t="shared" si="17"/>
        <v>7.8947368421052634E-3</v>
      </c>
      <c r="R154" s="8">
        <f t="shared" si="18"/>
        <v>15</v>
      </c>
      <c r="S154" s="10" t="str">
        <f t="shared" si="19"/>
        <v>film &amp; video</v>
      </c>
      <c r="T154" s="10" t="str">
        <f t="shared" si="14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6">
        <f t="shared" si="15"/>
        <v>41975.336157407415</v>
      </c>
      <c r="K155">
        <v>1413900244</v>
      </c>
      <c r="L155" s="16">
        <f t="shared" si="16"/>
        <v>41933.294490740744</v>
      </c>
      <c r="M155" t="b">
        <v>0</v>
      </c>
      <c r="N155">
        <v>10</v>
      </c>
      <c r="O155" t="b">
        <v>0</v>
      </c>
      <c r="P155" t="s">
        <v>8267</v>
      </c>
      <c r="Q155" s="7">
        <f t="shared" si="17"/>
        <v>0.71799999999999997</v>
      </c>
      <c r="R155" s="8">
        <f t="shared" si="18"/>
        <v>35.9</v>
      </c>
      <c r="S155" s="10" t="str">
        <f t="shared" si="19"/>
        <v>film &amp; video</v>
      </c>
      <c r="T155" s="10" t="str">
        <f t="shared" si="14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6">
        <f t="shared" si="15"/>
        <v>42158.255729166667</v>
      </c>
      <c r="K156">
        <v>1429621695</v>
      </c>
      <c r="L156" s="16">
        <f t="shared" si="16"/>
        <v>42115.255729166667</v>
      </c>
      <c r="M156" t="b">
        <v>0</v>
      </c>
      <c r="N156">
        <v>3</v>
      </c>
      <c r="O156" t="b">
        <v>0</v>
      </c>
      <c r="P156" t="s">
        <v>8267</v>
      </c>
      <c r="Q156" s="7">
        <f t="shared" si="17"/>
        <v>2.666666666666667</v>
      </c>
      <c r="R156" s="8">
        <f t="shared" si="18"/>
        <v>13.333333333333334</v>
      </c>
      <c r="S156" s="10" t="str">
        <f t="shared" si="19"/>
        <v>film &amp; video</v>
      </c>
      <c r="T156" s="10" t="str">
        <f t="shared" si="14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6">
        <f t="shared" si="15"/>
        <v>42208.267766203709</v>
      </c>
      <c r="K157">
        <v>1434201935</v>
      </c>
      <c r="L157" s="16">
        <f t="shared" si="16"/>
        <v>42168.267766203709</v>
      </c>
      <c r="M157" t="b">
        <v>0</v>
      </c>
      <c r="N157">
        <v>4</v>
      </c>
      <c r="O157" t="b">
        <v>0</v>
      </c>
      <c r="P157" t="s">
        <v>8267</v>
      </c>
      <c r="Q157" s="7">
        <f t="shared" si="17"/>
        <v>6.0000000000000001E-3</v>
      </c>
      <c r="R157" s="8">
        <f t="shared" si="18"/>
        <v>20.25</v>
      </c>
      <c r="S157" s="10" t="str">
        <f t="shared" si="19"/>
        <v>film &amp; video</v>
      </c>
      <c r="T157" s="10" t="str">
        <f t="shared" si="14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6">
        <f t="shared" si="15"/>
        <v>41853.833287037043</v>
      </c>
      <c r="K158">
        <v>1401850796</v>
      </c>
      <c r="L158" s="16">
        <f t="shared" si="16"/>
        <v>41793.833287037043</v>
      </c>
      <c r="M158" t="b">
        <v>0</v>
      </c>
      <c r="N158">
        <v>15</v>
      </c>
      <c r="O158" t="b">
        <v>0</v>
      </c>
      <c r="P158" t="s">
        <v>8267</v>
      </c>
      <c r="Q158" s="7">
        <f t="shared" si="17"/>
        <v>5.0999999999999996</v>
      </c>
      <c r="R158" s="8">
        <f t="shared" si="18"/>
        <v>119</v>
      </c>
      <c r="S158" s="10" t="str">
        <f t="shared" si="19"/>
        <v>film &amp; video</v>
      </c>
      <c r="T158" s="10" t="str">
        <f t="shared" si="14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6">
        <f t="shared" si="15"/>
        <v>42426.620046296295</v>
      </c>
      <c r="K159">
        <v>1453931572</v>
      </c>
      <c r="L159" s="16">
        <f t="shared" si="16"/>
        <v>42396.620046296295</v>
      </c>
      <c r="M159" t="b">
        <v>0</v>
      </c>
      <c r="N159">
        <v>2</v>
      </c>
      <c r="O159" t="b">
        <v>0</v>
      </c>
      <c r="P159" t="s">
        <v>8267</v>
      </c>
      <c r="Q159" s="7">
        <f t="shared" si="17"/>
        <v>0.26711185308848079</v>
      </c>
      <c r="R159" s="8">
        <f t="shared" si="18"/>
        <v>4</v>
      </c>
      <c r="S159" s="10" t="str">
        <f t="shared" si="19"/>
        <v>film &amp; video</v>
      </c>
      <c r="T159" s="10" t="str">
        <f t="shared" si="14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6">
        <f t="shared" si="15"/>
        <v>41933.785046296296</v>
      </c>
      <c r="K160">
        <v>1411350628</v>
      </c>
      <c r="L160" s="16">
        <f t="shared" si="16"/>
        <v>41903.785046296296</v>
      </c>
      <c r="M160" t="b">
        <v>0</v>
      </c>
      <c r="N160" s="11">
        <v>0.1</v>
      </c>
      <c r="O160" t="b">
        <v>0</v>
      </c>
      <c r="P160" t="s">
        <v>8267</v>
      </c>
      <c r="Q160" s="7">
        <f t="shared" si="17"/>
        <v>0</v>
      </c>
      <c r="R160" s="8">
        <f t="shared" si="18"/>
        <v>0</v>
      </c>
      <c r="S160" s="10" t="str">
        <f t="shared" si="19"/>
        <v>film &amp; video</v>
      </c>
      <c r="T160" s="10" t="str">
        <f t="shared" si="14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6">
        <f t="shared" si="15"/>
        <v>42554.142881944448</v>
      </c>
      <c r="K161">
        <v>1464085545</v>
      </c>
      <c r="L161" s="16">
        <f t="shared" si="16"/>
        <v>42514.142881944448</v>
      </c>
      <c r="M161" t="b">
        <v>0</v>
      </c>
      <c r="N161">
        <v>1</v>
      </c>
      <c r="O161" t="b">
        <v>0</v>
      </c>
      <c r="P161" t="s">
        <v>8267</v>
      </c>
      <c r="Q161" s="7">
        <f t="shared" si="17"/>
        <v>2E-3</v>
      </c>
      <c r="R161" s="8">
        <f t="shared" si="18"/>
        <v>10</v>
      </c>
      <c r="S161" s="10" t="str">
        <f t="shared" si="19"/>
        <v>film &amp; video</v>
      </c>
      <c r="T161" s="10" t="str">
        <f t="shared" si="14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6">
        <f t="shared" si="15"/>
        <v>42231.621423611119</v>
      </c>
      <c r="K162">
        <v>1434491691</v>
      </c>
      <c r="L162" s="16">
        <f t="shared" si="16"/>
        <v>42171.621423611119</v>
      </c>
      <c r="M162" t="b">
        <v>0</v>
      </c>
      <c r="N162" s="11">
        <v>0.1</v>
      </c>
      <c r="O162" t="b">
        <v>0</v>
      </c>
      <c r="P162" t="s">
        <v>8268</v>
      </c>
      <c r="Q162" s="7">
        <f t="shared" si="17"/>
        <v>0</v>
      </c>
      <c r="R162" s="8">
        <f t="shared" si="18"/>
        <v>0</v>
      </c>
      <c r="S162" s="10" t="str">
        <f t="shared" si="19"/>
        <v>film &amp; video</v>
      </c>
      <c r="T162" s="10" t="str">
        <f t="shared" ref="T162:T193" si="20">IF(ISNUMBER(SEARCH("drama",P162)),"drama","")</f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6">
        <f t="shared" si="15"/>
        <v>41822.395775462966</v>
      </c>
      <c r="K163">
        <v>1401726595</v>
      </c>
      <c r="L163" s="16">
        <f t="shared" si="16"/>
        <v>41792.395775462966</v>
      </c>
      <c r="M163" t="b">
        <v>0</v>
      </c>
      <c r="N163">
        <v>1</v>
      </c>
      <c r="O163" t="b">
        <v>0</v>
      </c>
      <c r="P163" t="s">
        <v>8268</v>
      </c>
      <c r="Q163" s="7">
        <f t="shared" si="17"/>
        <v>0.01</v>
      </c>
      <c r="R163" s="8">
        <f t="shared" si="18"/>
        <v>5</v>
      </c>
      <c r="S163" s="10" t="str">
        <f t="shared" si="19"/>
        <v>film &amp; video</v>
      </c>
      <c r="T163" s="10" t="str">
        <f t="shared" si="20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6">
        <f t="shared" si="15"/>
        <v>41867.695833333339</v>
      </c>
      <c r="K164">
        <v>1405393356</v>
      </c>
      <c r="L164" s="16">
        <f t="shared" si="16"/>
        <v>41834.835138888891</v>
      </c>
      <c r="M164" t="b">
        <v>0</v>
      </c>
      <c r="N164">
        <v>10</v>
      </c>
      <c r="O164" t="b">
        <v>0</v>
      </c>
      <c r="P164" t="s">
        <v>8268</v>
      </c>
      <c r="Q164" s="7">
        <f t="shared" si="17"/>
        <v>15.535714285714286</v>
      </c>
      <c r="R164" s="8">
        <f t="shared" si="18"/>
        <v>43.5</v>
      </c>
      <c r="S164" s="10" t="str">
        <f t="shared" si="19"/>
        <v>film &amp; video</v>
      </c>
      <c r="T164" s="10" t="str">
        <f t="shared" si="20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6">
        <f t="shared" si="15"/>
        <v>42277.708333333336</v>
      </c>
      <c r="K165">
        <v>1440716654</v>
      </c>
      <c r="L165" s="16">
        <f t="shared" si="16"/>
        <v>42243.669606481482</v>
      </c>
      <c r="M165" t="b">
        <v>0</v>
      </c>
      <c r="N165" s="11">
        <v>0.1</v>
      </c>
      <c r="O165" t="b">
        <v>0</v>
      </c>
      <c r="P165" t="s">
        <v>8268</v>
      </c>
      <c r="Q165" s="7">
        <f t="shared" si="17"/>
        <v>0</v>
      </c>
      <c r="R165" s="8">
        <f t="shared" si="18"/>
        <v>0</v>
      </c>
      <c r="S165" s="10" t="str">
        <f t="shared" si="19"/>
        <v>film &amp; video</v>
      </c>
      <c r="T165" s="10" t="str">
        <f t="shared" si="20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6">
        <f t="shared" si="15"/>
        <v>41901.471076388894</v>
      </c>
      <c r="K166">
        <v>1405966701</v>
      </c>
      <c r="L166" s="16">
        <f t="shared" si="16"/>
        <v>41841.471076388894</v>
      </c>
      <c r="M166" t="b">
        <v>0</v>
      </c>
      <c r="N166">
        <v>7</v>
      </c>
      <c r="O166" t="b">
        <v>0</v>
      </c>
      <c r="P166" t="s">
        <v>8268</v>
      </c>
      <c r="Q166" s="7">
        <f t="shared" si="17"/>
        <v>0.53333333333333333</v>
      </c>
      <c r="R166" s="8">
        <f t="shared" si="18"/>
        <v>91.428571428571431</v>
      </c>
      <c r="S166" s="10" t="str">
        <f t="shared" si="19"/>
        <v>film &amp; video</v>
      </c>
      <c r="T166" s="10" t="str">
        <f t="shared" si="20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6">
        <f t="shared" si="15"/>
        <v>42381.367175925923</v>
      </c>
      <c r="K167">
        <v>1450021724</v>
      </c>
      <c r="L167" s="16">
        <f t="shared" si="16"/>
        <v>42351.367175925923</v>
      </c>
      <c r="M167" t="b">
        <v>0</v>
      </c>
      <c r="N167" s="11">
        <v>0.1</v>
      </c>
      <c r="O167" t="b">
        <v>0</v>
      </c>
      <c r="P167" t="s">
        <v>8268</v>
      </c>
      <c r="Q167" s="7">
        <f t="shared" si="17"/>
        <v>0</v>
      </c>
      <c r="R167" s="8">
        <f t="shared" si="18"/>
        <v>0</v>
      </c>
      <c r="S167" s="10" t="str">
        <f t="shared" si="19"/>
        <v>film &amp; video</v>
      </c>
      <c r="T167" s="10" t="str">
        <f t="shared" si="20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6">
        <f t="shared" si="15"/>
        <v>42750.784282407411</v>
      </c>
      <c r="K168">
        <v>1481939362</v>
      </c>
      <c r="L168" s="16">
        <f t="shared" si="16"/>
        <v>42720.784282407411</v>
      </c>
      <c r="M168" t="b">
        <v>0</v>
      </c>
      <c r="N168">
        <v>1</v>
      </c>
      <c r="O168" t="b">
        <v>0</v>
      </c>
      <c r="P168" t="s">
        <v>8268</v>
      </c>
      <c r="Q168" s="7">
        <f t="shared" si="17"/>
        <v>60</v>
      </c>
      <c r="R168" s="8">
        <f t="shared" si="18"/>
        <v>3000</v>
      </c>
      <c r="S168" s="10" t="str">
        <f t="shared" si="19"/>
        <v>film &amp; video</v>
      </c>
      <c r="T168" s="10" t="str">
        <f t="shared" si="20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6">
        <f t="shared" si="15"/>
        <v>42220.635821759257</v>
      </c>
      <c r="K169">
        <v>1433542535</v>
      </c>
      <c r="L169" s="16">
        <f t="shared" si="16"/>
        <v>42160.635821759257</v>
      </c>
      <c r="M169" t="b">
        <v>0</v>
      </c>
      <c r="N169">
        <v>2</v>
      </c>
      <c r="O169" t="b">
        <v>0</v>
      </c>
      <c r="P169" t="s">
        <v>8268</v>
      </c>
      <c r="Q169" s="7">
        <f t="shared" si="17"/>
        <v>0.01</v>
      </c>
      <c r="R169" s="8">
        <f t="shared" si="18"/>
        <v>5.5</v>
      </c>
      <c r="S169" s="10" t="str">
        <f t="shared" si="19"/>
        <v>film &amp; video</v>
      </c>
      <c r="T169" s="10" t="str">
        <f t="shared" si="20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6">
        <f t="shared" si="15"/>
        <v>42082.501967592594</v>
      </c>
      <c r="K170">
        <v>1424203370</v>
      </c>
      <c r="L170" s="16">
        <f t="shared" si="16"/>
        <v>42052.543634259266</v>
      </c>
      <c r="M170" t="b">
        <v>0</v>
      </c>
      <c r="N170">
        <v>3</v>
      </c>
      <c r="O170" t="b">
        <v>0</v>
      </c>
      <c r="P170" t="s">
        <v>8268</v>
      </c>
      <c r="Q170" s="7">
        <f t="shared" si="17"/>
        <v>4.0625</v>
      </c>
      <c r="R170" s="8">
        <f t="shared" si="18"/>
        <v>108.33333333333333</v>
      </c>
      <c r="S170" s="10" t="str">
        <f t="shared" si="19"/>
        <v>film &amp; video</v>
      </c>
      <c r="T170" s="10" t="str">
        <f t="shared" si="20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6">
        <f t="shared" si="15"/>
        <v>41930.213645833333</v>
      </c>
      <c r="K171">
        <v>1411042059</v>
      </c>
      <c r="L171" s="16">
        <f t="shared" si="16"/>
        <v>41900.213645833333</v>
      </c>
      <c r="M171" t="b">
        <v>0</v>
      </c>
      <c r="N171">
        <v>10</v>
      </c>
      <c r="O171" t="b">
        <v>0</v>
      </c>
      <c r="P171" t="s">
        <v>8268</v>
      </c>
      <c r="Q171" s="7">
        <f t="shared" si="17"/>
        <v>22.400000000000002</v>
      </c>
      <c r="R171" s="8">
        <f t="shared" si="18"/>
        <v>56</v>
      </c>
      <c r="S171" s="10" t="str">
        <f t="shared" si="19"/>
        <v>film &amp; video</v>
      </c>
      <c r="T171" s="10" t="str">
        <f t="shared" si="20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6">
        <f t="shared" si="15"/>
        <v>42245.936111111114</v>
      </c>
      <c r="K172">
        <v>1438385283</v>
      </c>
      <c r="L172" s="16">
        <f t="shared" si="16"/>
        <v>42216.686145833337</v>
      </c>
      <c r="M172" t="b">
        <v>0</v>
      </c>
      <c r="N172">
        <v>10</v>
      </c>
      <c r="O172" t="b">
        <v>0</v>
      </c>
      <c r="P172" t="s">
        <v>8268</v>
      </c>
      <c r="Q172" s="7">
        <f t="shared" si="17"/>
        <v>3.25</v>
      </c>
      <c r="R172" s="8">
        <f t="shared" si="18"/>
        <v>32.5</v>
      </c>
      <c r="S172" s="10" t="str">
        <f t="shared" si="19"/>
        <v>film &amp; video</v>
      </c>
      <c r="T172" s="10" t="str">
        <f t="shared" si="20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6">
        <f t="shared" si="15"/>
        <v>42593.889050925929</v>
      </c>
      <c r="K173">
        <v>1465791614</v>
      </c>
      <c r="L173" s="16">
        <f t="shared" si="16"/>
        <v>42533.889050925929</v>
      </c>
      <c r="M173" t="b">
        <v>0</v>
      </c>
      <c r="N173">
        <v>1</v>
      </c>
      <c r="O173" t="b">
        <v>0</v>
      </c>
      <c r="P173" t="s">
        <v>8268</v>
      </c>
      <c r="Q173" s="7">
        <f t="shared" si="17"/>
        <v>2E-3</v>
      </c>
      <c r="R173" s="8">
        <f t="shared" si="18"/>
        <v>1</v>
      </c>
      <c r="S173" s="10" t="str">
        <f t="shared" si="19"/>
        <v>film &amp; video</v>
      </c>
      <c r="T173" s="10" t="str">
        <f t="shared" si="20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6">
        <f t="shared" si="15"/>
        <v>42082.061608796292</v>
      </c>
      <c r="K174">
        <v>1423733323</v>
      </c>
      <c r="L174" s="16">
        <f t="shared" si="16"/>
        <v>42047.103275462963</v>
      </c>
      <c r="M174" t="b">
        <v>0</v>
      </c>
      <c r="N174" s="11">
        <v>0.1</v>
      </c>
      <c r="O174" t="b">
        <v>0</v>
      </c>
      <c r="P174" t="s">
        <v>8268</v>
      </c>
      <c r="Q174" s="7">
        <f t="shared" si="17"/>
        <v>0</v>
      </c>
      <c r="R174" s="8">
        <f t="shared" si="18"/>
        <v>0</v>
      </c>
      <c r="S174" s="10" t="str">
        <f t="shared" si="19"/>
        <v>film &amp; video</v>
      </c>
      <c r="T174" s="10" t="str">
        <f t="shared" si="20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6">
        <f t="shared" si="15"/>
        <v>42063.281342592592</v>
      </c>
      <c r="K175">
        <v>1422539108</v>
      </c>
      <c r="L175" s="16">
        <f t="shared" si="16"/>
        <v>42033.281342592592</v>
      </c>
      <c r="M175" t="b">
        <v>0</v>
      </c>
      <c r="N175" s="11">
        <v>0.1</v>
      </c>
      <c r="O175" t="b">
        <v>0</v>
      </c>
      <c r="P175" t="s">
        <v>8268</v>
      </c>
      <c r="Q175" s="7">
        <f t="shared" si="17"/>
        <v>0</v>
      </c>
      <c r="R175" s="8">
        <f t="shared" si="18"/>
        <v>0</v>
      </c>
      <c r="S175" s="10" t="str">
        <f t="shared" si="19"/>
        <v>film &amp; video</v>
      </c>
      <c r="T175" s="10" t="str">
        <f t="shared" si="20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6">
        <f t="shared" si="15"/>
        <v>42132.467314814821</v>
      </c>
      <c r="K176">
        <v>1425924776</v>
      </c>
      <c r="L176" s="16">
        <f t="shared" si="16"/>
        <v>42072.467314814821</v>
      </c>
      <c r="M176" t="b">
        <v>0</v>
      </c>
      <c r="N176" s="11">
        <v>0.1</v>
      </c>
      <c r="O176" t="b">
        <v>0</v>
      </c>
      <c r="P176" t="s">
        <v>8268</v>
      </c>
      <c r="Q176" s="7">
        <f t="shared" si="17"/>
        <v>0</v>
      </c>
      <c r="R176" s="8">
        <f t="shared" si="18"/>
        <v>0</v>
      </c>
      <c r="S176" s="10" t="str">
        <f t="shared" si="19"/>
        <v>film &amp; video</v>
      </c>
      <c r="T176" s="10" t="str">
        <f t="shared" si="20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6">
        <f t="shared" si="15"/>
        <v>41880.486238425925</v>
      </c>
      <c r="K177">
        <v>1407177611</v>
      </c>
      <c r="L177" s="16">
        <f t="shared" si="16"/>
        <v>41855.486238425925</v>
      </c>
      <c r="M177" t="b">
        <v>0</v>
      </c>
      <c r="N177">
        <v>26</v>
      </c>
      <c r="O177" t="b">
        <v>0</v>
      </c>
      <c r="P177" t="s">
        <v>8268</v>
      </c>
      <c r="Q177" s="7">
        <f t="shared" si="17"/>
        <v>6.4850000000000003</v>
      </c>
      <c r="R177" s="8">
        <f t="shared" si="18"/>
        <v>49.884615384615387</v>
      </c>
      <c r="S177" s="10" t="str">
        <f t="shared" si="19"/>
        <v>film &amp; video</v>
      </c>
      <c r="T177" s="10" t="str">
        <f t="shared" si="20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6">
        <f t="shared" si="15"/>
        <v>42221.532395833339</v>
      </c>
      <c r="K178">
        <v>1436211999</v>
      </c>
      <c r="L178" s="16">
        <f t="shared" si="16"/>
        <v>42191.532395833339</v>
      </c>
      <c r="M178" t="b">
        <v>0</v>
      </c>
      <c r="N178" s="11">
        <v>0.1</v>
      </c>
      <c r="O178" t="b">
        <v>0</v>
      </c>
      <c r="P178" t="s">
        <v>8268</v>
      </c>
      <c r="Q178" s="7">
        <f t="shared" si="17"/>
        <v>0</v>
      </c>
      <c r="R178" s="8">
        <f t="shared" si="18"/>
        <v>0</v>
      </c>
      <c r="S178" s="10" t="str">
        <f t="shared" si="19"/>
        <v>film &amp; video</v>
      </c>
      <c r="T178" s="10" t="str">
        <f t="shared" si="20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6">
        <f t="shared" si="15"/>
        <v>42086.714421296296</v>
      </c>
      <c r="K179">
        <v>1425690526</v>
      </c>
      <c r="L179" s="16">
        <f t="shared" si="16"/>
        <v>42069.756087962967</v>
      </c>
      <c r="M179" t="b">
        <v>0</v>
      </c>
      <c r="N179">
        <v>7</v>
      </c>
      <c r="O179" t="b">
        <v>0</v>
      </c>
      <c r="P179" t="s">
        <v>8268</v>
      </c>
      <c r="Q179" s="7">
        <f t="shared" si="17"/>
        <v>40</v>
      </c>
      <c r="R179" s="8">
        <f t="shared" si="18"/>
        <v>25.714285714285715</v>
      </c>
      <c r="S179" s="10" t="str">
        <f t="shared" si="19"/>
        <v>film &amp; video</v>
      </c>
      <c r="T179" s="10" t="str">
        <f t="shared" si="20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6">
        <f t="shared" si="15"/>
        <v>42334.705381944448</v>
      </c>
      <c r="K180">
        <v>1445986545</v>
      </c>
      <c r="L180" s="16">
        <f t="shared" si="16"/>
        <v>42304.663715277777</v>
      </c>
      <c r="M180" t="b">
        <v>0</v>
      </c>
      <c r="N180" s="11">
        <v>0.1</v>
      </c>
      <c r="O180" t="b">
        <v>0</v>
      </c>
      <c r="P180" t="s">
        <v>8268</v>
      </c>
      <c r="Q180" s="7">
        <f t="shared" si="17"/>
        <v>0</v>
      </c>
      <c r="R180" s="8">
        <f t="shared" si="18"/>
        <v>0</v>
      </c>
      <c r="S180" s="10" t="str">
        <f t="shared" si="19"/>
        <v>film &amp; video</v>
      </c>
      <c r="T180" s="10" t="str">
        <f t="shared" si="20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6">
        <f t="shared" si="15"/>
        <v>42432.788831018523</v>
      </c>
      <c r="K181">
        <v>1454464555</v>
      </c>
      <c r="L181" s="16">
        <f t="shared" si="16"/>
        <v>42402.788831018523</v>
      </c>
      <c r="M181" t="b">
        <v>0</v>
      </c>
      <c r="N181">
        <v>2</v>
      </c>
      <c r="O181" t="b">
        <v>0</v>
      </c>
      <c r="P181" t="s">
        <v>8268</v>
      </c>
      <c r="Q181" s="7">
        <f t="shared" si="17"/>
        <v>20</v>
      </c>
      <c r="R181" s="8">
        <f t="shared" si="18"/>
        <v>100</v>
      </c>
      <c r="S181" s="10" t="str">
        <f t="shared" si="19"/>
        <v>film &amp; video</v>
      </c>
      <c r="T181" s="10" t="str">
        <f t="shared" si="20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6">
        <f t="shared" si="15"/>
        <v>42107.500000000007</v>
      </c>
      <c r="K182">
        <v>1425512843</v>
      </c>
      <c r="L182" s="16">
        <f t="shared" si="16"/>
        <v>42067.699571759258</v>
      </c>
      <c r="M182" t="b">
        <v>0</v>
      </c>
      <c r="N182">
        <v>13</v>
      </c>
      <c r="O182" t="b">
        <v>0</v>
      </c>
      <c r="P182" t="s">
        <v>8268</v>
      </c>
      <c r="Q182" s="7">
        <f t="shared" si="17"/>
        <v>33.416666666666664</v>
      </c>
      <c r="R182" s="8">
        <f t="shared" si="18"/>
        <v>30.846153846153847</v>
      </c>
      <c r="S182" s="10" t="str">
        <f t="shared" si="19"/>
        <v>film &amp; video</v>
      </c>
      <c r="T182" s="10" t="str">
        <f t="shared" si="20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6">
        <f t="shared" si="15"/>
        <v>42177.450173611112</v>
      </c>
      <c r="K183">
        <v>1432403295</v>
      </c>
      <c r="L183" s="16">
        <f t="shared" si="16"/>
        <v>42147.450173611112</v>
      </c>
      <c r="M183" t="b">
        <v>0</v>
      </c>
      <c r="N183">
        <v>4</v>
      </c>
      <c r="O183" t="b">
        <v>0</v>
      </c>
      <c r="P183" t="s">
        <v>8268</v>
      </c>
      <c r="Q183" s="7">
        <f t="shared" si="17"/>
        <v>21.092608822670172</v>
      </c>
      <c r="R183" s="8">
        <f t="shared" si="18"/>
        <v>180.5</v>
      </c>
      <c r="S183" s="10" t="str">
        <f t="shared" si="19"/>
        <v>film &amp; video</v>
      </c>
      <c r="T183" s="10" t="str">
        <f t="shared" si="20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6">
        <f t="shared" si="15"/>
        <v>42741.720277777778</v>
      </c>
      <c r="K184">
        <v>1481156232</v>
      </c>
      <c r="L184" s="16">
        <f t="shared" si="16"/>
        <v>42711.720277777778</v>
      </c>
      <c r="M184" t="b">
        <v>0</v>
      </c>
      <c r="N184" s="11">
        <v>0.1</v>
      </c>
      <c r="O184" t="b">
        <v>0</v>
      </c>
      <c r="P184" t="s">
        <v>8268</v>
      </c>
      <c r="Q184" s="7">
        <f t="shared" si="17"/>
        <v>0</v>
      </c>
      <c r="R184" s="8">
        <f t="shared" si="18"/>
        <v>0</v>
      </c>
      <c r="S184" s="10" t="str">
        <f t="shared" si="19"/>
        <v>film &amp; video</v>
      </c>
      <c r="T184" s="10" t="str">
        <f t="shared" si="20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6">
        <f t="shared" si="15"/>
        <v>41969.560300925928</v>
      </c>
      <c r="K185">
        <v>1414438010</v>
      </c>
      <c r="L185" s="16">
        <f t="shared" si="16"/>
        <v>41939.518634259264</v>
      </c>
      <c r="M185" t="b">
        <v>0</v>
      </c>
      <c r="N185">
        <v>12</v>
      </c>
      <c r="O185" t="b">
        <v>0</v>
      </c>
      <c r="P185" t="s">
        <v>8268</v>
      </c>
      <c r="Q185" s="7">
        <f t="shared" si="17"/>
        <v>35.856000000000002</v>
      </c>
      <c r="R185" s="8">
        <f t="shared" si="18"/>
        <v>373.5</v>
      </c>
      <c r="S185" s="10" t="str">
        <f t="shared" si="19"/>
        <v>film &amp; video</v>
      </c>
      <c r="T185" s="10" t="str">
        <f t="shared" si="20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6">
        <f t="shared" si="15"/>
        <v>41882.874305555561</v>
      </c>
      <c r="K186">
        <v>1404586762</v>
      </c>
      <c r="L186" s="16">
        <f t="shared" si="16"/>
        <v>41825.499560185192</v>
      </c>
      <c r="M186" t="b">
        <v>0</v>
      </c>
      <c r="N186">
        <v>2</v>
      </c>
      <c r="O186" t="b">
        <v>0</v>
      </c>
      <c r="P186" t="s">
        <v>8268</v>
      </c>
      <c r="Q186" s="7">
        <f t="shared" si="17"/>
        <v>3.4000000000000004</v>
      </c>
      <c r="R186" s="8">
        <f t="shared" si="18"/>
        <v>25.5</v>
      </c>
      <c r="S186" s="10" t="str">
        <f t="shared" si="19"/>
        <v>film &amp; video</v>
      </c>
      <c r="T186" s="10" t="str">
        <f t="shared" si="20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6">
        <f t="shared" si="15"/>
        <v>42600.619664351856</v>
      </c>
      <c r="K187">
        <v>1468965139</v>
      </c>
      <c r="L187" s="16">
        <f t="shared" si="16"/>
        <v>42570.619664351856</v>
      </c>
      <c r="M187" t="b">
        <v>0</v>
      </c>
      <c r="N187">
        <v>10</v>
      </c>
      <c r="O187" t="b">
        <v>0</v>
      </c>
      <c r="P187" t="s">
        <v>8268</v>
      </c>
      <c r="Q187" s="7">
        <f t="shared" si="17"/>
        <v>5.5</v>
      </c>
      <c r="R187" s="8">
        <f t="shared" si="18"/>
        <v>220</v>
      </c>
      <c r="S187" s="10" t="str">
        <f t="shared" si="19"/>
        <v>film &amp; video</v>
      </c>
      <c r="T187" s="10" t="str">
        <f t="shared" si="20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6">
        <f t="shared" si="15"/>
        <v>42797.541666666664</v>
      </c>
      <c r="K188">
        <v>1485977434</v>
      </c>
      <c r="L188" s="16">
        <f t="shared" si="16"/>
        <v>42767.521226851859</v>
      </c>
      <c r="M188" t="b">
        <v>0</v>
      </c>
      <c r="N188" s="11">
        <v>0.1</v>
      </c>
      <c r="O188" t="b">
        <v>0</v>
      </c>
      <c r="P188" t="s">
        <v>8268</v>
      </c>
      <c r="Q188" s="7">
        <f t="shared" si="17"/>
        <v>0</v>
      </c>
      <c r="R188" s="8">
        <f t="shared" si="18"/>
        <v>0</v>
      </c>
      <c r="S188" s="10" t="str">
        <f t="shared" si="19"/>
        <v>film &amp; video</v>
      </c>
      <c r="T188" s="10" t="str">
        <f t="shared" si="20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6">
        <f t="shared" si="15"/>
        <v>42205.999305555561</v>
      </c>
      <c r="K189">
        <v>1435383457</v>
      </c>
      <c r="L189" s="16">
        <f t="shared" si="16"/>
        <v>42181.942789351851</v>
      </c>
      <c r="M189" t="b">
        <v>0</v>
      </c>
      <c r="N189">
        <v>5</v>
      </c>
      <c r="O189" t="b">
        <v>0</v>
      </c>
      <c r="P189" t="s">
        <v>8268</v>
      </c>
      <c r="Q189" s="7">
        <f t="shared" si="17"/>
        <v>16</v>
      </c>
      <c r="R189" s="8">
        <f t="shared" si="18"/>
        <v>160</v>
      </c>
      <c r="S189" s="10" t="str">
        <f t="shared" si="19"/>
        <v>film &amp; video</v>
      </c>
      <c r="T189" s="10" t="str">
        <f t="shared" si="20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6">
        <f t="shared" si="15"/>
        <v>41886.891377314816</v>
      </c>
      <c r="K190">
        <v>1407299015</v>
      </c>
      <c r="L190" s="16">
        <f t="shared" si="16"/>
        <v>41856.891377314816</v>
      </c>
      <c r="M190" t="b">
        <v>0</v>
      </c>
      <c r="N190" s="11">
        <v>0.1</v>
      </c>
      <c r="O190" t="b">
        <v>0</v>
      </c>
      <c r="P190" t="s">
        <v>8268</v>
      </c>
      <c r="Q190" s="7">
        <f t="shared" si="17"/>
        <v>0</v>
      </c>
      <c r="R190" s="8">
        <f t="shared" si="18"/>
        <v>0</v>
      </c>
      <c r="S190" s="10" t="str">
        <f t="shared" si="19"/>
        <v>film &amp; video</v>
      </c>
      <c r="T190" s="10" t="str">
        <f t="shared" si="20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6">
        <f t="shared" si="15"/>
        <v>42616.399039351854</v>
      </c>
      <c r="K191">
        <v>1467736477</v>
      </c>
      <c r="L191" s="16">
        <f t="shared" si="16"/>
        <v>42556.399039351854</v>
      </c>
      <c r="M191" t="b">
        <v>0</v>
      </c>
      <c r="N191">
        <v>5</v>
      </c>
      <c r="O191" t="b">
        <v>0</v>
      </c>
      <c r="P191" t="s">
        <v>8268</v>
      </c>
      <c r="Q191" s="7">
        <f t="shared" si="17"/>
        <v>6.8999999999999992E-2</v>
      </c>
      <c r="R191" s="8">
        <f t="shared" si="18"/>
        <v>69</v>
      </c>
      <c r="S191" s="10" t="str">
        <f t="shared" si="19"/>
        <v>film &amp; video</v>
      </c>
      <c r="T191" s="10" t="str">
        <f t="shared" si="20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6">
        <f t="shared" si="15"/>
        <v>42537.359328703707</v>
      </c>
      <c r="K192">
        <v>1465227446</v>
      </c>
      <c r="L192" s="16">
        <f t="shared" si="16"/>
        <v>42527.359328703707</v>
      </c>
      <c r="M192" t="b">
        <v>0</v>
      </c>
      <c r="N192">
        <v>1</v>
      </c>
      <c r="O192" t="b">
        <v>0</v>
      </c>
      <c r="P192" t="s">
        <v>8268</v>
      </c>
      <c r="Q192" s="7">
        <f t="shared" si="17"/>
        <v>0.41666666666666669</v>
      </c>
      <c r="R192" s="8">
        <f t="shared" si="18"/>
        <v>50</v>
      </c>
      <c r="S192" s="10" t="str">
        <f t="shared" si="19"/>
        <v>film &amp; video</v>
      </c>
      <c r="T192" s="10" t="str">
        <f t="shared" si="20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6">
        <f t="shared" si="15"/>
        <v>42279.149745370371</v>
      </c>
      <c r="K193">
        <v>1440326138</v>
      </c>
      <c r="L193" s="16">
        <f t="shared" si="16"/>
        <v>42239.149745370371</v>
      </c>
      <c r="M193" t="b">
        <v>0</v>
      </c>
      <c r="N193">
        <v>3</v>
      </c>
      <c r="O193" t="b">
        <v>0</v>
      </c>
      <c r="P193" t="s">
        <v>8268</v>
      </c>
      <c r="Q193" s="7">
        <f t="shared" si="17"/>
        <v>5</v>
      </c>
      <c r="R193" s="8">
        <f t="shared" si="18"/>
        <v>83.333333333333329</v>
      </c>
      <c r="S193" s="10" t="str">
        <f t="shared" si="19"/>
        <v>film &amp; video</v>
      </c>
      <c r="T193" s="10" t="str">
        <f t="shared" si="20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6">
        <f t="shared" ref="J194:J257" si="21">(((I194/60)/60)/24)+DATE(1970,1,1)+(-7/24)</f>
        <v>41929.500370370377</v>
      </c>
      <c r="K194">
        <v>1410980432</v>
      </c>
      <c r="L194" s="16">
        <f t="shared" ref="L194:L257" si="22">(((K194/60)/60)/24)+DATE(1970,1,1)+(-7/24)</f>
        <v>41899.500370370377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23">(E194/D194)*100</f>
        <v>1.6999999999999999E-3</v>
      </c>
      <c r="R194" s="8">
        <f t="shared" ref="R194:R257" si="24">E194/N194</f>
        <v>5.666666666666667</v>
      </c>
      <c r="S194" s="10" t="str">
        <f t="shared" ref="S194:S257" si="25">IF(ISNUMBER(SEARCH("film &amp; video",P194)),"film &amp; video","")</f>
        <v>film &amp; video</v>
      </c>
      <c r="T194" s="10" t="str">
        <f t="shared" ref="T194:T225" si="26">IF(ISNUMBER(SEARCH("drama",P194)),"drama","")</f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6">
        <f t="shared" si="21"/>
        <v>41971.684791666667</v>
      </c>
      <c r="K195">
        <v>1412029566</v>
      </c>
      <c r="L195" s="16">
        <f t="shared" si="22"/>
        <v>41911.643125000002</v>
      </c>
      <c r="M195" t="b">
        <v>0</v>
      </c>
      <c r="N195" s="11">
        <v>0.1</v>
      </c>
      <c r="O195" t="b">
        <v>0</v>
      </c>
      <c r="P195" t="s">
        <v>8268</v>
      </c>
      <c r="Q195" s="7">
        <f t="shared" si="23"/>
        <v>0</v>
      </c>
      <c r="R195" s="8">
        <f t="shared" si="24"/>
        <v>0</v>
      </c>
      <c r="S195" s="10" t="str">
        <f t="shared" si="25"/>
        <v>film &amp; video</v>
      </c>
      <c r="T195" s="10" t="str">
        <f t="shared" si="26"/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6">
        <f t="shared" si="21"/>
        <v>42435.70521990741</v>
      </c>
      <c r="K196">
        <v>1452124531</v>
      </c>
      <c r="L196" s="16">
        <f t="shared" si="22"/>
        <v>42375.70521990741</v>
      </c>
      <c r="M196" t="b">
        <v>0</v>
      </c>
      <c r="N196">
        <v>3</v>
      </c>
      <c r="O196" t="b">
        <v>0</v>
      </c>
      <c r="P196" t="s">
        <v>8268</v>
      </c>
      <c r="Q196" s="7">
        <f t="shared" si="23"/>
        <v>0.12</v>
      </c>
      <c r="R196" s="8">
        <f t="shared" si="24"/>
        <v>1</v>
      </c>
      <c r="S196" s="10" t="str">
        <f t="shared" si="25"/>
        <v>film &amp; video</v>
      </c>
      <c r="T196" s="10" t="str">
        <f t="shared" si="26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6">
        <f t="shared" si="21"/>
        <v>42195.378842592596</v>
      </c>
      <c r="K197">
        <v>1431360332</v>
      </c>
      <c r="L197" s="16">
        <f t="shared" si="22"/>
        <v>42135.378842592596</v>
      </c>
      <c r="M197" t="b">
        <v>0</v>
      </c>
      <c r="N197" s="11">
        <v>0.1</v>
      </c>
      <c r="O197" t="b">
        <v>0</v>
      </c>
      <c r="P197" t="s">
        <v>8268</v>
      </c>
      <c r="Q197" s="7">
        <f t="shared" si="23"/>
        <v>0</v>
      </c>
      <c r="R197" s="8">
        <f t="shared" si="24"/>
        <v>0</v>
      </c>
      <c r="S197" s="10" t="str">
        <f t="shared" si="25"/>
        <v>film &amp; video</v>
      </c>
      <c r="T197" s="10" t="str">
        <f t="shared" si="26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6">
        <f t="shared" si="21"/>
        <v>42287.583333333336</v>
      </c>
      <c r="K198">
        <v>1442062898</v>
      </c>
      <c r="L198" s="16">
        <f t="shared" si="22"/>
        <v>42259.251134259262</v>
      </c>
      <c r="M198" t="b">
        <v>0</v>
      </c>
      <c r="N198">
        <v>19</v>
      </c>
      <c r="O198" t="b">
        <v>0</v>
      </c>
      <c r="P198" t="s">
        <v>8268</v>
      </c>
      <c r="Q198" s="7">
        <f t="shared" si="23"/>
        <v>41.857142857142861</v>
      </c>
      <c r="R198" s="8">
        <f t="shared" si="24"/>
        <v>77.10526315789474</v>
      </c>
      <c r="S198" s="10" t="str">
        <f t="shared" si="25"/>
        <v>film &amp; video</v>
      </c>
      <c r="T198" s="10" t="str">
        <f t="shared" si="26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6">
        <f t="shared" si="21"/>
        <v>42783.583333333336</v>
      </c>
      <c r="K199">
        <v>1483734100</v>
      </c>
      <c r="L199" s="16">
        <f t="shared" si="22"/>
        <v>42741.556712962971</v>
      </c>
      <c r="M199" t="b">
        <v>0</v>
      </c>
      <c r="N199">
        <v>8</v>
      </c>
      <c r="O199" t="b">
        <v>0</v>
      </c>
      <c r="P199" t="s">
        <v>8268</v>
      </c>
      <c r="Q199" s="7">
        <f t="shared" si="23"/>
        <v>10.48</v>
      </c>
      <c r="R199" s="8">
        <f t="shared" si="24"/>
        <v>32.75</v>
      </c>
      <c r="S199" s="10" t="str">
        <f t="shared" si="25"/>
        <v>film &amp; video</v>
      </c>
      <c r="T199" s="10" t="str">
        <f t="shared" si="26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6">
        <f t="shared" si="21"/>
        <v>41917.091689814821</v>
      </c>
      <c r="K200">
        <v>1409908322</v>
      </c>
      <c r="L200" s="16">
        <f t="shared" si="22"/>
        <v>41887.091689814821</v>
      </c>
      <c r="M200" t="b">
        <v>0</v>
      </c>
      <c r="N200">
        <v>6</v>
      </c>
      <c r="O200" t="b">
        <v>0</v>
      </c>
      <c r="P200" t="s">
        <v>8268</v>
      </c>
      <c r="Q200" s="7">
        <f t="shared" si="23"/>
        <v>1.1159999999999999</v>
      </c>
      <c r="R200" s="8">
        <f t="shared" si="24"/>
        <v>46.5</v>
      </c>
      <c r="S200" s="10" t="str">
        <f t="shared" si="25"/>
        <v>film &amp; video</v>
      </c>
      <c r="T200" s="10" t="str">
        <f t="shared" si="26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6">
        <f t="shared" si="21"/>
        <v>42613.832199074073</v>
      </c>
      <c r="K201">
        <v>1470106702</v>
      </c>
      <c r="L201" s="16">
        <f t="shared" si="22"/>
        <v>42583.832199074073</v>
      </c>
      <c r="M201" t="b">
        <v>0</v>
      </c>
      <c r="N201" s="11">
        <v>0.1</v>
      </c>
      <c r="O201" t="b">
        <v>0</v>
      </c>
      <c r="P201" t="s">
        <v>8268</v>
      </c>
      <c r="Q201" s="7">
        <f t="shared" si="23"/>
        <v>0</v>
      </c>
      <c r="R201" s="8">
        <f t="shared" si="24"/>
        <v>0</v>
      </c>
      <c r="S201" s="10" t="str">
        <f t="shared" si="25"/>
        <v>film &amp; video</v>
      </c>
      <c r="T201" s="10" t="str">
        <f t="shared" si="26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6">
        <f t="shared" si="21"/>
        <v>41896.791701388895</v>
      </c>
      <c r="K202">
        <v>1408154403</v>
      </c>
      <c r="L202" s="16">
        <f t="shared" si="22"/>
        <v>41866.791701388895</v>
      </c>
      <c r="M202" t="b">
        <v>0</v>
      </c>
      <c r="N202">
        <v>18</v>
      </c>
      <c r="O202" t="b">
        <v>0</v>
      </c>
      <c r="P202" t="s">
        <v>8268</v>
      </c>
      <c r="Q202" s="7">
        <f t="shared" si="23"/>
        <v>26.192500000000003</v>
      </c>
      <c r="R202" s="8">
        <f t="shared" si="24"/>
        <v>87.308333333333337</v>
      </c>
      <c r="S202" s="10" t="str">
        <f t="shared" si="25"/>
        <v>film &amp; video</v>
      </c>
      <c r="T202" s="10" t="str">
        <f t="shared" si="26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6">
        <f t="shared" si="21"/>
        <v>42043.526956018519</v>
      </c>
      <c r="K203">
        <v>1421696329</v>
      </c>
      <c r="L203" s="16">
        <f t="shared" si="22"/>
        <v>42023.526956018519</v>
      </c>
      <c r="M203" t="b">
        <v>0</v>
      </c>
      <c r="N203">
        <v>7</v>
      </c>
      <c r="O203" t="b">
        <v>0</v>
      </c>
      <c r="P203" t="s">
        <v>8268</v>
      </c>
      <c r="Q203" s="7">
        <f t="shared" si="23"/>
        <v>58.461538461538467</v>
      </c>
      <c r="R203" s="8">
        <f t="shared" si="24"/>
        <v>54.285714285714285</v>
      </c>
      <c r="S203" s="10" t="str">
        <f t="shared" si="25"/>
        <v>film &amp; video</v>
      </c>
      <c r="T203" s="10" t="str">
        <f t="shared" si="26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6">
        <f t="shared" si="21"/>
        <v>42285.582638888889</v>
      </c>
      <c r="K204">
        <v>1441750564</v>
      </c>
      <c r="L204" s="16">
        <f t="shared" si="22"/>
        <v>42255.636157407411</v>
      </c>
      <c r="M204" t="b">
        <v>0</v>
      </c>
      <c r="N204" s="11">
        <v>0.1</v>
      </c>
      <c r="O204" t="b">
        <v>0</v>
      </c>
      <c r="P204" t="s">
        <v>8268</v>
      </c>
      <c r="Q204" s="7">
        <f t="shared" si="23"/>
        <v>0</v>
      </c>
      <c r="R204" s="8">
        <f t="shared" si="24"/>
        <v>0</v>
      </c>
      <c r="S204" s="10" t="str">
        <f t="shared" si="25"/>
        <v>film &amp; video</v>
      </c>
      <c r="T204" s="10" t="str">
        <f t="shared" si="26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6">
        <f t="shared" si="21"/>
        <v>42033.556296296294</v>
      </c>
      <c r="K205">
        <v>1417378864</v>
      </c>
      <c r="L205" s="16">
        <f t="shared" si="22"/>
        <v>41973.556296296294</v>
      </c>
      <c r="M205" t="b">
        <v>0</v>
      </c>
      <c r="N205">
        <v>8</v>
      </c>
      <c r="O205" t="b">
        <v>0</v>
      </c>
      <c r="P205" t="s">
        <v>8268</v>
      </c>
      <c r="Q205" s="7">
        <f t="shared" si="23"/>
        <v>29.84</v>
      </c>
      <c r="R205" s="8">
        <f t="shared" si="24"/>
        <v>93.25</v>
      </c>
      <c r="S205" s="10" t="str">
        <f t="shared" si="25"/>
        <v>film &amp; video</v>
      </c>
      <c r="T205" s="10" t="str">
        <f t="shared" si="26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6">
        <f t="shared" si="21"/>
        <v>42586.291701388887</v>
      </c>
      <c r="K206">
        <v>1467727203</v>
      </c>
      <c r="L206" s="16">
        <f t="shared" si="22"/>
        <v>42556.291701388887</v>
      </c>
      <c r="M206" t="b">
        <v>0</v>
      </c>
      <c r="N206">
        <v>1293</v>
      </c>
      <c r="O206" t="b">
        <v>0</v>
      </c>
      <c r="P206" t="s">
        <v>8268</v>
      </c>
      <c r="Q206" s="7">
        <f t="shared" si="23"/>
        <v>50.721666666666664</v>
      </c>
      <c r="R206" s="8">
        <f t="shared" si="24"/>
        <v>117.68368136117556</v>
      </c>
      <c r="S206" s="10" t="str">
        <f t="shared" si="25"/>
        <v>film &amp; video</v>
      </c>
      <c r="T206" s="10" t="str">
        <f t="shared" si="26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6">
        <f t="shared" si="21"/>
        <v>42283.340532407405</v>
      </c>
      <c r="K207">
        <v>1441120222</v>
      </c>
      <c r="L207" s="16">
        <f t="shared" si="22"/>
        <v>42248.340532407405</v>
      </c>
      <c r="M207" t="b">
        <v>0</v>
      </c>
      <c r="N207">
        <v>17</v>
      </c>
      <c r="O207" t="b">
        <v>0</v>
      </c>
      <c r="P207" t="s">
        <v>8268</v>
      </c>
      <c r="Q207" s="7">
        <f t="shared" si="23"/>
        <v>16.25</v>
      </c>
      <c r="R207" s="8">
        <f t="shared" si="24"/>
        <v>76.470588235294116</v>
      </c>
      <c r="S207" s="10" t="str">
        <f t="shared" si="25"/>
        <v>film &amp; video</v>
      </c>
      <c r="T207" s="10" t="str">
        <f t="shared" si="26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6">
        <f t="shared" si="21"/>
        <v>42587.712766203702</v>
      </c>
      <c r="K208">
        <v>1468627583</v>
      </c>
      <c r="L208" s="16">
        <f t="shared" si="22"/>
        <v>42566.712766203702</v>
      </c>
      <c r="M208" t="b">
        <v>0</v>
      </c>
      <c r="N208" s="11">
        <v>0.1</v>
      </c>
      <c r="O208" t="b">
        <v>0</v>
      </c>
      <c r="P208" t="s">
        <v>8268</v>
      </c>
      <c r="Q208" s="7">
        <f t="shared" si="23"/>
        <v>0</v>
      </c>
      <c r="R208" s="8">
        <f t="shared" si="24"/>
        <v>0</v>
      </c>
      <c r="S208" s="10" t="str">
        <f t="shared" si="25"/>
        <v>film &amp; video</v>
      </c>
      <c r="T208" s="10" t="str">
        <f t="shared" si="26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6">
        <f t="shared" si="21"/>
        <v>42007.905532407407</v>
      </c>
      <c r="K209">
        <v>1417754638</v>
      </c>
      <c r="L209" s="16">
        <f t="shared" si="22"/>
        <v>41977.905532407407</v>
      </c>
      <c r="M209" t="b">
        <v>0</v>
      </c>
      <c r="N209">
        <v>13</v>
      </c>
      <c r="O209" t="b">
        <v>0</v>
      </c>
      <c r="P209" t="s">
        <v>8268</v>
      </c>
      <c r="Q209" s="7">
        <f t="shared" si="23"/>
        <v>15.214285714285714</v>
      </c>
      <c r="R209" s="8">
        <f t="shared" si="24"/>
        <v>163.84615384615384</v>
      </c>
      <c r="S209" s="10" t="str">
        <f t="shared" si="25"/>
        <v>film &amp; video</v>
      </c>
      <c r="T209" s="10" t="str">
        <f t="shared" si="26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6">
        <f t="shared" si="21"/>
        <v>41989.078321759262</v>
      </c>
      <c r="K210">
        <v>1416127967</v>
      </c>
      <c r="L210" s="16">
        <f t="shared" si="22"/>
        <v>41959.078321759262</v>
      </c>
      <c r="M210" t="b">
        <v>0</v>
      </c>
      <c r="N210" s="11">
        <v>0.1</v>
      </c>
      <c r="O210" t="b">
        <v>0</v>
      </c>
      <c r="P210" t="s">
        <v>8268</v>
      </c>
      <c r="Q210" s="7">
        <f t="shared" si="23"/>
        <v>0</v>
      </c>
      <c r="R210" s="8">
        <f t="shared" si="24"/>
        <v>0</v>
      </c>
      <c r="S210" s="10" t="str">
        <f t="shared" si="25"/>
        <v>film &amp; video</v>
      </c>
      <c r="T210" s="10" t="str">
        <f t="shared" si="26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6">
        <f t="shared" si="21"/>
        <v>42195.631192129636</v>
      </c>
      <c r="K211">
        <v>1433974135</v>
      </c>
      <c r="L211" s="16">
        <f t="shared" si="22"/>
        <v>42165.631192129636</v>
      </c>
      <c r="M211" t="b">
        <v>0</v>
      </c>
      <c r="N211" s="11">
        <v>0.1</v>
      </c>
      <c r="O211" t="b">
        <v>0</v>
      </c>
      <c r="P211" t="s">
        <v>8268</v>
      </c>
      <c r="Q211" s="7">
        <f t="shared" si="23"/>
        <v>0</v>
      </c>
      <c r="R211" s="8">
        <f t="shared" si="24"/>
        <v>0</v>
      </c>
      <c r="S211" s="10" t="str">
        <f t="shared" si="25"/>
        <v>film &amp; video</v>
      </c>
      <c r="T211" s="10" t="str">
        <f t="shared" si="26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6">
        <f t="shared" si="21"/>
        <v>42277.916666666664</v>
      </c>
      <c r="K212">
        <v>1441157592</v>
      </c>
      <c r="L212" s="16">
        <f t="shared" si="22"/>
        <v>42248.773055555554</v>
      </c>
      <c r="M212" t="b">
        <v>0</v>
      </c>
      <c r="N212">
        <v>33</v>
      </c>
      <c r="O212" t="b">
        <v>0</v>
      </c>
      <c r="P212" t="s">
        <v>8268</v>
      </c>
      <c r="Q212" s="7">
        <f t="shared" si="23"/>
        <v>25.25</v>
      </c>
      <c r="R212" s="8">
        <f t="shared" si="24"/>
        <v>91.818181818181813</v>
      </c>
      <c r="S212" s="10" t="str">
        <f t="shared" si="25"/>
        <v>film &amp; video</v>
      </c>
      <c r="T212" s="10" t="str">
        <f t="shared" si="26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6">
        <f t="shared" si="21"/>
        <v>42265.868252314824</v>
      </c>
      <c r="K213">
        <v>1440042617</v>
      </c>
      <c r="L213" s="16">
        <f t="shared" si="22"/>
        <v>42235.868252314824</v>
      </c>
      <c r="M213" t="b">
        <v>0</v>
      </c>
      <c r="N213">
        <v>12</v>
      </c>
      <c r="O213" t="b">
        <v>0</v>
      </c>
      <c r="P213" t="s">
        <v>8268</v>
      </c>
      <c r="Q213" s="7">
        <f t="shared" si="23"/>
        <v>44.6</v>
      </c>
      <c r="R213" s="8">
        <f t="shared" si="24"/>
        <v>185.83333333333334</v>
      </c>
      <c r="S213" s="10" t="str">
        <f t="shared" si="25"/>
        <v>film &amp; video</v>
      </c>
      <c r="T213" s="10" t="str">
        <f t="shared" si="26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6">
        <f t="shared" si="21"/>
        <v>42476.547685185193</v>
      </c>
      <c r="K214">
        <v>1455656920</v>
      </c>
      <c r="L214" s="16">
        <f t="shared" si="22"/>
        <v>42416.58935185185</v>
      </c>
      <c r="M214" t="b">
        <v>0</v>
      </c>
      <c r="N214">
        <v>1</v>
      </c>
      <c r="O214" t="b">
        <v>0</v>
      </c>
      <c r="P214" t="s">
        <v>8268</v>
      </c>
      <c r="Q214" s="7">
        <f t="shared" si="23"/>
        <v>1.5873015873015872E-2</v>
      </c>
      <c r="R214" s="8">
        <f t="shared" si="24"/>
        <v>1</v>
      </c>
      <c r="S214" s="10" t="str">
        <f t="shared" si="25"/>
        <v>film &amp; video</v>
      </c>
      <c r="T214" s="10" t="str">
        <f t="shared" si="26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6">
        <f t="shared" si="21"/>
        <v>42232.296307870369</v>
      </c>
      <c r="K215">
        <v>1437142547</v>
      </c>
      <c r="L215" s="16">
        <f t="shared" si="22"/>
        <v>42202.302627314821</v>
      </c>
      <c r="M215" t="b">
        <v>0</v>
      </c>
      <c r="N215">
        <v>1</v>
      </c>
      <c r="O215" t="b">
        <v>0</v>
      </c>
      <c r="P215" t="s">
        <v>8268</v>
      </c>
      <c r="Q215" s="7">
        <f t="shared" si="23"/>
        <v>0.04</v>
      </c>
      <c r="R215" s="8">
        <f t="shared" si="24"/>
        <v>20</v>
      </c>
      <c r="S215" s="10" t="str">
        <f t="shared" si="25"/>
        <v>film &amp; video</v>
      </c>
      <c r="T215" s="10" t="str">
        <f t="shared" si="26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6">
        <f t="shared" si="21"/>
        <v>42069.348946759266</v>
      </c>
      <c r="K216">
        <v>1420471349</v>
      </c>
      <c r="L216" s="16">
        <f t="shared" si="22"/>
        <v>42009.348946759266</v>
      </c>
      <c r="M216" t="b">
        <v>0</v>
      </c>
      <c r="N216">
        <v>1</v>
      </c>
      <c r="O216" t="b">
        <v>0</v>
      </c>
      <c r="P216" t="s">
        <v>8268</v>
      </c>
      <c r="Q216" s="7">
        <f t="shared" si="23"/>
        <v>8.0000000000000002E-3</v>
      </c>
      <c r="R216" s="8">
        <f t="shared" si="24"/>
        <v>1</v>
      </c>
      <c r="S216" s="10" t="str">
        <f t="shared" si="25"/>
        <v>film &amp; video</v>
      </c>
      <c r="T216" s="10" t="str">
        <f t="shared" si="26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6">
        <f t="shared" si="21"/>
        <v>42417.707638888889</v>
      </c>
      <c r="K217">
        <v>1452058282</v>
      </c>
      <c r="L217" s="16">
        <f t="shared" si="22"/>
        <v>42374.938449074078</v>
      </c>
      <c r="M217" t="b">
        <v>0</v>
      </c>
      <c r="N217">
        <v>1</v>
      </c>
      <c r="O217" t="b">
        <v>0</v>
      </c>
      <c r="P217" t="s">
        <v>8268</v>
      </c>
      <c r="Q217" s="7">
        <f t="shared" si="23"/>
        <v>0.22727272727272727</v>
      </c>
      <c r="R217" s="8">
        <f t="shared" si="24"/>
        <v>10</v>
      </c>
      <c r="S217" s="10" t="str">
        <f t="shared" si="25"/>
        <v>film &amp; video</v>
      </c>
      <c r="T217" s="10" t="str">
        <f t="shared" si="26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6">
        <f t="shared" si="21"/>
        <v>42116.625428240739</v>
      </c>
      <c r="K218">
        <v>1425423637</v>
      </c>
      <c r="L218" s="16">
        <f t="shared" si="22"/>
        <v>42066.667094907411</v>
      </c>
      <c r="M218" t="b">
        <v>0</v>
      </c>
      <c r="N218">
        <v>84</v>
      </c>
      <c r="O218" t="b">
        <v>0</v>
      </c>
      <c r="P218" t="s">
        <v>8268</v>
      </c>
      <c r="Q218" s="7">
        <f t="shared" si="23"/>
        <v>55.698440000000005</v>
      </c>
      <c r="R218" s="8">
        <f t="shared" si="24"/>
        <v>331.53833333333336</v>
      </c>
      <c r="S218" s="10" t="str">
        <f t="shared" si="25"/>
        <v>film &amp; video</v>
      </c>
      <c r="T218" s="10" t="str">
        <f t="shared" si="26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6">
        <f t="shared" si="21"/>
        <v>42001.348946759266</v>
      </c>
      <c r="K219">
        <v>1417101749</v>
      </c>
      <c r="L219" s="16">
        <f t="shared" si="22"/>
        <v>41970.348946759266</v>
      </c>
      <c r="M219" t="b">
        <v>0</v>
      </c>
      <c r="N219">
        <v>38</v>
      </c>
      <c r="O219" t="b">
        <v>0</v>
      </c>
      <c r="P219" t="s">
        <v>8268</v>
      </c>
      <c r="Q219" s="7">
        <f t="shared" si="23"/>
        <v>11.943</v>
      </c>
      <c r="R219" s="8">
        <f t="shared" si="24"/>
        <v>314.28947368421052</v>
      </c>
      <c r="S219" s="10" t="str">
        <f t="shared" si="25"/>
        <v>film &amp; video</v>
      </c>
      <c r="T219" s="10" t="str">
        <f t="shared" si="26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6">
        <f t="shared" si="21"/>
        <v>42139.336678240747</v>
      </c>
      <c r="K220">
        <v>1426518289</v>
      </c>
      <c r="L220" s="16">
        <f t="shared" si="22"/>
        <v>42079.336678240747</v>
      </c>
      <c r="M220" t="b">
        <v>0</v>
      </c>
      <c r="N220">
        <v>1</v>
      </c>
      <c r="O220" t="b">
        <v>0</v>
      </c>
      <c r="P220" t="s">
        <v>8268</v>
      </c>
      <c r="Q220" s="7">
        <f t="shared" si="23"/>
        <v>2</v>
      </c>
      <c r="R220" s="8">
        <f t="shared" si="24"/>
        <v>100</v>
      </c>
      <c r="S220" s="10" t="str">
        <f t="shared" si="25"/>
        <v>film &amp; video</v>
      </c>
      <c r="T220" s="10" t="str">
        <f t="shared" si="26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6">
        <f t="shared" si="21"/>
        <v>42460.999305555561</v>
      </c>
      <c r="K221">
        <v>1456732225</v>
      </c>
      <c r="L221" s="16">
        <f t="shared" si="22"/>
        <v>42429.03501157408</v>
      </c>
      <c r="M221" t="b">
        <v>0</v>
      </c>
      <c r="N221">
        <v>76</v>
      </c>
      <c r="O221" t="b">
        <v>0</v>
      </c>
      <c r="P221" t="s">
        <v>8268</v>
      </c>
      <c r="Q221" s="7">
        <f t="shared" si="23"/>
        <v>17.630000000000003</v>
      </c>
      <c r="R221" s="8">
        <f t="shared" si="24"/>
        <v>115.98684210526316</v>
      </c>
      <c r="S221" s="10" t="str">
        <f t="shared" si="25"/>
        <v>film &amp; video</v>
      </c>
      <c r="T221" s="10" t="str">
        <f t="shared" si="26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6">
        <f t="shared" si="21"/>
        <v>42236.54583333333</v>
      </c>
      <c r="K222">
        <v>1436542030</v>
      </c>
      <c r="L222" s="16">
        <f t="shared" si="22"/>
        <v>42195.352199074077</v>
      </c>
      <c r="M222" t="b">
        <v>0</v>
      </c>
      <c r="N222">
        <v>3</v>
      </c>
      <c r="O222" t="b">
        <v>0</v>
      </c>
      <c r="P222" t="s">
        <v>8268</v>
      </c>
      <c r="Q222" s="7">
        <f t="shared" si="23"/>
        <v>0.72</v>
      </c>
      <c r="R222" s="8">
        <f t="shared" si="24"/>
        <v>120</v>
      </c>
      <c r="S222" s="10" t="str">
        <f t="shared" si="25"/>
        <v>film &amp; video</v>
      </c>
      <c r="T222" s="10" t="str">
        <f t="shared" si="26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6">
        <f t="shared" si="21"/>
        <v>42091.504212962966</v>
      </c>
      <c r="K223">
        <v>1422389164</v>
      </c>
      <c r="L223" s="16">
        <f t="shared" si="22"/>
        <v>42031.545879629637</v>
      </c>
      <c r="M223" t="b">
        <v>0</v>
      </c>
      <c r="N223" s="11">
        <v>0.1</v>
      </c>
      <c r="O223" t="b">
        <v>0</v>
      </c>
      <c r="P223" t="s">
        <v>8268</v>
      </c>
      <c r="Q223" s="7">
        <f t="shared" si="23"/>
        <v>0</v>
      </c>
      <c r="R223" s="8">
        <f t="shared" si="24"/>
        <v>0</v>
      </c>
      <c r="S223" s="10" t="str">
        <f t="shared" si="25"/>
        <v>film &amp; video</v>
      </c>
      <c r="T223" s="10" t="str">
        <f t="shared" si="26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6">
        <f t="shared" si="21"/>
        <v>42089.818749999999</v>
      </c>
      <c r="K224">
        <v>1422383318</v>
      </c>
      <c r="L224" s="16">
        <f t="shared" si="22"/>
        <v>42031.478217592594</v>
      </c>
      <c r="M224" t="b">
        <v>0</v>
      </c>
      <c r="N224">
        <v>2</v>
      </c>
      <c r="O224" t="b">
        <v>0</v>
      </c>
      <c r="P224" t="s">
        <v>8268</v>
      </c>
      <c r="Q224" s="7">
        <f t="shared" si="23"/>
        <v>13</v>
      </c>
      <c r="R224" s="8">
        <f t="shared" si="24"/>
        <v>65</v>
      </c>
      <c r="S224" s="10" t="str">
        <f t="shared" si="25"/>
        <v>film &amp; video</v>
      </c>
      <c r="T224" s="10" t="str">
        <f t="shared" si="26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6">
        <f t="shared" si="21"/>
        <v>42511.753472222226</v>
      </c>
      <c r="K225">
        <v>1461287350</v>
      </c>
      <c r="L225" s="16">
        <f t="shared" si="22"/>
        <v>42481.756365740745</v>
      </c>
      <c r="M225" t="b">
        <v>0</v>
      </c>
      <c r="N225" s="11">
        <v>0.1</v>
      </c>
      <c r="O225" t="b">
        <v>0</v>
      </c>
      <c r="P225" t="s">
        <v>8268</v>
      </c>
      <c r="Q225" s="7">
        <f t="shared" si="23"/>
        <v>0</v>
      </c>
      <c r="R225" s="8">
        <f t="shared" si="24"/>
        <v>0</v>
      </c>
      <c r="S225" s="10" t="str">
        <f t="shared" si="25"/>
        <v>film &amp; video</v>
      </c>
      <c r="T225" s="10" t="str">
        <f t="shared" si="26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6">
        <f t="shared" si="21"/>
        <v>42194.943587962967</v>
      </c>
      <c r="K226">
        <v>1431322726</v>
      </c>
      <c r="L226" s="16">
        <f t="shared" si="22"/>
        <v>42134.943587962967</v>
      </c>
      <c r="M226" t="b">
        <v>0</v>
      </c>
      <c r="N226" s="11">
        <v>0.1</v>
      </c>
      <c r="O226" t="b">
        <v>0</v>
      </c>
      <c r="P226" t="s">
        <v>8268</v>
      </c>
      <c r="Q226" s="7">
        <f t="shared" si="23"/>
        <v>0</v>
      </c>
      <c r="R226" s="8">
        <f t="shared" si="24"/>
        <v>0</v>
      </c>
      <c r="S226" s="10" t="str">
        <f t="shared" si="25"/>
        <v>film &amp; video</v>
      </c>
      <c r="T226" s="10" t="str">
        <f t="shared" ref="T226:T241" si="27">IF(ISNUMBER(SEARCH("drama",P226)),"drama","")</f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6">
        <f t="shared" si="21"/>
        <v>42468.627939814818</v>
      </c>
      <c r="K227">
        <v>1457564654</v>
      </c>
      <c r="L227" s="16">
        <f t="shared" si="22"/>
        <v>42438.669606481482</v>
      </c>
      <c r="M227" t="b">
        <v>0</v>
      </c>
      <c r="N227" s="11">
        <v>0.1</v>
      </c>
      <c r="O227" t="b">
        <v>0</v>
      </c>
      <c r="P227" t="s">
        <v>8268</v>
      </c>
      <c r="Q227" s="7">
        <f t="shared" si="23"/>
        <v>0</v>
      </c>
      <c r="R227" s="8">
        <f t="shared" si="24"/>
        <v>0</v>
      </c>
      <c r="S227" s="10" t="str">
        <f t="shared" si="25"/>
        <v>film &amp; video</v>
      </c>
      <c r="T227" s="10" t="str">
        <f t="shared" si="27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6">
        <f t="shared" si="21"/>
        <v>42155.103472222225</v>
      </c>
      <c r="K228">
        <v>1428854344</v>
      </c>
      <c r="L228" s="16">
        <f t="shared" si="22"/>
        <v>42106.374351851853</v>
      </c>
      <c r="M228" t="b">
        <v>0</v>
      </c>
      <c r="N228">
        <v>2</v>
      </c>
      <c r="O228" t="b">
        <v>0</v>
      </c>
      <c r="P228" t="s">
        <v>8268</v>
      </c>
      <c r="Q228" s="7">
        <f t="shared" si="23"/>
        <v>0.86206896551724133</v>
      </c>
      <c r="R228" s="8">
        <f t="shared" si="24"/>
        <v>125</v>
      </c>
      <c r="S228" s="10" t="str">
        <f t="shared" si="25"/>
        <v>film &amp; video</v>
      </c>
      <c r="T228" s="10" t="str">
        <f t="shared" si="27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6">
        <f t="shared" si="21"/>
        <v>42194.602326388893</v>
      </c>
      <c r="K229">
        <v>1433885241</v>
      </c>
      <c r="L229" s="16">
        <f t="shared" si="22"/>
        <v>42164.602326388893</v>
      </c>
      <c r="M229" t="b">
        <v>0</v>
      </c>
      <c r="N229" s="11">
        <v>0.1</v>
      </c>
      <c r="O229" t="b">
        <v>0</v>
      </c>
      <c r="P229" t="s">
        <v>8268</v>
      </c>
      <c r="Q229" s="7">
        <f t="shared" si="23"/>
        <v>0</v>
      </c>
      <c r="R229" s="8">
        <f t="shared" si="24"/>
        <v>0</v>
      </c>
      <c r="S229" s="10" t="str">
        <f t="shared" si="25"/>
        <v>film &amp; video</v>
      </c>
      <c r="T229" s="10" t="str">
        <f t="shared" si="27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6">
        <f t="shared" si="21"/>
        <v>42156.394733796296</v>
      </c>
      <c r="K230">
        <v>1427992105</v>
      </c>
      <c r="L230" s="16">
        <f t="shared" si="22"/>
        <v>42096.394733796296</v>
      </c>
      <c r="M230" t="b">
        <v>0</v>
      </c>
      <c r="N230" s="11">
        <v>0.1</v>
      </c>
      <c r="O230" t="b">
        <v>0</v>
      </c>
      <c r="P230" t="s">
        <v>8268</v>
      </c>
      <c r="Q230" s="7">
        <f t="shared" si="23"/>
        <v>0</v>
      </c>
      <c r="R230" s="8">
        <f t="shared" si="24"/>
        <v>0</v>
      </c>
      <c r="S230" s="10" t="str">
        <f t="shared" si="25"/>
        <v>film &amp; video</v>
      </c>
      <c r="T230" s="10" t="str">
        <f t="shared" si="27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6">
        <f t="shared" si="21"/>
        <v>42413.642326388894</v>
      </c>
      <c r="K231">
        <v>1452810297</v>
      </c>
      <c r="L231" s="16">
        <f t="shared" si="22"/>
        <v>42383.642326388894</v>
      </c>
      <c r="M231" t="b">
        <v>0</v>
      </c>
      <c r="N231" s="11">
        <v>0.1</v>
      </c>
      <c r="O231" t="b">
        <v>0</v>
      </c>
      <c r="P231" t="s">
        <v>8268</v>
      </c>
      <c r="Q231" s="7">
        <f t="shared" si="23"/>
        <v>0</v>
      </c>
      <c r="R231" s="8">
        <f t="shared" si="24"/>
        <v>0</v>
      </c>
      <c r="S231" s="10" t="str">
        <f t="shared" si="25"/>
        <v>film &amp; video</v>
      </c>
      <c r="T231" s="10" t="str">
        <f t="shared" si="27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6">
        <f t="shared" si="21"/>
        <v>42159.485543981478</v>
      </c>
      <c r="K232">
        <v>1430851151</v>
      </c>
      <c r="L232" s="16">
        <f t="shared" si="22"/>
        <v>42129.485543981478</v>
      </c>
      <c r="M232" t="b">
        <v>0</v>
      </c>
      <c r="N232">
        <v>2</v>
      </c>
      <c r="O232" t="b">
        <v>0</v>
      </c>
      <c r="P232" t="s">
        <v>8268</v>
      </c>
      <c r="Q232" s="7">
        <f t="shared" si="23"/>
        <v>0.4</v>
      </c>
      <c r="R232" s="8">
        <f t="shared" si="24"/>
        <v>30</v>
      </c>
      <c r="S232" s="10" t="str">
        <f t="shared" si="25"/>
        <v>film &amp; video</v>
      </c>
      <c r="T232" s="10" t="str">
        <f t="shared" si="27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6">
        <f t="shared" si="21"/>
        <v>42371.667256944449</v>
      </c>
      <c r="K233">
        <v>1449183651</v>
      </c>
      <c r="L233" s="16">
        <f t="shared" si="22"/>
        <v>42341.667256944449</v>
      </c>
      <c r="M233" t="b">
        <v>0</v>
      </c>
      <c r="N233" s="11">
        <v>0.1</v>
      </c>
      <c r="O233" t="b">
        <v>0</v>
      </c>
      <c r="P233" t="s">
        <v>8268</v>
      </c>
      <c r="Q233" s="7">
        <f t="shared" si="23"/>
        <v>0</v>
      </c>
      <c r="R233" s="8">
        <f t="shared" si="24"/>
        <v>0</v>
      </c>
      <c r="S233" s="10" t="str">
        <f t="shared" si="25"/>
        <v>film &amp; video</v>
      </c>
      <c r="T233" s="10" t="str">
        <f t="shared" si="27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6">
        <f t="shared" si="21"/>
        <v>42062.534097222226</v>
      </c>
      <c r="K234">
        <v>1422474546</v>
      </c>
      <c r="L234" s="16">
        <f t="shared" si="22"/>
        <v>42032.534097222226</v>
      </c>
      <c r="M234" t="b">
        <v>0</v>
      </c>
      <c r="N234">
        <v>7</v>
      </c>
      <c r="O234" t="b">
        <v>0</v>
      </c>
      <c r="P234" t="s">
        <v>8268</v>
      </c>
      <c r="Q234" s="7">
        <f t="shared" si="23"/>
        <v>2.75</v>
      </c>
      <c r="R234" s="8">
        <f t="shared" si="24"/>
        <v>15.714285714285714</v>
      </c>
      <c r="S234" s="10" t="str">
        <f t="shared" si="25"/>
        <v>film &amp; video</v>
      </c>
      <c r="T234" s="10" t="str">
        <f t="shared" si="27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6">
        <f t="shared" si="21"/>
        <v>42642.620046296295</v>
      </c>
      <c r="K235">
        <v>1472593972</v>
      </c>
      <c r="L235" s="16">
        <f t="shared" si="22"/>
        <v>42612.620046296295</v>
      </c>
      <c r="M235" t="b">
        <v>0</v>
      </c>
      <c r="N235" s="11">
        <v>0.1</v>
      </c>
      <c r="O235" t="b">
        <v>0</v>
      </c>
      <c r="P235" t="s">
        <v>8268</v>
      </c>
      <c r="Q235" s="7">
        <f t="shared" si="23"/>
        <v>0</v>
      </c>
      <c r="R235" s="8">
        <f t="shared" si="24"/>
        <v>0</v>
      </c>
      <c r="S235" s="10" t="str">
        <f t="shared" si="25"/>
        <v>film &amp; video</v>
      </c>
      <c r="T235" s="10" t="str">
        <f t="shared" si="27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6">
        <f t="shared" si="21"/>
        <v>42175.743738425932</v>
      </c>
      <c r="K236">
        <v>1431391859</v>
      </c>
      <c r="L236" s="16">
        <f t="shared" si="22"/>
        <v>42135.743738425932</v>
      </c>
      <c r="M236" t="b">
        <v>0</v>
      </c>
      <c r="N236">
        <v>5</v>
      </c>
      <c r="O236" t="b">
        <v>0</v>
      </c>
      <c r="P236" t="s">
        <v>8268</v>
      </c>
      <c r="Q236" s="7">
        <f t="shared" si="23"/>
        <v>40.1</v>
      </c>
      <c r="R236" s="8">
        <f t="shared" si="24"/>
        <v>80.2</v>
      </c>
      <c r="S236" s="10" t="str">
        <f t="shared" si="25"/>
        <v>film &amp; video</v>
      </c>
      <c r="T236" s="10" t="str">
        <f t="shared" si="27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6">
        <f t="shared" si="21"/>
        <v>42194.61686342593</v>
      </c>
      <c r="K237">
        <v>1433886497</v>
      </c>
      <c r="L237" s="16">
        <f t="shared" si="22"/>
        <v>42164.61686342593</v>
      </c>
      <c r="M237" t="b">
        <v>0</v>
      </c>
      <c r="N237" s="11">
        <v>0.1</v>
      </c>
      <c r="O237" t="b">
        <v>0</v>
      </c>
      <c r="P237" t="s">
        <v>8268</v>
      </c>
      <c r="Q237" s="7">
        <f t="shared" si="23"/>
        <v>0</v>
      </c>
      <c r="R237" s="8">
        <f t="shared" si="24"/>
        <v>0</v>
      </c>
      <c r="S237" s="10" t="str">
        <f t="shared" si="25"/>
        <v>film &amp; video</v>
      </c>
      <c r="T237" s="10" t="str">
        <f t="shared" si="27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6">
        <f t="shared" si="21"/>
        <v>42373.708333333336</v>
      </c>
      <c r="K238">
        <v>1447380099</v>
      </c>
      <c r="L238" s="16">
        <f t="shared" si="22"/>
        <v>42320.792812499996</v>
      </c>
      <c r="M238" t="b">
        <v>0</v>
      </c>
      <c r="N238" s="11">
        <v>0.1</v>
      </c>
      <c r="O238" t="b">
        <v>0</v>
      </c>
      <c r="P238" t="s">
        <v>8268</v>
      </c>
      <c r="Q238" s="7">
        <f t="shared" si="23"/>
        <v>0</v>
      </c>
      <c r="R238" s="8">
        <f t="shared" si="24"/>
        <v>0</v>
      </c>
      <c r="S238" s="10" t="str">
        <f t="shared" si="25"/>
        <v>film &amp; video</v>
      </c>
      <c r="T238" s="10" t="str">
        <f t="shared" si="27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6">
        <f t="shared" si="21"/>
        <v>42437.285520833335</v>
      </c>
      <c r="K239">
        <v>1452261069</v>
      </c>
      <c r="L239" s="16">
        <f t="shared" si="22"/>
        <v>42377.285520833335</v>
      </c>
      <c r="M239" t="b">
        <v>0</v>
      </c>
      <c r="N239">
        <v>1</v>
      </c>
      <c r="O239" t="b">
        <v>0</v>
      </c>
      <c r="P239" t="s">
        <v>8268</v>
      </c>
      <c r="Q239" s="7">
        <f t="shared" si="23"/>
        <v>0.33333333333333337</v>
      </c>
      <c r="R239" s="8">
        <f t="shared" si="24"/>
        <v>50</v>
      </c>
      <c r="S239" s="10" t="str">
        <f t="shared" si="25"/>
        <v>film &amp; video</v>
      </c>
      <c r="T239" s="10" t="str">
        <f t="shared" si="27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6">
        <f t="shared" si="21"/>
        <v>42734.083333333336</v>
      </c>
      <c r="K240">
        <v>1481324760</v>
      </c>
      <c r="L240" s="16">
        <f t="shared" si="22"/>
        <v>42713.67083333333</v>
      </c>
      <c r="M240" t="b">
        <v>0</v>
      </c>
      <c r="N240" s="11">
        <v>0.1</v>
      </c>
      <c r="O240" t="b">
        <v>0</v>
      </c>
      <c r="P240" t="s">
        <v>8268</v>
      </c>
      <c r="Q240" s="7">
        <f t="shared" si="23"/>
        <v>0</v>
      </c>
      <c r="R240" s="8">
        <f t="shared" si="24"/>
        <v>0</v>
      </c>
      <c r="S240" s="10" t="str">
        <f t="shared" si="25"/>
        <v>film &amp; video</v>
      </c>
      <c r="T240" s="10" t="str">
        <f t="shared" si="27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6">
        <f t="shared" si="21"/>
        <v>42316.208333333336</v>
      </c>
      <c r="K241">
        <v>1445308730</v>
      </c>
      <c r="L241" s="16">
        <f t="shared" si="22"/>
        <v>42296.81863425926</v>
      </c>
      <c r="M241" t="b">
        <v>0</v>
      </c>
      <c r="N241">
        <v>5</v>
      </c>
      <c r="O241" t="b">
        <v>0</v>
      </c>
      <c r="P241" t="s">
        <v>8268</v>
      </c>
      <c r="Q241" s="7">
        <f t="shared" si="23"/>
        <v>25</v>
      </c>
      <c r="R241" s="8">
        <f t="shared" si="24"/>
        <v>50</v>
      </c>
      <c r="S241" s="10" t="str">
        <f t="shared" si="25"/>
        <v>film &amp; video</v>
      </c>
      <c r="T241" s="10" t="str">
        <f t="shared" si="27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6">
        <f t="shared" si="21"/>
        <v>41399.416793981487</v>
      </c>
      <c r="K242">
        <v>1363885211</v>
      </c>
      <c r="L242" s="16">
        <f t="shared" si="22"/>
        <v>41354.416793981487</v>
      </c>
      <c r="M242" t="b">
        <v>1</v>
      </c>
      <c r="N242">
        <v>137</v>
      </c>
      <c r="O242" t="b">
        <v>1</v>
      </c>
      <c r="P242" t="s">
        <v>8269</v>
      </c>
      <c r="Q242" s="7">
        <f t="shared" si="23"/>
        <v>107.63413333333334</v>
      </c>
      <c r="R242" s="8">
        <f t="shared" si="24"/>
        <v>117.84759124087591</v>
      </c>
      <c r="S242" s="10" t="str">
        <f t="shared" si="25"/>
        <v>film &amp; video</v>
      </c>
      <c r="T242" s="10" t="str">
        <f t="shared" ref="T242:T273" si="28">IF(ISNUMBER(SEARCH("documentary",P242)),"documentary","")</f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6">
        <f t="shared" si="21"/>
        <v>41994.4062962963</v>
      </c>
      <c r="K243">
        <v>1415292304</v>
      </c>
      <c r="L243" s="16">
        <f t="shared" si="22"/>
        <v>41949.4062962963</v>
      </c>
      <c r="M243" t="b">
        <v>1</v>
      </c>
      <c r="N243">
        <v>376</v>
      </c>
      <c r="O243" t="b">
        <v>1</v>
      </c>
      <c r="P243" t="s">
        <v>8269</v>
      </c>
      <c r="Q243" s="7">
        <f t="shared" si="23"/>
        <v>112.63736263736264</v>
      </c>
      <c r="R243" s="8">
        <f t="shared" si="24"/>
        <v>109.04255319148936</v>
      </c>
      <c r="S243" s="10" t="str">
        <f t="shared" si="25"/>
        <v>film &amp; video</v>
      </c>
      <c r="T243" s="10" t="str">
        <f t="shared" si="28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6">
        <f t="shared" si="21"/>
        <v>40897.201273148152</v>
      </c>
      <c r="K244">
        <v>1321357790</v>
      </c>
      <c r="L244" s="16">
        <f t="shared" si="22"/>
        <v>40862.201273148152</v>
      </c>
      <c r="M244" t="b">
        <v>1</v>
      </c>
      <c r="N244">
        <v>202</v>
      </c>
      <c r="O244" t="b">
        <v>1</v>
      </c>
      <c r="P244" t="s">
        <v>8269</v>
      </c>
      <c r="Q244" s="7">
        <f t="shared" si="23"/>
        <v>113.46153846153845</v>
      </c>
      <c r="R244" s="8">
        <f t="shared" si="24"/>
        <v>73.019801980198025</v>
      </c>
      <c r="S244" s="10" t="str">
        <f t="shared" si="25"/>
        <v>film &amp; video</v>
      </c>
      <c r="T244" s="10" t="str">
        <f t="shared" si="28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6">
        <f t="shared" si="21"/>
        <v>41691.755833333336</v>
      </c>
      <c r="K245">
        <v>1390439304</v>
      </c>
      <c r="L245" s="16">
        <f t="shared" si="22"/>
        <v>41661.755833333336</v>
      </c>
      <c r="M245" t="b">
        <v>1</v>
      </c>
      <c r="N245">
        <v>328</v>
      </c>
      <c r="O245" t="b">
        <v>1</v>
      </c>
      <c r="P245" t="s">
        <v>8269</v>
      </c>
      <c r="Q245" s="7">
        <f t="shared" si="23"/>
        <v>102.592</v>
      </c>
      <c r="R245" s="8">
        <f t="shared" si="24"/>
        <v>78.195121951219505</v>
      </c>
      <c r="S245" s="10" t="str">
        <f t="shared" si="25"/>
        <v>film &amp; video</v>
      </c>
      <c r="T245" s="10" t="str">
        <f t="shared" si="28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6">
        <f t="shared" si="21"/>
        <v>40253.004166666666</v>
      </c>
      <c r="K246">
        <v>1265269559</v>
      </c>
      <c r="L246" s="16">
        <f t="shared" si="22"/>
        <v>40213.03193287037</v>
      </c>
      <c r="M246" t="b">
        <v>1</v>
      </c>
      <c r="N246">
        <v>84</v>
      </c>
      <c r="O246" t="b">
        <v>1</v>
      </c>
      <c r="P246" t="s">
        <v>8269</v>
      </c>
      <c r="Q246" s="7">
        <f t="shared" si="23"/>
        <v>113.75714285714287</v>
      </c>
      <c r="R246" s="8">
        <f t="shared" si="24"/>
        <v>47.398809523809526</v>
      </c>
      <c r="S246" s="10" t="str">
        <f t="shared" si="25"/>
        <v>film &amp; video</v>
      </c>
      <c r="T246" s="10" t="str">
        <f t="shared" si="28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6">
        <f t="shared" si="21"/>
        <v>41136.761400462965</v>
      </c>
      <c r="K247">
        <v>1342487785</v>
      </c>
      <c r="L247" s="16">
        <f t="shared" si="22"/>
        <v>41106.761400462965</v>
      </c>
      <c r="M247" t="b">
        <v>1</v>
      </c>
      <c r="N247">
        <v>96</v>
      </c>
      <c r="O247" t="b">
        <v>1</v>
      </c>
      <c r="P247" t="s">
        <v>8269</v>
      </c>
      <c r="Q247" s="7">
        <f t="shared" si="23"/>
        <v>103.71999999999998</v>
      </c>
      <c r="R247" s="8">
        <f t="shared" si="24"/>
        <v>54.020833333333336</v>
      </c>
      <c r="S247" s="10" t="str">
        <f t="shared" si="25"/>
        <v>film &amp; video</v>
      </c>
      <c r="T247" s="10" t="str">
        <f t="shared" si="28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6">
        <f t="shared" si="21"/>
        <v>40530.113483796296</v>
      </c>
      <c r="K248">
        <v>1288341805</v>
      </c>
      <c r="L248" s="16">
        <f t="shared" si="22"/>
        <v>40480.071817129632</v>
      </c>
      <c r="M248" t="b">
        <v>1</v>
      </c>
      <c r="N248">
        <v>223</v>
      </c>
      <c r="O248" t="b">
        <v>1</v>
      </c>
      <c r="P248" t="s">
        <v>8269</v>
      </c>
      <c r="Q248" s="7">
        <f t="shared" si="23"/>
        <v>305.46000000000004</v>
      </c>
      <c r="R248" s="8">
        <f t="shared" si="24"/>
        <v>68.488789237668158</v>
      </c>
      <c r="S248" s="10" t="str">
        <f t="shared" si="25"/>
        <v>film &amp; video</v>
      </c>
      <c r="T248" s="10" t="str">
        <f t="shared" si="28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6">
        <f t="shared" si="21"/>
        <v>40466.86041666667</v>
      </c>
      <c r="K249">
        <v>1284042614</v>
      </c>
      <c r="L249" s="16">
        <f t="shared" si="22"/>
        <v>40430.312662037039</v>
      </c>
      <c r="M249" t="b">
        <v>1</v>
      </c>
      <c r="N249">
        <v>62</v>
      </c>
      <c r="O249" t="b">
        <v>1</v>
      </c>
      <c r="P249" t="s">
        <v>8269</v>
      </c>
      <c r="Q249" s="7">
        <f t="shared" si="23"/>
        <v>134.1</v>
      </c>
      <c r="R249" s="8">
        <f t="shared" si="24"/>
        <v>108.14516129032258</v>
      </c>
      <c r="S249" s="10" t="str">
        <f t="shared" si="25"/>
        <v>film &amp; video</v>
      </c>
      <c r="T249" s="10" t="str">
        <f t="shared" si="28"/>
        <v>documentary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6">
        <f t="shared" si="21"/>
        <v>40915.48274305556</v>
      </c>
      <c r="K250">
        <v>1322073309</v>
      </c>
      <c r="L250" s="16">
        <f t="shared" si="22"/>
        <v>40870.48274305556</v>
      </c>
      <c r="M250" t="b">
        <v>1</v>
      </c>
      <c r="N250">
        <v>146</v>
      </c>
      <c r="O250" t="b">
        <v>1</v>
      </c>
      <c r="P250" t="s">
        <v>8269</v>
      </c>
      <c r="Q250" s="7">
        <f t="shared" si="23"/>
        <v>101.33294117647058</v>
      </c>
      <c r="R250" s="8">
        <f t="shared" si="24"/>
        <v>589.95205479452056</v>
      </c>
      <c r="S250" s="10" t="str">
        <f t="shared" si="25"/>
        <v>film &amp; video</v>
      </c>
      <c r="T250" s="10" t="str">
        <f t="shared" si="28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6">
        <f t="shared" si="21"/>
        <v>40412.444444444445</v>
      </c>
      <c r="K251">
        <v>1275603020</v>
      </c>
      <c r="L251" s="16">
        <f t="shared" si="22"/>
        <v>40332.63217592593</v>
      </c>
      <c r="M251" t="b">
        <v>1</v>
      </c>
      <c r="N251">
        <v>235</v>
      </c>
      <c r="O251" t="b">
        <v>1</v>
      </c>
      <c r="P251" t="s">
        <v>8269</v>
      </c>
      <c r="Q251" s="7">
        <f t="shared" si="23"/>
        <v>112.92</v>
      </c>
      <c r="R251" s="8">
        <f t="shared" si="24"/>
        <v>48.051063829787232</v>
      </c>
      <c r="S251" s="10" t="str">
        <f t="shared" si="25"/>
        <v>film &amp; video</v>
      </c>
      <c r="T251" s="10" t="str">
        <f t="shared" si="28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6">
        <f t="shared" si="21"/>
        <v>41431.274201388893</v>
      </c>
      <c r="K252">
        <v>1367933691</v>
      </c>
      <c r="L252" s="16">
        <f t="shared" si="22"/>
        <v>41401.274201388893</v>
      </c>
      <c r="M252" t="b">
        <v>1</v>
      </c>
      <c r="N252">
        <v>437</v>
      </c>
      <c r="O252" t="b">
        <v>1</v>
      </c>
      <c r="P252" t="s">
        <v>8269</v>
      </c>
      <c r="Q252" s="7">
        <f t="shared" si="23"/>
        <v>105.58333333333334</v>
      </c>
      <c r="R252" s="8">
        <f t="shared" si="24"/>
        <v>72.482837528604122</v>
      </c>
      <c r="S252" s="10" t="str">
        <f t="shared" si="25"/>
        <v>film &amp; video</v>
      </c>
      <c r="T252" s="10" t="str">
        <f t="shared" si="28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6">
        <f t="shared" si="21"/>
        <v>41045.5</v>
      </c>
      <c r="K253">
        <v>1334429646</v>
      </c>
      <c r="L253" s="16">
        <f t="shared" si="22"/>
        <v>41013.49590277778</v>
      </c>
      <c r="M253" t="b">
        <v>1</v>
      </c>
      <c r="N253">
        <v>77</v>
      </c>
      <c r="O253" t="b">
        <v>1</v>
      </c>
      <c r="P253" t="s">
        <v>8269</v>
      </c>
      <c r="Q253" s="7">
        <f t="shared" si="23"/>
        <v>125.57142857142858</v>
      </c>
      <c r="R253" s="8">
        <f t="shared" si="24"/>
        <v>57.077922077922075</v>
      </c>
      <c r="S253" s="10" t="str">
        <f t="shared" si="25"/>
        <v>film &amp; video</v>
      </c>
      <c r="T253" s="10" t="str">
        <f t="shared" si="28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6">
        <f t="shared" si="21"/>
        <v>40329.874305555561</v>
      </c>
      <c r="K254">
        <v>1269878058</v>
      </c>
      <c r="L254" s="16">
        <f t="shared" si="22"/>
        <v>40266.371041666673</v>
      </c>
      <c r="M254" t="b">
        <v>1</v>
      </c>
      <c r="N254">
        <v>108</v>
      </c>
      <c r="O254" t="b">
        <v>1</v>
      </c>
      <c r="P254" t="s">
        <v>8269</v>
      </c>
      <c r="Q254" s="7">
        <f t="shared" si="23"/>
        <v>184.56</v>
      </c>
      <c r="R254" s="8">
        <f t="shared" si="24"/>
        <v>85.444444444444443</v>
      </c>
      <c r="S254" s="10" t="str">
        <f t="shared" si="25"/>
        <v>film &amp; video</v>
      </c>
      <c r="T254" s="10" t="str">
        <f t="shared" si="28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6">
        <f t="shared" si="21"/>
        <v>40954.359201388892</v>
      </c>
      <c r="K255">
        <v>1326728235</v>
      </c>
      <c r="L255" s="16">
        <f t="shared" si="22"/>
        <v>40924.359201388892</v>
      </c>
      <c r="M255" t="b">
        <v>1</v>
      </c>
      <c r="N255">
        <v>7</v>
      </c>
      <c r="O255" t="b">
        <v>1</v>
      </c>
      <c r="P255" t="s">
        <v>8269</v>
      </c>
      <c r="Q255" s="7">
        <f t="shared" si="23"/>
        <v>100.73333333333335</v>
      </c>
      <c r="R255" s="8">
        <f t="shared" si="24"/>
        <v>215.85714285714286</v>
      </c>
      <c r="S255" s="10" t="str">
        <f t="shared" si="25"/>
        <v>film &amp; video</v>
      </c>
      <c r="T255" s="10" t="str">
        <f t="shared" si="28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6">
        <f t="shared" si="21"/>
        <v>42293.791666666664</v>
      </c>
      <c r="K256">
        <v>1442443910</v>
      </c>
      <c r="L256" s="16">
        <f t="shared" si="22"/>
        <v>42263.660995370366</v>
      </c>
      <c r="M256" t="b">
        <v>1</v>
      </c>
      <c r="N256">
        <v>314</v>
      </c>
      <c r="O256" t="b">
        <v>1</v>
      </c>
      <c r="P256" t="s">
        <v>8269</v>
      </c>
      <c r="Q256" s="7">
        <f t="shared" si="23"/>
        <v>116.94725</v>
      </c>
      <c r="R256" s="8">
        <f t="shared" si="24"/>
        <v>89.38643312101911</v>
      </c>
      <c r="S256" s="10" t="str">
        <f t="shared" si="25"/>
        <v>film &amp; video</v>
      </c>
      <c r="T256" s="10" t="str">
        <f t="shared" si="28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6">
        <f t="shared" si="21"/>
        <v>40618.193078703705</v>
      </c>
      <c r="K257">
        <v>1297687082</v>
      </c>
      <c r="L257" s="16">
        <f t="shared" si="22"/>
        <v>40588.234745370377</v>
      </c>
      <c r="M257" t="b">
        <v>1</v>
      </c>
      <c r="N257">
        <v>188</v>
      </c>
      <c r="O257" t="b">
        <v>1</v>
      </c>
      <c r="P257" t="s">
        <v>8269</v>
      </c>
      <c r="Q257" s="7">
        <f t="shared" si="23"/>
        <v>106.73325</v>
      </c>
      <c r="R257" s="8">
        <f t="shared" si="24"/>
        <v>45.418404255319146</v>
      </c>
      <c r="S257" s="10" t="str">
        <f t="shared" si="25"/>
        <v>film &amp; video</v>
      </c>
      <c r="T257" s="10" t="str">
        <f t="shared" si="28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6">
        <f t="shared" ref="J258:J321" si="29">(((I258/60)/60)/24)+DATE(1970,1,1)+(-7/24)</f>
        <v>41349.477627314816</v>
      </c>
      <c r="K258">
        <v>1360866467</v>
      </c>
      <c r="L258" s="16">
        <f t="shared" ref="L258:L321" si="30">(((K258/60)/60)/24)+DATE(1970,1,1)+(-7/24)</f>
        <v>41319.477627314816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31">(E258/D258)*100</f>
        <v>139.1</v>
      </c>
      <c r="R258" s="8">
        <f t="shared" ref="R258:R321" si="32">E258/N258</f>
        <v>65.756363636363631</v>
      </c>
      <c r="S258" s="10" t="str">
        <f t="shared" ref="S258:S321" si="33">IF(ISNUMBER(SEARCH("film &amp; video",P258)),"film &amp; video","")</f>
        <v>film &amp; video</v>
      </c>
      <c r="T258" s="10" t="str">
        <f t="shared" si="28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6">
        <f t="shared" si="29"/>
        <v>42509.335208333338</v>
      </c>
      <c r="K259">
        <v>1461078162</v>
      </c>
      <c r="L259" s="16">
        <f t="shared" si="30"/>
        <v>42479.335208333338</v>
      </c>
      <c r="M259" t="b">
        <v>1</v>
      </c>
      <c r="N259">
        <v>560</v>
      </c>
      <c r="O259" t="b">
        <v>1</v>
      </c>
      <c r="P259" t="s">
        <v>8269</v>
      </c>
      <c r="Q259" s="7">
        <f t="shared" si="31"/>
        <v>106.72648571428572</v>
      </c>
      <c r="R259" s="8">
        <f t="shared" si="32"/>
        <v>66.70405357142856</v>
      </c>
      <c r="S259" s="10" t="str">
        <f t="shared" si="33"/>
        <v>film &amp; video</v>
      </c>
      <c r="T259" s="10" t="str">
        <f t="shared" si="28"/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6">
        <f t="shared" si="29"/>
        <v>40711.760023148148</v>
      </c>
      <c r="K260">
        <v>1305767666</v>
      </c>
      <c r="L260" s="16">
        <f t="shared" si="30"/>
        <v>40681.760023148148</v>
      </c>
      <c r="M260" t="b">
        <v>1</v>
      </c>
      <c r="N260">
        <v>688</v>
      </c>
      <c r="O260" t="b">
        <v>1</v>
      </c>
      <c r="P260" t="s">
        <v>8269</v>
      </c>
      <c r="Q260" s="7">
        <f t="shared" si="31"/>
        <v>191.14</v>
      </c>
      <c r="R260" s="8">
        <f t="shared" si="32"/>
        <v>83.345930232558146</v>
      </c>
      <c r="S260" s="10" t="str">
        <f t="shared" si="33"/>
        <v>film &amp; video</v>
      </c>
      <c r="T260" s="10" t="str">
        <f t="shared" si="28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6">
        <f t="shared" si="29"/>
        <v>42102.446400462963</v>
      </c>
      <c r="K261">
        <v>1425922969</v>
      </c>
      <c r="L261" s="16">
        <f t="shared" si="30"/>
        <v>42072.446400462963</v>
      </c>
      <c r="M261" t="b">
        <v>1</v>
      </c>
      <c r="N261">
        <v>942</v>
      </c>
      <c r="O261" t="b">
        <v>1</v>
      </c>
      <c r="P261" t="s">
        <v>8269</v>
      </c>
      <c r="Q261" s="7">
        <f t="shared" si="31"/>
        <v>131.93789333333334</v>
      </c>
      <c r="R261" s="8">
        <f t="shared" si="32"/>
        <v>105.04609341825902</v>
      </c>
      <c r="S261" s="10" t="str">
        <f t="shared" si="33"/>
        <v>film &amp; video</v>
      </c>
      <c r="T261" s="10" t="str">
        <f t="shared" si="28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6">
        <f t="shared" si="29"/>
        <v>40376.124305555561</v>
      </c>
      <c r="K262">
        <v>1275415679</v>
      </c>
      <c r="L262" s="16">
        <f t="shared" si="30"/>
        <v>40330.463877314818</v>
      </c>
      <c r="M262" t="b">
        <v>1</v>
      </c>
      <c r="N262">
        <v>88</v>
      </c>
      <c r="O262" t="b">
        <v>1</v>
      </c>
      <c r="P262" t="s">
        <v>8269</v>
      </c>
      <c r="Q262" s="7">
        <f t="shared" si="31"/>
        <v>106.4</v>
      </c>
      <c r="R262" s="8">
        <f t="shared" si="32"/>
        <v>120.90909090909091</v>
      </c>
      <c r="S262" s="10" t="str">
        <f t="shared" si="33"/>
        <v>film &amp; video</v>
      </c>
      <c r="T262" s="10" t="str">
        <f t="shared" si="28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6">
        <f t="shared" si="29"/>
        <v>41067.329861111117</v>
      </c>
      <c r="K263">
        <v>1334783704</v>
      </c>
      <c r="L263" s="16">
        <f t="shared" si="30"/>
        <v>41017.5937962963</v>
      </c>
      <c r="M263" t="b">
        <v>1</v>
      </c>
      <c r="N263">
        <v>220</v>
      </c>
      <c r="O263" t="b">
        <v>1</v>
      </c>
      <c r="P263" t="s">
        <v>8269</v>
      </c>
      <c r="Q263" s="7">
        <f t="shared" si="31"/>
        <v>107.4</v>
      </c>
      <c r="R263" s="8">
        <f t="shared" si="32"/>
        <v>97.63636363636364</v>
      </c>
      <c r="S263" s="10" t="str">
        <f t="shared" si="33"/>
        <v>film &amp; video</v>
      </c>
      <c r="T263" s="10" t="str">
        <f t="shared" si="28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6">
        <f t="shared" si="29"/>
        <v>40599.956342592595</v>
      </c>
      <c r="K264">
        <v>1294811828</v>
      </c>
      <c r="L264" s="16">
        <f t="shared" si="30"/>
        <v>40554.956342592595</v>
      </c>
      <c r="M264" t="b">
        <v>1</v>
      </c>
      <c r="N264">
        <v>145</v>
      </c>
      <c r="O264" t="b">
        <v>1</v>
      </c>
      <c r="P264" t="s">
        <v>8269</v>
      </c>
      <c r="Q264" s="7">
        <f t="shared" si="31"/>
        <v>240</v>
      </c>
      <c r="R264" s="8">
        <f t="shared" si="32"/>
        <v>41.379310344827587</v>
      </c>
      <c r="S264" s="10" t="str">
        <f t="shared" si="33"/>
        <v>film &amp; video</v>
      </c>
      <c r="T264" s="10" t="str">
        <f t="shared" si="28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6">
        <f t="shared" si="29"/>
        <v>41179.663124999999</v>
      </c>
      <c r="K265">
        <v>1346194494</v>
      </c>
      <c r="L265" s="16">
        <f t="shared" si="30"/>
        <v>41149.663124999999</v>
      </c>
      <c r="M265" t="b">
        <v>1</v>
      </c>
      <c r="N265">
        <v>963</v>
      </c>
      <c r="O265" t="b">
        <v>1</v>
      </c>
      <c r="P265" t="s">
        <v>8269</v>
      </c>
      <c r="Q265" s="7">
        <f t="shared" si="31"/>
        <v>118.08108</v>
      </c>
      <c r="R265" s="8">
        <f t="shared" si="32"/>
        <v>30.654485981308412</v>
      </c>
      <c r="S265" s="10" t="str">
        <f t="shared" si="33"/>
        <v>film &amp; video</v>
      </c>
      <c r="T265" s="10" t="str">
        <f t="shared" si="28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6">
        <f t="shared" si="29"/>
        <v>41040.328645833339</v>
      </c>
      <c r="K266">
        <v>1334155995</v>
      </c>
      <c r="L266" s="16">
        <f t="shared" si="30"/>
        <v>41010.328645833339</v>
      </c>
      <c r="M266" t="b">
        <v>1</v>
      </c>
      <c r="N266">
        <v>91</v>
      </c>
      <c r="O266" t="b">
        <v>1</v>
      </c>
      <c r="P266" t="s">
        <v>8269</v>
      </c>
      <c r="Q266" s="7">
        <f t="shared" si="31"/>
        <v>118.19999999999999</v>
      </c>
      <c r="R266" s="8">
        <f t="shared" si="32"/>
        <v>64.945054945054949</v>
      </c>
      <c r="S266" s="10" t="str">
        <f t="shared" si="33"/>
        <v>film &amp; video</v>
      </c>
      <c r="T266" s="10" t="str">
        <f t="shared" si="28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6">
        <f t="shared" si="29"/>
        <v>40308.552777777782</v>
      </c>
      <c r="K267">
        <v>1269928430</v>
      </c>
      <c r="L267" s="16">
        <f t="shared" si="30"/>
        <v>40266.954050925924</v>
      </c>
      <c r="M267" t="b">
        <v>1</v>
      </c>
      <c r="N267">
        <v>58</v>
      </c>
      <c r="O267" t="b">
        <v>1</v>
      </c>
      <c r="P267" t="s">
        <v>8269</v>
      </c>
      <c r="Q267" s="7">
        <f t="shared" si="31"/>
        <v>111.1</v>
      </c>
      <c r="R267" s="8">
        <f t="shared" si="32"/>
        <v>95.775862068965523</v>
      </c>
      <c r="S267" s="10" t="str">
        <f t="shared" si="33"/>
        <v>film &amp; video</v>
      </c>
      <c r="T267" s="10" t="str">
        <f t="shared" si="28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6">
        <f t="shared" si="29"/>
        <v>40290.868750000001</v>
      </c>
      <c r="K268">
        <v>1264565507</v>
      </c>
      <c r="L268" s="16">
        <f t="shared" si="30"/>
        <v>40204.883182870377</v>
      </c>
      <c r="M268" t="b">
        <v>1</v>
      </c>
      <c r="N268">
        <v>36</v>
      </c>
      <c r="O268" t="b">
        <v>1</v>
      </c>
      <c r="P268" t="s">
        <v>8269</v>
      </c>
      <c r="Q268" s="7">
        <f t="shared" si="31"/>
        <v>145.5</v>
      </c>
      <c r="R268" s="8">
        <f t="shared" si="32"/>
        <v>40.416666666666664</v>
      </c>
      <c r="S268" s="10" t="str">
        <f t="shared" si="33"/>
        <v>film &amp; video</v>
      </c>
      <c r="T268" s="10" t="str">
        <f t="shared" si="28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6">
        <f t="shared" si="29"/>
        <v>41815.160868055558</v>
      </c>
      <c r="K269">
        <v>1401101499</v>
      </c>
      <c r="L269" s="16">
        <f t="shared" si="30"/>
        <v>41785.160868055558</v>
      </c>
      <c r="M269" t="b">
        <v>1</v>
      </c>
      <c r="N269">
        <v>165</v>
      </c>
      <c r="O269" t="b">
        <v>1</v>
      </c>
      <c r="P269" t="s">
        <v>8269</v>
      </c>
      <c r="Q269" s="7">
        <f t="shared" si="31"/>
        <v>131.62883248730967</v>
      </c>
      <c r="R269" s="8">
        <f t="shared" si="32"/>
        <v>78.578424242424248</v>
      </c>
      <c r="S269" s="10" t="str">
        <f t="shared" si="33"/>
        <v>film &amp; video</v>
      </c>
      <c r="T269" s="10" t="str">
        <f t="shared" si="28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6">
        <f t="shared" si="29"/>
        <v>40853.90252314815</v>
      </c>
      <c r="K270">
        <v>1316749178</v>
      </c>
      <c r="L270" s="16">
        <f t="shared" si="30"/>
        <v>40808.860856481486</v>
      </c>
      <c r="M270" t="b">
        <v>1</v>
      </c>
      <c r="N270">
        <v>111</v>
      </c>
      <c r="O270" t="b">
        <v>1</v>
      </c>
      <c r="P270" t="s">
        <v>8269</v>
      </c>
      <c r="Q270" s="7">
        <f t="shared" si="31"/>
        <v>111.4</v>
      </c>
      <c r="R270" s="8">
        <f t="shared" si="32"/>
        <v>50.18018018018018</v>
      </c>
      <c r="S270" s="10" t="str">
        <f t="shared" si="33"/>
        <v>film &amp; video</v>
      </c>
      <c r="T270" s="10" t="str">
        <f t="shared" si="28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6">
        <f t="shared" si="29"/>
        <v>42787.905347222222</v>
      </c>
      <c r="K271">
        <v>1485146622</v>
      </c>
      <c r="L271" s="16">
        <f t="shared" si="30"/>
        <v>42757.905347222222</v>
      </c>
      <c r="M271" t="b">
        <v>1</v>
      </c>
      <c r="N271">
        <v>1596</v>
      </c>
      <c r="O271" t="b">
        <v>1</v>
      </c>
      <c r="P271" t="s">
        <v>8269</v>
      </c>
      <c r="Q271" s="7">
        <f t="shared" si="31"/>
        <v>147.23376999999999</v>
      </c>
      <c r="R271" s="8">
        <f t="shared" si="32"/>
        <v>92.251735588972423</v>
      </c>
      <c r="S271" s="10" t="str">
        <f t="shared" si="33"/>
        <v>film &amp; video</v>
      </c>
      <c r="T271" s="10" t="str">
        <f t="shared" si="28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6">
        <f t="shared" si="29"/>
        <v>40687.875</v>
      </c>
      <c r="K272">
        <v>1301950070</v>
      </c>
      <c r="L272" s="16">
        <f t="shared" si="30"/>
        <v>40637.574884259258</v>
      </c>
      <c r="M272" t="b">
        <v>1</v>
      </c>
      <c r="N272">
        <v>61</v>
      </c>
      <c r="O272" t="b">
        <v>1</v>
      </c>
      <c r="P272" t="s">
        <v>8269</v>
      </c>
      <c r="Q272" s="7">
        <f t="shared" si="31"/>
        <v>152.60869565217391</v>
      </c>
      <c r="R272" s="8">
        <f t="shared" si="32"/>
        <v>57.540983606557376</v>
      </c>
      <c r="S272" s="10" t="str">
        <f t="shared" si="33"/>
        <v>film &amp; video</v>
      </c>
      <c r="T272" s="10" t="str">
        <f t="shared" si="28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6">
        <f t="shared" si="29"/>
        <v>41641.041666666672</v>
      </c>
      <c r="K273">
        <v>1386123861</v>
      </c>
      <c r="L273" s="16">
        <f t="shared" si="30"/>
        <v>41611.808576388896</v>
      </c>
      <c r="M273" t="b">
        <v>1</v>
      </c>
      <c r="N273">
        <v>287</v>
      </c>
      <c r="O273" t="b">
        <v>1</v>
      </c>
      <c r="P273" t="s">
        <v>8269</v>
      </c>
      <c r="Q273" s="7">
        <f t="shared" si="31"/>
        <v>104.67999999999999</v>
      </c>
      <c r="R273" s="8">
        <f t="shared" si="32"/>
        <v>109.42160278745645</v>
      </c>
      <c r="S273" s="10" t="str">
        <f t="shared" si="33"/>
        <v>film &amp; video</v>
      </c>
      <c r="T273" s="10" t="str">
        <f t="shared" si="28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6">
        <f t="shared" si="29"/>
        <v>40296.492361111115</v>
      </c>
      <c r="K274">
        <v>1267220191</v>
      </c>
      <c r="L274" s="16">
        <f t="shared" si="30"/>
        <v>40235.60869212963</v>
      </c>
      <c r="M274" t="b">
        <v>1</v>
      </c>
      <c r="N274">
        <v>65</v>
      </c>
      <c r="O274" t="b">
        <v>1</v>
      </c>
      <c r="P274" t="s">
        <v>8269</v>
      </c>
      <c r="Q274" s="7">
        <f t="shared" si="31"/>
        <v>177.43366666666668</v>
      </c>
      <c r="R274" s="8">
        <f t="shared" si="32"/>
        <v>81.892461538461546</v>
      </c>
      <c r="S274" s="10" t="str">
        <f t="shared" si="33"/>
        <v>film &amp; video</v>
      </c>
      <c r="T274" s="10" t="str">
        <f t="shared" ref="T274:T305" si="34">IF(ISNUMBER(SEARCH("documentary",P274)),"documentary","")</f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6">
        <f t="shared" si="29"/>
        <v>40727.206782407411</v>
      </c>
      <c r="K275">
        <v>1307102266</v>
      </c>
      <c r="L275" s="16">
        <f t="shared" si="30"/>
        <v>40697.206782407411</v>
      </c>
      <c r="M275" t="b">
        <v>1</v>
      </c>
      <c r="N275">
        <v>118</v>
      </c>
      <c r="O275" t="b">
        <v>1</v>
      </c>
      <c r="P275" t="s">
        <v>8269</v>
      </c>
      <c r="Q275" s="7">
        <f t="shared" si="31"/>
        <v>107.7758</v>
      </c>
      <c r="R275" s="8">
        <f t="shared" si="32"/>
        <v>45.667711864406776</v>
      </c>
      <c r="S275" s="10" t="str">
        <f t="shared" si="33"/>
        <v>film &amp; video</v>
      </c>
      <c r="T275" s="10" t="str">
        <f t="shared" si="34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6">
        <f t="shared" si="29"/>
        <v>41003.999305555561</v>
      </c>
      <c r="K276">
        <v>1330638829</v>
      </c>
      <c r="L276" s="16">
        <f t="shared" si="30"/>
        <v>40969.620706018519</v>
      </c>
      <c r="M276" t="b">
        <v>1</v>
      </c>
      <c r="N276">
        <v>113</v>
      </c>
      <c r="O276" t="b">
        <v>1</v>
      </c>
      <c r="P276" t="s">
        <v>8269</v>
      </c>
      <c r="Q276" s="7">
        <f t="shared" si="31"/>
        <v>156</v>
      </c>
      <c r="R276" s="8">
        <f t="shared" si="32"/>
        <v>55.221238938053098</v>
      </c>
      <c r="S276" s="10" t="str">
        <f t="shared" si="33"/>
        <v>film &amp; video</v>
      </c>
      <c r="T276" s="10" t="str">
        <f t="shared" si="34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6">
        <f t="shared" si="29"/>
        <v>41222.782013888893</v>
      </c>
      <c r="K277">
        <v>1349916366</v>
      </c>
      <c r="L277" s="16">
        <f t="shared" si="30"/>
        <v>41192.740347222229</v>
      </c>
      <c r="M277" t="b">
        <v>1</v>
      </c>
      <c r="N277">
        <v>332</v>
      </c>
      <c r="O277" t="b">
        <v>1</v>
      </c>
      <c r="P277" t="s">
        <v>8269</v>
      </c>
      <c r="Q277" s="7">
        <f t="shared" si="31"/>
        <v>108.395</v>
      </c>
      <c r="R277" s="8">
        <f t="shared" si="32"/>
        <v>65.298192771084331</v>
      </c>
      <c r="S277" s="10" t="str">
        <f t="shared" si="33"/>
        <v>film &amp; video</v>
      </c>
      <c r="T277" s="10" t="str">
        <f t="shared" si="34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6">
        <f t="shared" si="29"/>
        <v>41026.748541666668</v>
      </c>
      <c r="K278">
        <v>1330394274</v>
      </c>
      <c r="L278" s="16">
        <f t="shared" si="30"/>
        <v>40966.790208333332</v>
      </c>
      <c r="M278" t="b">
        <v>1</v>
      </c>
      <c r="N278">
        <v>62</v>
      </c>
      <c r="O278" t="b">
        <v>1</v>
      </c>
      <c r="P278" t="s">
        <v>8269</v>
      </c>
      <c r="Q278" s="7">
        <f t="shared" si="31"/>
        <v>147.6</v>
      </c>
      <c r="R278" s="8">
        <f t="shared" si="32"/>
        <v>95.225806451612897</v>
      </c>
      <c r="S278" s="10" t="str">
        <f t="shared" si="33"/>
        <v>film &amp; video</v>
      </c>
      <c r="T278" s="10" t="str">
        <f t="shared" si="34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6">
        <f t="shared" si="29"/>
        <v>42147.599756944452</v>
      </c>
      <c r="K279">
        <v>1429824219</v>
      </c>
      <c r="L279" s="16">
        <f t="shared" si="30"/>
        <v>42117.599756944452</v>
      </c>
      <c r="M279" t="b">
        <v>1</v>
      </c>
      <c r="N279">
        <v>951</v>
      </c>
      <c r="O279" t="b">
        <v>1</v>
      </c>
      <c r="P279" t="s">
        <v>8269</v>
      </c>
      <c r="Q279" s="7">
        <f t="shared" si="31"/>
        <v>110.38153846153847</v>
      </c>
      <c r="R279" s="8">
        <f t="shared" si="32"/>
        <v>75.444794952681391</v>
      </c>
      <c r="S279" s="10" t="str">
        <f t="shared" si="33"/>
        <v>film &amp; video</v>
      </c>
      <c r="T279" s="10" t="str">
        <f t="shared" si="34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6">
        <f t="shared" si="29"/>
        <v>41193.749293981484</v>
      </c>
      <c r="K280">
        <v>1347411539</v>
      </c>
      <c r="L280" s="16">
        <f t="shared" si="30"/>
        <v>41163.749293981484</v>
      </c>
      <c r="M280" t="b">
        <v>1</v>
      </c>
      <c r="N280">
        <v>415</v>
      </c>
      <c r="O280" t="b">
        <v>1</v>
      </c>
      <c r="P280" t="s">
        <v>8269</v>
      </c>
      <c r="Q280" s="7">
        <f t="shared" si="31"/>
        <v>150.34814814814814</v>
      </c>
      <c r="R280" s="8">
        <f t="shared" si="32"/>
        <v>97.816867469879512</v>
      </c>
      <c r="S280" s="10" t="str">
        <f t="shared" si="33"/>
        <v>film &amp; video</v>
      </c>
      <c r="T280" s="10" t="str">
        <f t="shared" si="34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6">
        <f t="shared" si="29"/>
        <v>42792.792361111111</v>
      </c>
      <c r="K281">
        <v>1485237096</v>
      </c>
      <c r="L281" s="16">
        <f t="shared" si="30"/>
        <v>42758.952500000007</v>
      </c>
      <c r="M281" t="b">
        <v>1</v>
      </c>
      <c r="N281">
        <v>305</v>
      </c>
      <c r="O281" t="b">
        <v>1</v>
      </c>
      <c r="P281" t="s">
        <v>8269</v>
      </c>
      <c r="Q281" s="7">
        <f t="shared" si="31"/>
        <v>157.31829411764707</v>
      </c>
      <c r="R281" s="8">
        <f t="shared" si="32"/>
        <v>87.685606557377056</v>
      </c>
      <c r="S281" s="10" t="str">
        <f t="shared" si="33"/>
        <v>film &amp; video</v>
      </c>
      <c r="T281" s="10" t="str">
        <f t="shared" si="34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6">
        <f t="shared" si="29"/>
        <v>41789.299016203702</v>
      </c>
      <c r="K282">
        <v>1397571035</v>
      </c>
      <c r="L282" s="16">
        <f t="shared" si="30"/>
        <v>41744.299016203702</v>
      </c>
      <c r="M282" t="b">
        <v>1</v>
      </c>
      <c r="N282">
        <v>2139</v>
      </c>
      <c r="O282" t="b">
        <v>1</v>
      </c>
      <c r="P282" t="s">
        <v>8269</v>
      </c>
      <c r="Q282" s="7">
        <f t="shared" si="31"/>
        <v>156.14400000000001</v>
      </c>
      <c r="R282" s="8">
        <f t="shared" si="32"/>
        <v>54.748948106591868</v>
      </c>
      <c r="S282" s="10" t="str">
        <f t="shared" si="33"/>
        <v>film &amp; video</v>
      </c>
      <c r="T282" s="10" t="str">
        <f t="shared" si="34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6">
        <f t="shared" si="29"/>
        <v>40035.518055555556</v>
      </c>
      <c r="K283">
        <v>1242532513</v>
      </c>
      <c r="L283" s="16">
        <f t="shared" si="30"/>
        <v>39949.871678240743</v>
      </c>
      <c r="M283" t="b">
        <v>1</v>
      </c>
      <c r="N283">
        <v>79</v>
      </c>
      <c r="O283" t="b">
        <v>1</v>
      </c>
      <c r="P283" t="s">
        <v>8269</v>
      </c>
      <c r="Q283" s="7">
        <f t="shared" si="31"/>
        <v>120.58763636363636</v>
      </c>
      <c r="R283" s="8">
        <f t="shared" si="32"/>
        <v>83.953417721518989</v>
      </c>
      <c r="S283" s="10" t="str">
        <f t="shared" si="33"/>
        <v>film &amp; video</v>
      </c>
      <c r="T283" s="10" t="str">
        <f t="shared" si="34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6">
        <f t="shared" si="29"/>
        <v>40231.625</v>
      </c>
      <c r="K284">
        <v>1263679492</v>
      </c>
      <c r="L284" s="16">
        <f t="shared" si="30"/>
        <v>40194.628379629634</v>
      </c>
      <c r="M284" t="b">
        <v>1</v>
      </c>
      <c r="N284">
        <v>179</v>
      </c>
      <c r="O284" t="b">
        <v>1</v>
      </c>
      <c r="P284" t="s">
        <v>8269</v>
      </c>
      <c r="Q284" s="7">
        <f t="shared" si="31"/>
        <v>101.18888888888888</v>
      </c>
      <c r="R284" s="8">
        <f t="shared" si="32"/>
        <v>254.38547486033519</v>
      </c>
      <c r="S284" s="10" t="str">
        <f t="shared" si="33"/>
        <v>film &amp; video</v>
      </c>
      <c r="T284" s="10" t="str">
        <f t="shared" si="34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6">
        <f t="shared" si="29"/>
        <v>40694.915972222225</v>
      </c>
      <c r="K285">
        <v>1305219744</v>
      </c>
      <c r="L285" s="16">
        <f t="shared" si="30"/>
        <v>40675.418333333335</v>
      </c>
      <c r="M285" t="b">
        <v>1</v>
      </c>
      <c r="N285">
        <v>202</v>
      </c>
      <c r="O285" t="b">
        <v>1</v>
      </c>
      <c r="P285" t="s">
        <v>8269</v>
      </c>
      <c r="Q285" s="7">
        <f t="shared" si="31"/>
        <v>114.27249999999999</v>
      </c>
      <c r="R285" s="8">
        <f t="shared" si="32"/>
        <v>101.8269801980198</v>
      </c>
      <c r="S285" s="10" t="str">
        <f t="shared" si="33"/>
        <v>film &amp; video</v>
      </c>
      <c r="T285" s="10" t="str">
        <f t="shared" si="34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6">
        <f t="shared" si="29"/>
        <v>40929.446527777778</v>
      </c>
      <c r="K286">
        <v>1325007780</v>
      </c>
      <c r="L286" s="16">
        <f t="shared" si="30"/>
        <v>40904.446527777778</v>
      </c>
      <c r="M286" t="b">
        <v>1</v>
      </c>
      <c r="N286">
        <v>760</v>
      </c>
      <c r="O286" t="b">
        <v>1</v>
      </c>
      <c r="P286" t="s">
        <v>8269</v>
      </c>
      <c r="Q286" s="7">
        <f t="shared" si="31"/>
        <v>104.62615</v>
      </c>
      <c r="R286" s="8">
        <f t="shared" si="32"/>
        <v>55.066394736842106</v>
      </c>
      <c r="S286" s="10" t="str">
        <f t="shared" si="33"/>
        <v>film &amp; video</v>
      </c>
      <c r="T286" s="10" t="str">
        <f t="shared" si="34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6">
        <f t="shared" si="29"/>
        <v>41536.464444444449</v>
      </c>
      <c r="K287">
        <v>1377022128</v>
      </c>
      <c r="L287" s="16">
        <f t="shared" si="30"/>
        <v>41506.464444444449</v>
      </c>
      <c r="M287" t="b">
        <v>1</v>
      </c>
      <c r="N287">
        <v>563</v>
      </c>
      <c r="O287" t="b">
        <v>1</v>
      </c>
      <c r="P287" t="s">
        <v>8269</v>
      </c>
      <c r="Q287" s="7">
        <f t="shared" si="31"/>
        <v>228.82507142857142</v>
      </c>
      <c r="R287" s="8">
        <f t="shared" si="32"/>
        <v>56.901438721136763</v>
      </c>
      <c r="S287" s="10" t="str">
        <f t="shared" si="33"/>
        <v>film &amp; video</v>
      </c>
      <c r="T287" s="10" t="str">
        <f t="shared" si="34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6">
        <f t="shared" si="29"/>
        <v>41358.482916666668</v>
      </c>
      <c r="K288">
        <v>1360352124</v>
      </c>
      <c r="L288" s="16">
        <f t="shared" si="30"/>
        <v>41313.524583333332</v>
      </c>
      <c r="M288" t="b">
        <v>1</v>
      </c>
      <c r="N288">
        <v>135</v>
      </c>
      <c r="O288" t="b">
        <v>1</v>
      </c>
      <c r="P288" t="s">
        <v>8269</v>
      </c>
      <c r="Q288" s="7">
        <f t="shared" si="31"/>
        <v>109.15333333333332</v>
      </c>
      <c r="R288" s="8">
        <f t="shared" si="32"/>
        <v>121.28148148148148</v>
      </c>
      <c r="S288" s="10" t="str">
        <f t="shared" si="33"/>
        <v>film &amp; video</v>
      </c>
      <c r="T288" s="10" t="str">
        <f t="shared" si="34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6">
        <f t="shared" si="29"/>
        <v>41214.875</v>
      </c>
      <c r="K289">
        <v>1349160018</v>
      </c>
      <c r="L289" s="16">
        <f t="shared" si="30"/>
        <v>41183.986319444448</v>
      </c>
      <c r="M289" t="b">
        <v>1</v>
      </c>
      <c r="N289">
        <v>290</v>
      </c>
      <c r="O289" t="b">
        <v>1</v>
      </c>
      <c r="P289" t="s">
        <v>8269</v>
      </c>
      <c r="Q289" s="7">
        <f t="shared" si="31"/>
        <v>176.29999999999998</v>
      </c>
      <c r="R289" s="8">
        <f t="shared" si="32"/>
        <v>91.189655172413794</v>
      </c>
      <c r="S289" s="10" t="str">
        <f t="shared" si="33"/>
        <v>film &amp; video</v>
      </c>
      <c r="T289" s="10" t="str">
        <f t="shared" si="34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6">
        <f t="shared" si="29"/>
        <v>41085.877233796295</v>
      </c>
      <c r="K290">
        <v>1337659393</v>
      </c>
      <c r="L290" s="16">
        <f t="shared" si="30"/>
        <v>41050.877233796295</v>
      </c>
      <c r="M290" t="b">
        <v>1</v>
      </c>
      <c r="N290">
        <v>447</v>
      </c>
      <c r="O290" t="b">
        <v>1</v>
      </c>
      <c r="P290" t="s">
        <v>8269</v>
      </c>
      <c r="Q290" s="7">
        <f t="shared" si="31"/>
        <v>103.21061999999999</v>
      </c>
      <c r="R290" s="8">
        <f t="shared" si="32"/>
        <v>115.44812080536913</v>
      </c>
      <c r="S290" s="10" t="str">
        <f t="shared" si="33"/>
        <v>film &amp; video</v>
      </c>
      <c r="T290" s="10" t="str">
        <f t="shared" si="34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6">
        <f t="shared" si="29"/>
        <v>41580.16474537037</v>
      </c>
      <c r="K291">
        <v>1380797834</v>
      </c>
      <c r="L291" s="16">
        <f t="shared" si="30"/>
        <v>41550.16474537037</v>
      </c>
      <c r="M291" t="b">
        <v>1</v>
      </c>
      <c r="N291">
        <v>232</v>
      </c>
      <c r="O291" t="b">
        <v>1</v>
      </c>
      <c r="P291" t="s">
        <v>8269</v>
      </c>
      <c r="Q291" s="7">
        <f t="shared" si="31"/>
        <v>104.82000000000001</v>
      </c>
      <c r="R291" s="8">
        <f t="shared" si="32"/>
        <v>67.771551724137936</v>
      </c>
      <c r="S291" s="10" t="str">
        <f t="shared" si="33"/>
        <v>film &amp; video</v>
      </c>
      <c r="T291" s="10" t="str">
        <f t="shared" si="34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6">
        <f t="shared" si="29"/>
        <v>40576.040972222225</v>
      </c>
      <c r="K292">
        <v>1292316697</v>
      </c>
      <c r="L292" s="16">
        <f t="shared" si="30"/>
        <v>40526.077511574076</v>
      </c>
      <c r="M292" t="b">
        <v>1</v>
      </c>
      <c r="N292">
        <v>168</v>
      </c>
      <c r="O292" t="b">
        <v>1</v>
      </c>
      <c r="P292" t="s">
        <v>8269</v>
      </c>
      <c r="Q292" s="7">
        <f t="shared" si="31"/>
        <v>106.68444444444445</v>
      </c>
      <c r="R292" s="8">
        <f t="shared" si="32"/>
        <v>28.576190476190476</v>
      </c>
      <c r="S292" s="10" t="str">
        <f t="shared" si="33"/>
        <v>film &amp; video</v>
      </c>
      <c r="T292" s="10" t="str">
        <f t="shared" si="34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6">
        <f t="shared" si="29"/>
        <v>41394.709027777782</v>
      </c>
      <c r="K293">
        <v>1365791246</v>
      </c>
      <c r="L293" s="16">
        <f t="shared" si="30"/>
        <v>41376.477384259262</v>
      </c>
      <c r="M293" t="b">
        <v>1</v>
      </c>
      <c r="N293">
        <v>128</v>
      </c>
      <c r="O293" t="b">
        <v>1</v>
      </c>
      <c r="P293" t="s">
        <v>8269</v>
      </c>
      <c r="Q293" s="7">
        <f t="shared" si="31"/>
        <v>120.02</v>
      </c>
      <c r="R293" s="8">
        <f t="shared" si="32"/>
        <v>46.8828125</v>
      </c>
      <c r="S293" s="10" t="str">
        <f t="shared" si="33"/>
        <v>film &amp; video</v>
      </c>
      <c r="T293" s="10" t="str">
        <f t="shared" si="34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6">
        <f t="shared" si="29"/>
        <v>40844.874305555561</v>
      </c>
      <c r="K294">
        <v>1317064599</v>
      </c>
      <c r="L294" s="16">
        <f t="shared" si="30"/>
        <v>40812.511562500003</v>
      </c>
      <c r="M294" t="b">
        <v>1</v>
      </c>
      <c r="N294">
        <v>493</v>
      </c>
      <c r="O294" t="b">
        <v>1</v>
      </c>
      <c r="P294" t="s">
        <v>8269</v>
      </c>
      <c r="Q294" s="7">
        <f t="shared" si="31"/>
        <v>101.50693333333334</v>
      </c>
      <c r="R294" s="8">
        <f t="shared" si="32"/>
        <v>154.42231237322514</v>
      </c>
      <c r="S294" s="10" t="str">
        <f t="shared" si="33"/>
        <v>film &amp; video</v>
      </c>
      <c r="T294" s="10" t="str">
        <f t="shared" si="34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6">
        <f t="shared" si="29"/>
        <v>41749.376319444447</v>
      </c>
      <c r="K295">
        <v>1395417714</v>
      </c>
      <c r="L295" s="16">
        <f t="shared" si="30"/>
        <v>41719.376319444447</v>
      </c>
      <c r="M295" t="b">
        <v>1</v>
      </c>
      <c r="N295">
        <v>131</v>
      </c>
      <c r="O295" t="b">
        <v>1</v>
      </c>
      <c r="P295" t="s">
        <v>8269</v>
      </c>
      <c r="Q295" s="7">
        <f t="shared" si="31"/>
        <v>101.38461538461539</v>
      </c>
      <c r="R295" s="8">
        <f t="shared" si="32"/>
        <v>201.22137404580153</v>
      </c>
      <c r="S295" s="10" t="str">
        <f t="shared" si="33"/>
        <v>film &amp; video</v>
      </c>
      <c r="T295" s="10" t="str">
        <f t="shared" si="34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6">
        <f t="shared" si="29"/>
        <v>40378.375</v>
      </c>
      <c r="K296">
        <v>1276480894</v>
      </c>
      <c r="L296" s="16">
        <f t="shared" si="30"/>
        <v>40342.792754629634</v>
      </c>
      <c r="M296" t="b">
        <v>1</v>
      </c>
      <c r="N296">
        <v>50</v>
      </c>
      <c r="O296" t="b">
        <v>1</v>
      </c>
      <c r="P296" t="s">
        <v>8269</v>
      </c>
      <c r="Q296" s="7">
        <f t="shared" si="31"/>
        <v>100</v>
      </c>
      <c r="R296" s="8">
        <f t="shared" si="32"/>
        <v>100</v>
      </c>
      <c r="S296" s="10" t="str">
        <f t="shared" si="33"/>
        <v>film &amp; video</v>
      </c>
      <c r="T296" s="10" t="str">
        <f t="shared" si="34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6">
        <f t="shared" si="29"/>
        <v>41578.708333333336</v>
      </c>
      <c r="K297">
        <v>1378080409</v>
      </c>
      <c r="L297" s="16">
        <f t="shared" si="30"/>
        <v>41518.713067129633</v>
      </c>
      <c r="M297" t="b">
        <v>1</v>
      </c>
      <c r="N297">
        <v>665</v>
      </c>
      <c r="O297" t="b">
        <v>1</v>
      </c>
      <c r="P297" t="s">
        <v>8269</v>
      </c>
      <c r="Q297" s="7">
        <f t="shared" si="31"/>
        <v>133.10911999999999</v>
      </c>
      <c r="R297" s="8">
        <f t="shared" si="32"/>
        <v>100.08204511278196</v>
      </c>
      <c r="S297" s="10" t="str">
        <f t="shared" si="33"/>
        <v>film &amp; video</v>
      </c>
      <c r="T297" s="10" t="str">
        <f t="shared" si="34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6">
        <f t="shared" si="29"/>
        <v>41159.183831018519</v>
      </c>
      <c r="K298">
        <v>1344857083</v>
      </c>
      <c r="L298" s="16">
        <f t="shared" si="30"/>
        <v>41134.183831018519</v>
      </c>
      <c r="M298" t="b">
        <v>1</v>
      </c>
      <c r="N298">
        <v>129</v>
      </c>
      <c r="O298" t="b">
        <v>1</v>
      </c>
      <c r="P298" t="s">
        <v>8269</v>
      </c>
      <c r="Q298" s="7">
        <f t="shared" si="31"/>
        <v>118.72620000000001</v>
      </c>
      <c r="R298" s="8">
        <f t="shared" si="32"/>
        <v>230.08953488372092</v>
      </c>
      <c r="S298" s="10" t="str">
        <f t="shared" si="33"/>
        <v>film &amp; video</v>
      </c>
      <c r="T298" s="10" t="str">
        <f t="shared" si="34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6">
        <f t="shared" si="29"/>
        <v>42124.874305555561</v>
      </c>
      <c r="K299">
        <v>1427390901</v>
      </c>
      <c r="L299" s="16">
        <f t="shared" si="30"/>
        <v>42089.436354166675</v>
      </c>
      <c r="M299" t="b">
        <v>1</v>
      </c>
      <c r="N299">
        <v>142</v>
      </c>
      <c r="O299" t="b">
        <v>1</v>
      </c>
      <c r="P299" t="s">
        <v>8269</v>
      </c>
      <c r="Q299" s="7">
        <f t="shared" si="31"/>
        <v>100.64</v>
      </c>
      <c r="R299" s="8">
        <f t="shared" si="32"/>
        <v>141.74647887323943</v>
      </c>
      <c r="S299" s="10" t="str">
        <f t="shared" si="33"/>
        <v>film &amp; video</v>
      </c>
      <c r="T299" s="10" t="str">
        <f t="shared" si="34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6">
        <f t="shared" si="29"/>
        <v>41768.583333333336</v>
      </c>
      <c r="K300">
        <v>1394536048</v>
      </c>
      <c r="L300" s="16">
        <f t="shared" si="30"/>
        <v>41709.171851851854</v>
      </c>
      <c r="M300" t="b">
        <v>1</v>
      </c>
      <c r="N300">
        <v>2436</v>
      </c>
      <c r="O300" t="b">
        <v>1</v>
      </c>
      <c r="P300" t="s">
        <v>8269</v>
      </c>
      <c r="Q300" s="7">
        <f t="shared" si="31"/>
        <v>108.93241269841269</v>
      </c>
      <c r="R300" s="8">
        <f t="shared" si="32"/>
        <v>56.344351395730705</v>
      </c>
      <c r="S300" s="10" t="str">
        <f t="shared" si="33"/>
        <v>film &amp; video</v>
      </c>
      <c r="T300" s="10" t="str">
        <f t="shared" si="34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6">
        <f t="shared" si="29"/>
        <v>40498.975231481483</v>
      </c>
      <c r="K301">
        <v>1287379460</v>
      </c>
      <c r="L301" s="16">
        <f t="shared" si="30"/>
        <v>40468.933564814819</v>
      </c>
      <c r="M301" t="b">
        <v>1</v>
      </c>
      <c r="N301">
        <v>244</v>
      </c>
      <c r="O301" t="b">
        <v>1</v>
      </c>
      <c r="P301" t="s">
        <v>8269</v>
      </c>
      <c r="Q301" s="7">
        <f t="shared" si="31"/>
        <v>178.95250000000001</v>
      </c>
      <c r="R301" s="8">
        <f t="shared" si="32"/>
        <v>73.341188524590166</v>
      </c>
      <c r="S301" s="10" t="str">
        <f t="shared" si="33"/>
        <v>film &amp; video</v>
      </c>
      <c r="T301" s="10" t="str">
        <f t="shared" si="34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6">
        <f t="shared" si="29"/>
        <v>40657.668263888889</v>
      </c>
      <c r="K302">
        <v>1301007738</v>
      </c>
      <c r="L302" s="16">
        <f t="shared" si="30"/>
        <v>40626.668263888889</v>
      </c>
      <c r="M302" t="b">
        <v>1</v>
      </c>
      <c r="N302">
        <v>298</v>
      </c>
      <c r="O302" t="b">
        <v>1</v>
      </c>
      <c r="P302" t="s">
        <v>8269</v>
      </c>
      <c r="Q302" s="7">
        <f t="shared" si="31"/>
        <v>101.72264</v>
      </c>
      <c r="R302" s="8">
        <f t="shared" si="32"/>
        <v>85.337785234899329</v>
      </c>
      <c r="S302" s="10" t="str">
        <f t="shared" si="33"/>
        <v>film &amp; video</v>
      </c>
      <c r="T302" s="10" t="str">
        <f t="shared" si="34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6">
        <f t="shared" si="29"/>
        <v>41352.404340277782</v>
      </c>
      <c r="K303">
        <v>1360258935</v>
      </c>
      <c r="L303" s="16">
        <f t="shared" si="30"/>
        <v>41312.446006944447</v>
      </c>
      <c r="M303" t="b">
        <v>1</v>
      </c>
      <c r="N303">
        <v>251</v>
      </c>
      <c r="O303" t="b">
        <v>1</v>
      </c>
      <c r="P303" t="s">
        <v>8269</v>
      </c>
      <c r="Q303" s="7">
        <f t="shared" si="31"/>
        <v>118.73499999999999</v>
      </c>
      <c r="R303" s="8">
        <f t="shared" si="32"/>
        <v>61.496215139442228</v>
      </c>
      <c r="S303" s="10" t="str">
        <f t="shared" si="33"/>
        <v>film &amp; video</v>
      </c>
      <c r="T303" s="10" t="str">
        <f t="shared" si="34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6">
        <f t="shared" si="29"/>
        <v>40963.565254629633</v>
      </c>
      <c r="K304">
        <v>1327523638</v>
      </c>
      <c r="L304" s="16">
        <f t="shared" si="30"/>
        <v>40933.565254629633</v>
      </c>
      <c r="M304" t="b">
        <v>1</v>
      </c>
      <c r="N304">
        <v>108</v>
      </c>
      <c r="O304" t="b">
        <v>1</v>
      </c>
      <c r="P304" t="s">
        <v>8269</v>
      </c>
      <c r="Q304" s="7">
        <f t="shared" si="31"/>
        <v>100.46</v>
      </c>
      <c r="R304" s="8">
        <f t="shared" si="32"/>
        <v>93.018518518518519</v>
      </c>
      <c r="S304" s="10" t="str">
        <f t="shared" si="33"/>
        <v>film &amp; video</v>
      </c>
      <c r="T304" s="10" t="str">
        <f t="shared" si="34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6">
        <f t="shared" si="29"/>
        <v>41061.779467592598</v>
      </c>
      <c r="K305">
        <v>1336009346</v>
      </c>
      <c r="L305" s="16">
        <f t="shared" si="30"/>
        <v>41031.779467592598</v>
      </c>
      <c r="M305" t="b">
        <v>1</v>
      </c>
      <c r="N305">
        <v>82</v>
      </c>
      <c r="O305" t="b">
        <v>1</v>
      </c>
      <c r="P305" t="s">
        <v>8269</v>
      </c>
      <c r="Q305" s="7">
        <f t="shared" si="31"/>
        <v>137.46666666666667</v>
      </c>
      <c r="R305" s="8">
        <f t="shared" si="32"/>
        <v>50.292682926829265</v>
      </c>
      <c r="S305" s="10" t="str">
        <f t="shared" si="33"/>
        <v>film &amp; video</v>
      </c>
      <c r="T305" s="10" t="str">
        <f t="shared" si="34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6">
        <f t="shared" si="29"/>
        <v>41152.791666666672</v>
      </c>
      <c r="K306">
        <v>1343096197</v>
      </c>
      <c r="L306" s="16">
        <f t="shared" si="30"/>
        <v>41113.803206018521</v>
      </c>
      <c r="M306" t="b">
        <v>1</v>
      </c>
      <c r="N306">
        <v>74</v>
      </c>
      <c r="O306" t="b">
        <v>1</v>
      </c>
      <c r="P306" t="s">
        <v>8269</v>
      </c>
      <c r="Q306" s="7">
        <f t="shared" si="31"/>
        <v>231.64705882352939</v>
      </c>
      <c r="R306" s="8">
        <f t="shared" si="32"/>
        <v>106.43243243243244</v>
      </c>
      <c r="S306" s="10" t="str">
        <f t="shared" si="33"/>
        <v>film &amp; video</v>
      </c>
      <c r="T306" s="10" t="str">
        <f t="shared" ref="T306:T337" si="35">IF(ISNUMBER(SEARCH("documentary",P306)),"documentary","")</f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6">
        <f t="shared" si="29"/>
        <v>40978.338530092595</v>
      </c>
      <c r="K307">
        <v>1328800049</v>
      </c>
      <c r="L307" s="16">
        <f t="shared" si="30"/>
        <v>40948.338530092595</v>
      </c>
      <c r="M307" t="b">
        <v>1</v>
      </c>
      <c r="N307">
        <v>189</v>
      </c>
      <c r="O307" t="b">
        <v>1</v>
      </c>
      <c r="P307" t="s">
        <v>8269</v>
      </c>
      <c r="Q307" s="7">
        <f t="shared" si="31"/>
        <v>130.33333333333331</v>
      </c>
      <c r="R307" s="8">
        <f t="shared" si="32"/>
        <v>51.719576719576722</v>
      </c>
      <c r="S307" s="10" t="str">
        <f t="shared" si="33"/>
        <v>film &amp; video</v>
      </c>
      <c r="T307" s="10" t="str">
        <f t="shared" si="35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6">
        <f t="shared" si="29"/>
        <v>41353.503854166673</v>
      </c>
      <c r="K308">
        <v>1362081933</v>
      </c>
      <c r="L308" s="16">
        <f t="shared" si="30"/>
        <v>41333.545520833337</v>
      </c>
      <c r="M308" t="b">
        <v>1</v>
      </c>
      <c r="N308">
        <v>80</v>
      </c>
      <c r="O308" t="b">
        <v>1</v>
      </c>
      <c r="P308" t="s">
        <v>8269</v>
      </c>
      <c r="Q308" s="7">
        <f t="shared" si="31"/>
        <v>292.89999999999998</v>
      </c>
      <c r="R308" s="8">
        <f t="shared" si="32"/>
        <v>36.612499999999997</v>
      </c>
      <c r="S308" s="10" t="str">
        <f t="shared" si="33"/>
        <v>film &amp; video</v>
      </c>
      <c r="T308" s="10" t="str">
        <f t="shared" si="35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6">
        <f t="shared" si="29"/>
        <v>41312.652789351851</v>
      </c>
      <c r="K309">
        <v>1357684801</v>
      </c>
      <c r="L309" s="16">
        <f t="shared" si="30"/>
        <v>41282.652789351851</v>
      </c>
      <c r="M309" t="b">
        <v>1</v>
      </c>
      <c r="N309">
        <v>576</v>
      </c>
      <c r="O309" t="b">
        <v>1</v>
      </c>
      <c r="P309" t="s">
        <v>8269</v>
      </c>
      <c r="Q309" s="7">
        <f t="shared" si="31"/>
        <v>111.31818181818183</v>
      </c>
      <c r="R309" s="8">
        <f t="shared" si="32"/>
        <v>42.517361111111114</v>
      </c>
      <c r="S309" s="10" t="str">
        <f t="shared" si="33"/>
        <v>film &amp; video</v>
      </c>
      <c r="T309" s="10" t="str">
        <f t="shared" si="35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6">
        <f t="shared" si="29"/>
        <v>40612.40289351852</v>
      </c>
      <c r="K310">
        <v>1295887210</v>
      </c>
      <c r="L310" s="16">
        <f t="shared" si="30"/>
        <v>40567.40289351852</v>
      </c>
      <c r="M310" t="b">
        <v>1</v>
      </c>
      <c r="N310">
        <v>202</v>
      </c>
      <c r="O310" t="b">
        <v>1</v>
      </c>
      <c r="P310" t="s">
        <v>8269</v>
      </c>
      <c r="Q310" s="7">
        <f t="shared" si="31"/>
        <v>105.56666666666668</v>
      </c>
      <c r="R310" s="8">
        <f t="shared" si="32"/>
        <v>62.712871287128714</v>
      </c>
      <c r="S310" s="10" t="str">
        <f t="shared" si="33"/>
        <v>film &amp; video</v>
      </c>
      <c r="T310" s="10" t="str">
        <f t="shared" si="35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6">
        <f t="shared" si="29"/>
        <v>41155.45988425926</v>
      </c>
      <c r="K311">
        <v>1344880934</v>
      </c>
      <c r="L311" s="16">
        <f t="shared" si="30"/>
        <v>41134.45988425926</v>
      </c>
      <c r="M311" t="b">
        <v>1</v>
      </c>
      <c r="N311">
        <v>238</v>
      </c>
      <c r="O311" t="b">
        <v>1</v>
      </c>
      <c r="P311" t="s">
        <v>8269</v>
      </c>
      <c r="Q311" s="7">
        <f t="shared" si="31"/>
        <v>118.94444444444446</v>
      </c>
      <c r="R311" s="8">
        <f t="shared" si="32"/>
        <v>89.957983193277315</v>
      </c>
      <c r="S311" s="10" t="str">
        <f t="shared" si="33"/>
        <v>film &amp; video</v>
      </c>
      <c r="T311" s="10" t="str">
        <f t="shared" si="35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6">
        <f t="shared" si="29"/>
        <v>40835.791666666672</v>
      </c>
      <c r="K312">
        <v>1317788623</v>
      </c>
      <c r="L312" s="16">
        <f t="shared" si="30"/>
        <v>40820.891469907408</v>
      </c>
      <c r="M312" t="b">
        <v>1</v>
      </c>
      <c r="N312">
        <v>36</v>
      </c>
      <c r="O312" t="b">
        <v>1</v>
      </c>
      <c r="P312" t="s">
        <v>8269</v>
      </c>
      <c r="Q312" s="7">
        <f t="shared" si="31"/>
        <v>104.129</v>
      </c>
      <c r="R312" s="8">
        <f t="shared" si="32"/>
        <v>28.924722222222222</v>
      </c>
      <c r="S312" s="10" t="str">
        <f t="shared" si="33"/>
        <v>film &amp; video</v>
      </c>
      <c r="T312" s="10" t="str">
        <f t="shared" si="35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6">
        <f t="shared" si="29"/>
        <v>40909.040972222225</v>
      </c>
      <c r="K313">
        <v>1321852592</v>
      </c>
      <c r="L313" s="16">
        <f t="shared" si="30"/>
        <v>40867.928148148152</v>
      </c>
      <c r="M313" t="b">
        <v>1</v>
      </c>
      <c r="N313">
        <v>150</v>
      </c>
      <c r="O313" t="b">
        <v>1</v>
      </c>
      <c r="P313" t="s">
        <v>8269</v>
      </c>
      <c r="Q313" s="7">
        <f t="shared" si="31"/>
        <v>104.10165000000001</v>
      </c>
      <c r="R313" s="8">
        <f t="shared" si="32"/>
        <v>138.8022</v>
      </c>
      <c r="S313" s="10" t="str">
        <f t="shared" si="33"/>
        <v>film &amp; video</v>
      </c>
      <c r="T313" s="10" t="str">
        <f t="shared" si="35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6">
        <f t="shared" si="29"/>
        <v>41378.586018518523</v>
      </c>
      <c r="K314">
        <v>1363381432</v>
      </c>
      <c r="L314" s="16">
        <f t="shared" si="30"/>
        <v>41348.586018518523</v>
      </c>
      <c r="M314" t="b">
        <v>1</v>
      </c>
      <c r="N314">
        <v>146</v>
      </c>
      <c r="O314" t="b">
        <v>1</v>
      </c>
      <c r="P314" t="s">
        <v>8269</v>
      </c>
      <c r="Q314" s="7">
        <f t="shared" si="31"/>
        <v>111.87499999999999</v>
      </c>
      <c r="R314" s="8">
        <f t="shared" si="32"/>
        <v>61.301369863013697</v>
      </c>
      <c r="S314" s="10" t="str">
        <f t="shared" si="33"/>
        <v>film &amp; video</v>
      </c>
      <c r="T314" s="10" t="str">
        <f t="shared" si="35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6">
        <f t="shared" si="29"/>
        <v>40401.374305555561</v>
      </c>
      <c r="K315">
        <v>1277702894</v>
      </c>
      <c r="L315" s="16">
        <f t="shared" si="30"/>
        <v>40356.936273148152</v>
      </c>
      <c r="M315" t="b">
        <v>1</v>
      </c>
      <c r="N315">
        <v>222</v>
      </c>
      <c r="O315" t="b">
        <v>1</v>
      </c>
      <c r="P315" t="s">
        <v>8269</v>
      </c>
      <c r="Q315" s="7">
        <f t="shared" si="31"/>
        <v>104.73529411764706</v>
      </c>
      <c r="R315" s="8">
        <f t="shared" si="32"/>
        <v>80.202702702702709</v>
      </c>
      <c r="S315" s="10" t="str">
        <f t="shared" si="33"/>
        <v>film &amp; video</v>
      </c>
      <c r="T315" s="10" t="str">
        <f t="shared" si="35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6">
        <f t="shared" si="29"/>
        <v>41334.541527777779</v>
      </c>
      <c r="K316">
        <v>1359575988</v>
      </c>
      <c r="L316" s="16">
        <f t="shared" si="30"/>
        <v>41304.541527777779</v>
      </c>
      <c r="M316" t="b">
        <v>1</v>
      </c>
      <c r="N316">
        <v>120</v>
      </c>
      <c r="O316" t="b">
        <v>1</v>
      </c>
      <c r="P316" t="s">
        <v>8269</v>
      </c>
      <c r="Q316" s="7">
        <f t="shared" si="31"/>
        <v>385.15000000000003</v>
      </c>
      <c r="R316" s="8">
        <f t="shared" si="32"/>
        <v>32.095833333333331</v>
      </c>
      <c r="S316" s="10" t="str">
        <f t="shared" si="33"/>
        <v>film &amp; video</v>
      </c>
      <c r="T316" s="10" t="str">
        <f t="shared" si="35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6">
        <f t="shared" si="29"/>
        <v>41143.480717592596</v>
      </c>
      <c r="K317">
        <v>1343068334</v>
      </c>
      <c r="L317" s="16">
        <f t="shared" si="30"/>
        <v>41113.480717592596</v>
      </c>
      <c r="M317" t="b">
        <v>1</v>
      </c>
      <c r="N317">
        <v>126</v>
      </c>
      <c r="O317" t="b">
        <v>1</v>
      </c>
      <c r="P317" t="s">
        <v>8269</v>
      </c>
      <c r="Q317" s="7">
        <f t="shared" si="31"/>
        <v>101.248</v>
      </c>
      <c r="R317" s="8">
        <f t="shared" si="32"/>
        <v>200.88888888888889</v>
      </c>
      <c r="S317" s="10" t="str">
        <f t="shared" si="33"/>
        <v>film &amp; video</v>
      </c>
      <c r="T317" s="10" t="str">
        <f t="shared" si="35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6">
        <f t="shared" si="29"/>
        <v>41983.915972222225</v>
      </c>
      <c r="K318">
        <v>1415398197</v>
      </c>
      <c r="L318" s="16">
        <f t="shared" si="30"/>
        <v>41950.631909722222</v>
      </c>
      <c r="M318" t="b">
        <v>1</v>
      </c>
      <c r="N318">
        <v>158</v>
      </c>
      <c r="O318" t="b">
        <v>1</v>
      </c>
      <c r="P318" t="s">
        <v>8269</v>
      </c>
      <c r="Q318" s="7">
        <f t="shared" si="31"/>
        <v>113.77333333333333</v>
      </c>
      <c r="R318" s="8">
        <f t="shared" si="32"/>
        <v>108.01265822784811</v>
      </c>
      <c r="S318" s="10" t="str">
        <f t="shared" si="33"/>
        <v>film &amp; video</v>
      </c>
      <c r="T318" s="10" t="str">
        <f t="shared" si="35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6">
        <f t="shared" si="29"/>
        <v>41619.38521990741</v>
      </c>
      <c r="K319">
        <v>1384186483</v>
      </c>
      <c r="L319" s="16">
        <f t="shared" si="30"/>
        <v>41589.38521990741</v>
      </c>
      <c r="M319" t="b">
        <v>1</v>
      </c>
      <c r="N319">
        <v>316</v>
      </c>
      <c r="O319" t="b">
        <v>1</v>
      </c>
      <c r="P319" t="s">
        <v>8269</v>
      </c>
      <c r="Q319" s="7">
        <f t="shared" si="31"/>
        <v>100.80333333333333</v>
      </c>
      <c r="R319" s="8">
        <f t="shared" si="32"/>
        <v>95.699367088607602</v>
      </c>
      <c r="S319" s="10" t="str">
        <f t="shared" si="33"/>
        <v>film &amp; video</v>
      </c>
      <c r="T319" s="10" t="str">
        <f t="shared" si="35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6">
        <f t="shared" si="29"/>
        <v>41359.705451388894</v>
      </c>
      <c r="K320">
        <v>1361753751</v>
      </c>
      <c r="L320" s="16">
        <f t="shared" si="30"/>
        <v>41329.747118055559</v>
      </c>
      <c r="M320" t="b">
        <v>1</v>
      </c>
      <c r="N320">
        <v>284</v>
      </c>
      <c r="O320" t="b">
        <v>1</v>
      </c>
      <c r="P320" t="s">
        <v>8269</v>
      </c>
      <c r="Q320" s="7">
        <f t="shared" si="31"/>
        <v>283.32</v>
      </c>
      <c r="R320" s="8">
        <f t="shared" si="32"/>
        <v>49.880281690140848</v>
      </c>
      <c r="S320" s="10" t="str">
        <f t="shared" si="33"/>
        <v>film &amp; video</v>
      </c>
      <c r="T320" s="10" t="str">
        <f t="shared" si="35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6">
        <f t="shared" si="29"/>
        <v>40211.040972222225</v>
      </c>
      <c r="K321">
        <v>1257538029</v>
      </c>
      <c r="L321" s="16">
        <f t="shared" si="30"/>
        <v>40123.546631944446</v>
      </c>
      <c r="M321" t="b">
        <v>1</v>
      </c>
      <c r="N321">
        <v>51</v>
      </c>
      <c r="O321" t="b">
        <v>1</v>
      </c>
      <c r="P321" t="s">
        <v>8269</v>
      </c>
      <c r="Q321" s="7">
        <f t="shared" si="31"/>
        <v>112.68</v>
      </c>
      <c r="R321" s="8">
        <f t="shared" si="32"/>
        <v>110.47058823529412</v>
      </c>
      <c r="S321" s="10" t="str">
        <f t="shared" si="33"/>
        <v>film &amp; video</v>
      </c>
      <c r="T321" s="10" t="str">
        <f t="shared" si="35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6">
        <f t="shared" ref="J322:J385" si="36">(((I322/60)/60)/24)+DATE(1970,1,1)+(-7/24)</f>
        <v>42360.666666666664</v>
      </c>
      <c r="K322">
        <v>1448284433</v>
      </c>
      <c r="L322" s="16">
        <f t="shared" ref="L322:L385" si="37">(((K322/60)/60)/24)+DATE(1970,1,1)+(-7/24)</f>
        <v>42331.259641203702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38">(E322/D322)*100</f>
        <v>106.58000000000001</v>
      </c>
      <c r="R322" s="8">
        <f t="shared" ref="R322:R385" si="39">E322/N322</f>
        <v>134.91139240506328</v>
      </c>
      <c r="S322" s="10" t="str">
        <f t="shared" ref="S322:S385" si="40">IF(ISNUMBER(SEARCH("film &amp; video",P322)),"film &amp; video","")</f>
        <v>film &amp; video</v>
      </c>
      <c r="T322" s="10" t="str">
        <f t="shared" si="35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6">
        <f t="shared" si="36"/>
        <v>42682.196597222232</v>
      </c>
      <c r="K323">
        <v>1475577786</v>
      </c>
      <c r="L323" s="16">
        <f t="shared" si="37"/>
        <v>42647.15493055556</v>
      </c>
      <c r="M323" t="b">
        <v>1</v>
      </c>
      <c r="N323">
        <v>337</v>
      </c>
      <c r="O323" t="b">
        <v>1</v>
      </c>
      <c r="P323" t="s">
        <v>8269</v>
      </c>
      <c r="Q323" s="7">
        <f t="shared" si="38"/>
        <v>102.66285714285715</v>
      </c>
      <c r="R323" s="8">
        <f t="shared" si="39"/>
        <v>106.62314540059347</v>
      </c>
      <c r="S323" s="10" t="str">
        <f t="shared" si="40"/>
        <v>film &amp; video</v>
      </c>
      <c r="T323" s="10" t="str">
        <f t="shared" si="35"/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6">
        <f t="shared" si="36"/>
        <v>42503.278333333335</v>
      </c>
      <c r="K324">
        <v>1460554848</v>
      </c>
      <c r="L324" s="16">
        <f t="shared" si="37"/>
        <v>42473.278333333335</v>
      </c>
      <c r="M324" t="b">
        <v>1</v>
      </c>
      <c r="N324">
        <v>186</v>
      </c>
      <c r="O324" t="b">
        <v>1</v>
      </c>
      <c r="P324" t="s">
        <v>8269</v>
      </c>
      <c r="Q324" s="7">
        <f t="shared" si="38"/>
        <v>107.91200000000001</v>
      </c>
      <c r="R324" s="8">
        <f t="shared" si="39"/>
        <v>145.04301075268816</v>
      </c>
      <c r="S324" s="10" t="str">
        <f t="shared" si="40"/>
        <v>film &amp; video</v>
      </c>
      <c r="T324" s="10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6">
        <f t="shared" si="36"/>
        <v>42725.040972222225</v>
      </c>
      <c r="K325">
        <v>1479886966</v>
      </c>
      <c r="L325" s="16">
        <f t="shared" si="37"/>
        <v>42697.029699074075</v>
      </c>
      <c r="M325" t="b">
        <v>1</v>
      </c>
      <c r="N325">
        <v>58</v>
      </c>
      <c r="O325" t="b">
        <v>1</v>
      </c>
      <c r="P325" t="s">
        <v>8269</v>
      </c>
      <c r="Q325" s="7">
        <f t="shared" si="38"/>
        <v>123.07407407407408</v>
      </c>
      <c r="R325" s="8">
        <f t="shared" si="39"/>
        <v>114.58620689655173</v>
      </c>
      <c r="S325" s="10" t="str">
        <f t="shared" si="40"/>
        <v>film &amp; video</v>
      </c>
      <c r="T325" s="10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6">
        <f t="shared" si="36"/>
        <v>42217.334583333337</v>
      </c>
      <c r="K326">
        <v>1435590108</v>
      </c>
      <c r="L326" s="16">
        <f t="shared" si="37"/>
        <v>42184.334583333337</v>
      </c>
      <c r="M326" t="b">
        <v>1</v>
      </c>
      <c r="N326">
        <v>82</v>
      </c>
      <c r="O326" t="b">
        <v>1</v>
      </c>
      <c r="P326" t="s">
        <v>8269</v>
      </c>
      <c r="Q326" s="7">
        <f t="shared" si="38"/>
        <v>101.6</v>
      </c>
      <c r="R326" s="8">
        <f t="shared" si="39"/>
        <v>105.3170731707317</v>
      </c>
      <c r="S326" s="10" t="str">
        <f t="shared" si="40"/>
        <v>film &amp; video</v>
      </c>
      <c r="T326" s="10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6">
        <f t="shared" si="36"/>
        <v>42723.896215277775</v>
      </c>
      <c r="K327">
        <v>1479184233</v>
      </c>
      <c r="L327" s="16">
        <f t="shared" si="37"/>
        <v>42688.896215277775</v>
      </c>
      <c r="M327" t="b">
        <v>1</v>
      </c>
      <c r="N327">
        <v>736</v>
      </c>
      <c r="O327" t="b">
        <v>1</v>
      </c>
      <c r="P327" t="s">
        <v>8269</v>
      </c>
      <c r="Q327" s="7">
        <f t="shared" si="38"/>
        <v>104.396</v>
      </c>
      <c r="R327" s="8">
        <f t="shared" si="39"/>
        <v>70.921195652173907</v>
      </c>
      <c r="S327" s="10" t="str">
        <f t="shared" si="40"/>
        <v>film &amp; video</v>
      </c>
      <c r="T327" s="10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6">
        <f t="shared" si="36"/>
        <v>42808.664583333339</v>
      </c>
      <c r="K328">
        <v>1486625606</v>
      </c>
      <c r="L328" s="16">
        <f t="shared" si="37"/>
        <v>42775.023217592599</v>
      </c>
      <c r="M328" t="b">
        <v>1</v>
      </c>
      <c r="N328">
        <v>1151</v>
      </c>
      <c r="O328" t="b">
        <v>1</v>
      </c>
      <c r="P328" t="s">
        <v>8269</v>
      </c>
      <c r="Q328" s="7">
        <f t="shared" si="38"/>
        <v>112.92973333333333</v>
      </c>
      <c r="R328" s="8">
        <f t="shared" si="39"/>
        <v>147.17167680278018</v>
      </c>
      <c r="S328" s="10" t="str">
        <f t="shared" si="40"/>
        <v>film &amp; video</v>
      </c>
      <c r="T328" s="10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6">
        <f t="shared" si="36"/>
        <v>42085.041666666664</v>
      </c>
      <c r="K329">
        <v>1424669929</v>
      </c>
      <c r="L329" s="16">
        <f t="shared" si="37"/>
        <v>42057.94362268519</v>
      </c>
      <c r="M329" t="b">
        <v>1</v>
      </c>
      <c r="N329">
        <v>34</v>
      </c>
      <c r="O329" t="b">
        <v>1</v>
      </c>
      <c r="P329" t="s">
        <v>8269</v>
      </c>
      <c r="Q329" s="7">
        <f t="shared" si="38"/>
        <v>136.4</v>
      </c>
      <c r="R329" s="8">
        <f t="shared" si="39"/>
        <v>160.47058823529412</v>
      </c>
      <c r="S329" s="10" t="str">
        <f t="shared" si="40"/>
        <v>film &amp; video</v>
      </c>
      <c r="T329" s="10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6">
        <f t="shared" si="36"/>
        <v>42308.875000000007</v>
      </c>
      <c r="K330">
        <v>1443739388</v>
      </c>
      <c r="L330" s="16">
        <f t="shared" si="37"/>
        <v>42278.654953703706</v>
      </c>
      <c r="M330" t="b">
        <v>1</v>
      </c>
      <c r="N330">
        <v>498</v>
      </c>
      <c r="O330" t="b">
        <v>1</v>
      </c>
      <c r="P330" t="s">
        <v>8269</v>
      </c>
      <c r="Q330" s="7">
        <f t="shared" si="38"/>
        <v>103.61439999999999</v>
      </c>
      <c r="R330" s="8">
        <f t="shared" si="39"/>
        <v>156.04578313253012</v>
      </c>
      <c r="S330" s="10" t="str">
        <f t="shared" si="40"/>
        <v>film &amp; video</v>
      </c>
      <c r="T330" s="1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6">
        <f t="shared" si="36"/>
        <v>42314.875000000007</v>
      </c>
      <c r="K331">
        <v>1444821127</v>
      </c>
      <c r="L331" s="16">
        <f t="shared" si="37"/>
        <v>42291.175081018526</v>
      </c>
      <c r="M331" t="b">
        <v>1</v>
      </c>
      <c r="N331">
        <v>167</v>
      </c>
      <c r="O331" t="b">
        <v>1</v>
      </c>
      <c r="P331" t="s">
        <v>8269</v>
      </c>
      <c r="Q331" s="7">
        <f t="shared" si="38"/>
        <v>105.5</v>
      </c>
      <c r="R331" s="8">
        <f t="shared" si="39"/>
        <v>63.17365269461078</v>
      </c>
      <c r="S331" s="10" t="str">
        <f t="shared" si="40"/>
        <v>film &amp; video</v>
      </c>
      <c r="T331" s="10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6">
        <f t="shared" si="36"/>
        <v>41410.874305555561</v>
      </c>
      <c r="K332">
        <v>1366028563</v>
      </c>
      <c r="L332" s="16">
        <f t="shared" si="37"/>
        <v>41379.224108796298</v>
      </c>
      <c r="M332" t="b">
        <v>1</v>
      </c>
      <c r="N332">
        <v>340</v>
      </c>
      <c r="O332" t="b">
        <v>1</v>
      </c>
      <c r="P332" t="s">
        <v>8269</v>
      </c>
      <c r="Q332" s="7">
        <f t="shared" si="38"/>
        <v>101.82857142857142</v>
      </c>
      <c r="R332" s="8">
        <f t="shared" si="39"/>
        <v>104.82352941176471</v>
      </c>
      <c r="S332" s="10" t="str">
        <f t="shared" si="40"/>
        <v>film &amp; video</v>
      </c>
      <c r="T332" s="10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6">
        <f t="shared" si="36"/>
        <v>42538.28974537037</v>
      </c>
      <c r="K333">
        <v>1463493434</v>
      </c>
      <c r="L333" s="16">
        <f t="shared" si="37"/>
        <v>42507.28974537037</v>
      </c>
      <c r="M333" t="b">
        <v>1</v>
      </c>
      <c r="N333">
        <v>438</v>
      </c>
      <c r="O333" t="b">
        <v>1</v>
      </c>
      <c r="P333" t="s">
        <v>8269</v>
      </c>
      <c r="Q333" s="7">
        <f t="shared" si="38"/>
        <v>106.60499999999999</v>
      </c>
      <c r="R333" s="8">
        <f t="shared" si="39"/>
        <v>97.356164383561648</v>
      </c>
      <c r="S333" s="10" t="str">
        <f t="shared" si="40"/>
        <v>film &amp; video</v>
      </c>
      <c r="T333" s="10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6">
        <f t="shared" si="36"/>
        <v>42305.041666666664</v>
      </c>
      <c r="K334">
        <v>1442420377</v>
      </c>
      <c r="L334" s="16">
        <f t="shared" si="37"/>
        <v>42263.388622685183</v>
      </c>
      <c r="M334" t="b">
        <v>1</v>
      </c>
      <c r="N334">
        <v>555</v>
      </c>
      <c r="O334" t="b">
        <v>1</v>
      </c>
      <c r="P334" t="s">
        <v>8269</v>
      </c>
      <c r="Q334" s="7">
        <f t="shared" si="38"/>
        <v>113.015</v>
      </c>
      <c r="R334" s="8">
        <f t="shared" si="39"/>
        <v>203.63063063063063</v>
      </c>
      <c r="S334" s="10" t="str">
        <f t="shared" si="40"/>
        <v>film &amp; video</v>
      </c>
      <c r="T334" s="10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6">
        <f t="shared" si="36"/>
        <v>42467.303136574075</v>
      </c>
      <c r="K335">
        <v>1457450191</v>
      </c>
      <c r="L335" s="16">
        <f t="shared" si="37"/>
        <v>42437.34480324074</v>
      </c>
      <c r="M335" t="b">
        <v>1</v>
      </c>
      <c r="N335">
        <v>266</v>
      </c>
      <c r="O335" t="b">
        <v>1</v>
      </c>
      <c r="P335" t="s">
        <v>8269</v>
      </c>
      <c r="Q335" s="7">
        <f t="shared" si="38"/>
        <v>125.22750000000001</v>
      </c>
      <c r="R335" s="8">
        <f t="shared" si="39"/>
        <v>188.31203007518798</v>
      </c>
      <c r="S335" s="10" t="str">
        <f t="shared" si="40"/>
        <v>film &amp; video</v>
      </c>
      <c r="T335" s="10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6">
        <f t="shared" si="36"/>
        <v>42139.500000000007</v>
      </c>
      <c r="K336">
        <v>1428423757</v>
      </c>
      <c r="L336" s="16">
        <f t="shared" si="37"/>
        <v>42101.390706018523</v>
      </c>
      <c r="M336" t="b">
        <v>1</v>
      </c>
      <c r="N336">
        <v>69</v>
      </c>
      <c r="O336" t="b">
        <v>1</v>
      </c>
      <c r="P336" t="s">
        <v>8269</v>
      </c>
      <c r="Q336" s="7">
        <f t="shared" si="38"/>
        <v>101.19</v>
      </c>
      <c r="R336" s="8">
        <f t="shared" si="39"/>
        <v>146.65217391304347</v>
      </c>
      <c r="S336" s="10" t="str">
        <f t="shared" si="40"/>
        <v>film &amp; video</v>
      </c>
      <c r="T336" s="10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6">
        <f t="shared" si="36"/>
        <v>42132.625000000007</v>
      </c>
      <c r="K337">
        <v>1428428515</v>
      </c>
      <c r="L337" s="16">
        <f t="shared" si="37"/>
        <v>42101.445775462962</v>
      </c>
      <c r="M337" t="b">
        <v>1</v>
      </c>
      <c r="N337">
        <v>80</v>
      </c>
      <c r="O337" t="b">
        <v>1</v>
      </c>
      <c r="P337" t="s">
        <v>8269</v>
      </c>
      <c r="Q337" s="7">
        <f t="shared" si="38"/>
        <v>102.76470588235294</v>
      </c>
      <c r="R337" s="8">
        <f t="shared" si="39"/>
        <v>109.1875</v>
      </c>
      <c r="S337" s="10" t="str">
        <f t="shared" si="40"/>
        <v>film &amp; video</v>
      </c>
      <c r="T337" s="10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6">
        <f t="shared" si="36"/>
        <v>42321.346273148149</v>
      </c>
      <c r="K338">
        <v>1444832318</v>
      </c>
      <c r="L338" s="16">
        <f t="shared" si="37"/>
        <v>42291.304606481484</v>
      </c>
      <c r="M338" t="b">
        <v>1</v>
      </c>
      <c r="N338">
        <v>493</v>
      </c>
      <c r="O338" t="b">
        <v>1</v>
      </c>
      <c r="P338" t="s">
        <v>8269</v>
      </c>
      <c r="Q338" s="7">
        <f t="shared" si="38"/>
        <v>116.83911999999998</v>
      </c>
      <c r="R338" s="8">
        <f t="shared" si="39"/>
        <v>59.249046653144013</v>
      </c>
      <c r="S338" s="10" t="str">
        <f t="shared" si="40"/>
        <v>film &amp; video</v>
      </c>
      <c r="T338" s="10" t="str">
        <f t="shared" ref="T338:T369" si="41">IF(ISNUMBER(SEARCH("documentary",P338)),"documentary","")</f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6">
        <f t="shared" si="36"/>
        <v>42076.795231481483</v>
      </c>
      <c r="K339">
        <v>1423710308</v>
      </c>
      <c r="L339" s="16">
        <f t="shared" si="37"/>
        <v>42046.836898148154</v>
      </c>
      <c r="M339" t="b">
        <v>1</v>
      </c>
      <c r="N339">
        <v>31</v>
      </c>
      <c r="O339" t="b">
        <v>1</v>
      </c>
      <c r="P339" t="s">
        <v>8269</v>
      </c>
      <c r="Q339" s="7">
        <f t="shared" si="38"/>
        <v>101.16833333333335</v>
      </c>
      <c r="R339" s="8">
        <f t="shared" si="39"/>
        <v>97.904838709677421</v>
      </c>
      <c r="S339" s="10" t="str">
        <f t="shared" si="40"/>
        <v>film &amp; video</v>
      </c>
      <c r="T339" s="10" t="str">
        <f t="shared" si="41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6">
        <f t="shared" si="36"/>
        <v>42615.750000000007</v>
      </c>
      <c r="K340">
        <v>1468001290</v>
      </c>
      <c r="L340" s="16">
        <f t="shared" si="37"/>
        <v>42559.464004629634</v>
      </c>
      <c r="M340" t="b">
        <v>1</v>
      </c>
      <c r="N340">
        <v>236</v>
      </c>
      <c r="O340" t="b">
        <v>1</v>
      </c>
      <c r="P340" t="s">
        <v>8269</v>
      </c>
      <c r="Q340" s="7">
        <f t="shared" si="38"/>
        <v>110.13360000000002</v>
      </c>
      <c r="R340" s="8">
        <f t="shared" si="39"/>
        <v>70.000169491525426</v>
      </c>
      <c r="S340" s="10" t="str">
        <f t="shared" si="40"/>
        <v>film &amp; video</v>
      </c>
      <c r="T340" s="10" t="str">
        <f t="shared" si="41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6">
        <f t="shared" si="36"/>
        <v>42123.46837962963</v>
      </c>
      <c r="K341">
        <v>1427739268</v>
      </c>
      <c r="L341" s="16">
        <f t="shared" si="37"/>
        <v>42093.46837962963</v>
      </c>
      <c r="M341" t="b">
        <v>1</v>
      </c>
      <c r="N341">
        <v>89</v>
      </c>
      <c r="O341" t="b">
        <v>1</v>
      </c>
      <c r="P341" t="s">
        <v>8269</v>
      </c>
      <c r="Q341" s="7">
        <f t="shared" si="38"/>
        <v>108.08333333333333</v>
      </c>
      <c r="R341" s="8">
        <f t="shared" si="39"/>
        <v>72.865168539325836</v>
      </c>
      <c r="S341" s="10" t="str">
        <f t="shared" si="40"/>
        <v>film &amp; video</v>
      </c>
      <c r="T341" s="10" t="str">
        <f t="shared" si="41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6">
        <f t="shared" si="36"/>
        <v>42802.583333333336</v>
      </c>
      <c r="K342">
        <v>1486397007</v>
      </c>
      <c r="L342" s="16">
        <f t="shared" si="37"/>
        <v>42772.37739583334</v>
      </c>
      <c r="M342" t="b">
        <v>1</v>
      </c>
      <c r="N342">
        <v>299</v>
      </c>
      <c r="O342" t="b">
        <v>1</v>
      </c>
      <c r="P342" t="s">
        <v>8269</v>
      </c>
      <c r="Q342" s="7">
        <f t="shared" si="38"/>
        <v>125.02285714285715</v>
      </c>
      <c r="R342" s="8">
        <f t="shared" si="39"/>
        <v>146.34782608695653</v>
      </c>
      <c r="S342" s="10" t="str">
        <f t="shared" si="40"/>
        <v>film &amp; video</v>
      </c>
      <c r="T342" s="10" t="str">
        <f t="shared" si="41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6">
        <f t="shared" si="36"/>
        <v>41912.874305555561</v>
      </c>
      <c r="K343">
        <v>1410555998</v>
      </c>
      <c r="L343" s="16">
        <f t="shared" si="37"/>
        <v>41894.587939814817</v>
      </c>
      <c r="M343" t="b">
        <v>1</v>
      </c>
      <c r="N343">
        <v>55</v>
      </c>
      <c r="O343" t="b">
        <v>1</v>
      </c>
      <c r="P343" t="s">
        <v>8269</v>
      </c>
      <c r="Q343" s="7">
        <f t="shared" si="38"/>
        <v>106.71428571428572</v>
      </c>
      <c r="R343" s="8">
        <f t="shared" si="39"/>
        <v>67.909090909090907</v>
      </c>
      <c r="S343" s="10" t="str">
        <f t="shared" si="40"/>
        <v>film &amp; video</v>
      </c>
      <c r="T343" s="10" t="str">
        <f t="shared" si="41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6">
        <f t="shared" si="36"/>
        <v>42489.489178240743</v>
      </c>
      <c r="K344">
        <v>1459363465</v>
      </c>
      <c r="L344" s="16">
        <f t="shared" si="37"/>
        <v>42459.489178240743</v>
      </c>
      <c r="M344" t="b">
        <v>1</v>
      </c>
      <c r="N344">
        <v>325</v>
      </c>
      <c r="O344" t="b">
        <v>1</v>
      </c>
      <c r="P344" t="s">
        <v>8269</v>
      </c>
      <c r="Q344" s="7">
        <f t="shared" si="38"/>
        <v>100.36639999999998</v>
      </c>
      <c r="R344" s="8">
        <f t="shared" si="39"/>
        <v>169.85083076923075</v>
      </c>
      <c r="S344" s="10" t="str">
        <f t="shared" si="40"/>
        <v>film &amp; video</v>
      </c>
      <c r="T344" s="10" t="str">
        <f t="shared" si="41"/>
        <v>documentary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6">
        <f t="shared" si="36"/>
        <v>41956.833333333336</v>
      </c>
      <c r="K345">
        <v>1413308545</v>
      </c>
      <c r="L345" s="16">
        <f t="shared" si="37"/>
        <v>41926.446122685185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38"/>
        <v>102.02863333333335</v>
      </c>
      <c r="R345" s="8">
        <f t="shared" si="39"/>
        <v>58.413339694656486</v>
      </c>
      <c r="S345" s="10" t="str">
        <f t="shared" si="40"/>
        <v>film &amp; video</v>
      </c>
      <c r="T345" s="10" t="str">
        <f t="shared" si="41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6">
        <f t="shared" si="36"/>
        <v>42155.805555555555</v>
      </c>
      <c r="K346">
        <v>1429312694</v>
      </c>
      <c r="L346" s="16">
        <f t="shared" si="37"/>
        <v>42111.679328703707</v>
      </c>
      <c r="M346" t="b">
        <v>1</v>
      </c>
      <c r="N346">
        <v>285</v>
      </c>
      <c r="O346" t="b">
        <v>1</v>
      </c>
      <c r="P346" t="s">
        <v>8269</v>
      </c>
      <c r="Q346" s="7">
        <f t="shared" si="38"/>
        <v>102.08358208955224</v>
      </c>
      <c r="R346" s="8">
        <f t="shared" si="39"/>
        <v>119.99298245614035</v>
      </c>
      <c r="S346" s="10" t="str">
        <f t="shared" si="40"/>
        <v>film &amp; video</v>
      </c>
      <c r="T346" s="10" t="str">
        <f t="shared" si="41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6">
        <f t="shared" si="36"/>
        <v>42144.652662037035</v>
      </c>
      <c r="K347">
        <v>1429569590</v>
      </c>
      <c r="L347" s="16">
        <f t="shared" si="37"/>
        <v>42114.652662037035</v>
      </c>
      <c r="M347" t="b">
        <v>1</v>
      </c>
      <c r="N347">
        <v>179</v>
      </c>
      <c r="O347" t="b">
        <v>1</v>
      </c>
      <c r="P347" t="s">
        <v>8269</v>
      </c>
      <c r="Q347" s="7">
        <f t="shared" si="38"/>
        <v>123.27586206896552</v>
      </c>
      <c r="R347" s="8">
        <f t="shared" si="39"/>
        <v>99.860335195530723</v>
      </c>
      <c r="S347" s="10" t="str">
        <f t="shared" si="40"/>
        <v>film &amp; video</v>
      </c>
      <c r="T347" s="10" t="str">
        <f t="shared" si="41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6">
        <f t="shared" si="36"/>
        <v>42291.208576388897</v>
      </c>
      <c r="K348">
        <v>1442232021</v>
      </c>
      <c r="L348" s="16">
        <f t="shared" si="37"/>
        <v>42261.208576388897</v>
      </c>
      <c r="M348" t="b">
        <v>1</v>
      </c>
      <c r="N348">
        <v>188</v>
      </c>
      <c r="O348" t="b">
        <v>1</v>
      </c>
      <c r="P348" t="s">
        <v>8269</v>
      </c>
      <c r="Q348" s="7">
        <f t="shared" si="38"/>
        <v>170.28880000000001</v>
      </c>
      <c r="R348" s="8">
        <f t="shared" si="39"/>
        <v>90.579148936170213</v>
      </c>
      <c r="S348" s="10" t="str">
        <f t="shared" si="40"/>
        <v>film &amp; video</v>
      </c>
      <c r="T348" s="10" t="str">
        <f t="shared" si="41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6">
        <f t="shared" si="36"/>
        <v>42322.245474537041</v>
      </c>
      <c r="K349">
        <v>1444910009</v>
      </c>
      <c r="L349" s="16">
        <f t="shared" si="37"/>
        <v>42292.20380787037</v>
      </c>
      <c r="M349" t="b">
        <v>1</v>
      </c>
      <c r="N349">
        <v>379</v>
      </c>
      <c r="O349" t="b">
        <v>1</v>
      </c>
      <c r="P349" t="s">
        <v>8269</v>
      </c>
      <c r="Q349" s="7">
        <f t="shared" si="38"/>
        <v>111.59049999999999</v>
      </c>
      <c r="R349" s="8">
        <f t="shared" si="39"/>
        <v>117.77361477572559</v>
      </c>
      <c r="S349" s="10" t="str">
        <f t="shared" si="40"/>
        <v>film &amp; video</v>
      </c>
      <c r="T349" s="10" t="str">
        <f t="shared" si="41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6">
        <f t="shared" si="36"/>
        <v>42237.295324074075</v>
      </c>
      <c r="K350">
        <v>1437573916</v>
      </c>
      <c r="L350" s="16">
        <f t="shared" si="37"/>
        <v>42207.295324074075</v>
      </c>
      <c r="M350" t="b">
        <v>1</v>
      </c>
      <c r="N350">
        <v>119</v>
      </c>
      <c r="O350" t="b">
        <v>1</v>
      </c>
      <c r="P350" t="s">
        <v>8269</v>
      </c>
      <c r="Q350" s="7">
        <f t="shared" si="38"/>
        <v>103</v>
      </c>
      <c r="R350" s="8">
        <f t="shared" si="39"/>
        <v>86.554621848739501</v>
      </c>
      <c r="S350" s="10" t="str">
        <f t="shared" si="40"/>
        <v>film &amp; video</v>
      </c>
      <c r="T350" s="10" t="str">
        <f t="shared" si="41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6">
        <f t="shared" si="36"/>
        <v>42790.207268518519</v>
      </c>
      <c r="K351">
        <v>1485345508</v>
      </c>
      <c r="L351" s="16">
        <f t="shared" si="37"/>
        <v>42760.207268518519</v>
      </c>
      <c r="M351" t="b">
        <v>1</v>
      </c>
      <c r="N351">
        <v>167</v>
      </c>
      <c r="O351" t="b">
        <v>1</v>
      </c>
      <c r="P351" t="s">
        <v>8269</v>
      </c>
      <c r="Q351" s="7">
        <f t="shared" si="38"/>
        <v>106.63570159857905</v>
      </c>
      <c r="R351" s="8">
        <f t="shared" si="39"/>
        <v>71.899281437125751</v>
      </c>
      <c r="S351" s="10" t="str">
        <f t="shared" si="40"/>
        <v>film &amp; video</v>
      </c>
      <c r="T351" s="10" t="str">
        <f t="shared" si="41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6">
        <f t="shared" si="36"/>
        <v>42623.874305555561</v>
      </c>
      <c r="K352">
        <v>1470274509</v>
      </c>
      <c r="L352" s="16">
        <f t="shared" si="37"/>
        <v>42585.774409722224</v>
      </c>
      <c r="M352" t="b">
        <v>1</v>
      </c>
      <c r="N352">
        <v>221</v>
      </c>
      <c r="O352" t="b">
        <v>1</v>
      </c>
      <c r="P352" t="s">
        <v>8269</v>
      </c>
      <c r="Q352" s="7">
        <f t="shared" si="38"/>
        <v>114.75999999999999</v>
      </c>
      <c r="R352" s="8">
        <f t="shared" si="39"/>
        <v>129.81900452488688</v>
      </c>
      <c r="S352" s="10" t="str">
        <f t="shared" si="40"/>
        <v>film &amp; video</v>
      </c>
      <c r="T352" s="10" t="str">
        <f t="shared" si="41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6">
        <f t="shared" si="36"/>
        <v>42467.631412037044</v>
      </c>
      <c r="K353">
        <v>1456614554</v>
      </c>
      <c r="L353" s="16">
        <f t="shared" si="37"/>
        <v>42427.673078703701</v>
      </c>
      <c r="M353" t="b">
        <v>1</v>
      </c>
      <c r="N353">
        <v>964</v>
      </c>
      <c r="O353" t="b">
        <v>1</v>
      </c>
      <c r="P353" t="s">
        <v>8269</v>
      </c>
      <c r="Q353" s="7">
        <f t="shared" si="38"/>
        <v>127.34117647058822</v>
      </c>
      <c r="R353" s="8">
        <f t="shared" si="39"/>
        <v>44.912863070539416</v>
      </c>
      <c r="S353" s="10" t="str">
        <f t="shared" si="40"/>
        <v>film &amp; video</v>
      </c>
      <c r="T353" s="10" t="str">
        <f t="shared" si="41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6">
        <f t="shared" si="36"/>
        <v>41919.875787037039</v>
      </c>
      <c r="K354">
        <v>1410148868</v>
      </c>
      <c r="L354" s="16">
        <f t="shared" si="37"/>
        <v>41889.875787037039</v>
      </c>
      <c r="M354" t="b">
        <v>1</v>
      </c>
      <c r="N354">
        <v>286</v>
      </c>
      <c r="O354" t="b">
        <v>1</v>
      </c>
      <c r="P354" t="s">
        <v>8269</v>
      </c>
      <c r="Q354" s="7">
        <f t="shared" si="38"/>
        <v>116.56</v>
      </c>
      <c r="R354" s="8">
        <f t="shared" si="39"/>
        <v>40.755244755244753</v>
      </c>
      <c r="S354" s="10" t="str">
        <f t="shared" si="40"/>
        <v>film &amp; video</v>
      </c>
      <c r="T354" s="10" t="str">
        <f t="shared" si="41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6">
        <f t="shared" si="36"/>
        <v>42327.541886574072</v>
      </c>
      <c r="K355">
        <v>1445367619</v>
      </c>
      <c r="L355" s="16">
        <f t="shared" si="37"/>
        <v>42297.500219907415</v>
      </c>
      <c r="M355" t="b">
        <v>1</v>
      </c>
      <c r="N355">
        <v>613</v>
      </c>
      <c r="O355" t="b">
        <v>1</v>
      </c>
      <c r="P355" t="s">
        <v>8269</v>
      </c>
      <c r="Q355" s="7">
        <f t="shared" si="38"/>
        <v>108.61819426615318</v>
      </c>
      <c r="R355" s="8">
        <f t="shared" si="39"/>
        <v>103.52394779771615</v>
      </c>
      <c r="S355" s="10" t="str">
        <f t="shared" si="40"/>
        <v>film &amp; video</v>
      </c>
      <c r="T355" s="10" t="str">
        <f t="shared" si="41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6">
        <f t="shared" si="36"/>
        <v>42468.494456018518</v>
      </c>
      <c r="K356">
        <v>1457553121</v>
      </c>
      <c r="L356" s="16">
        <f t="shared" si="37"/>
        <v>42438.536122685189</v>
      </c>
      <c r="M356" t="b">
        <v>1</v>
      </c>
      <c r="N356">
        <v>29</v>
      </c>
      <c r="O356" t="b">
        <v>1</v>
      </c>
      <c r="P356" t="s">
        <v>8269</v>
      </c>
      <c r="Q356" s="7">
        <f t="shared" si="38"/>
        <v>103.94285714285714</v>
      </c>
      <c r="R356" s="8">
        <f t="shared" si="39"/>
        <v>125.44827586206897</v>
      </c>
      <c r="S356" s="10" t="str">
        <f t="shared" si="40"/>
        <v>film &amp; video</v>
      </c>
      <c r="T356" s="10" t="str">
        <f t="shared" si="41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6">
        <f t="shared" si="36"/>
        <v>41974.043912037036</v>
      </c>
      <c r="K357">
        <v>1414738994</v>
      </c>
      <c r="L357" s="16">
        <f t="shared" si="37"/>
        <v>41943.002245370371</v>
      </c>
      <c r="M357" t="b">
        <v>1</v>
      </c>
      <c r="N357">
        <v>165</v>
      </c>
      <c r="O357" t="b">
        <v>1</v>
      </c>
      <c r="P357" t="s">
        <v>8269</v>
      </c>
      <c r="Q357" s="7">
        <f t="shared" si="38"/>
        <v>116.25714285714285</v>
      </c>
      <c r="R357" s="8">
        <f t="shared" si="39"/>
        <v>246.60606060606059</v>
      </c>
      <c r="S357" s="10" t="str">
        <f t="shared" si="40"/>
        <v>film &amp; video</v>
      </c>
      <c r="T357" s="10" t="str">
        <f t="shared" si="41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6">
        <f t="shared" si="36"/>
        <v>42445.469826388893</v>
      </c>
      <c r="K358">
        <v>1455563793</v>
      </c>
      <c r="L358" s="16">
        <f t="shared" si="37"/>
        <v>42415.511493055557</v>
      </c>
      <c r="M358" t="b">
        <v>1</v>
      </c>
      <c r="N358">
        <v>97</v>
      </c>
      <c r="O358" t="b">
        <v>1</v>
      </c>
      <c r="P358" t="s">
        <v>8269</v>
      </c>
      <c r="Q358" s="7">
        <f t="shared" si="38"/>
        <v>102.69239999999999</v>
      </c>
      <c r="R358" s="8">
        <f t="shared" si="39"/>
        <v>79.401340206185566</v>
      </c>
      <c r="S358" s="10" t="str">
        <f t="shared" si="40"/>
        <v>film &amp; video</v>
      </c>
      <c r="T358" s="10" t="str">
        <f t="shared" si="41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6">
        <f t="shared" si="36"/>
        <v>42117.930520833332</v>
      </c>
      <c r="K359">
        <v>1426396797</v>
      </c>
      <c r="L359" s="16">
        <f t="shared" si="37"/>
        <v>42077.930520833332</v>
      </c>
      <c r="M359" t="b">
        <v>1</v>
      </c>
      <c r="N359">
        <v>303</v>
      </c>
      <c r="O359" t="b">
        <v>1</v>
      </c>
      <c r="P359" t="s">
        <v>8269</v>
      </c>
      <c r="Q359" s="7">
        <f t="shared" si="38"/>
        <v>174</v>
      </c>
      <c r="R359" s="8">
        <f t="shared" si="39"/>
        <v>86.138613861386133</v>
      </c>
      <c r="S359" s="10" t="str">
        <f t="shared" si="40"/>
        <v>film &amp; video</v>
      </c>
      <c r="T359" s="10" t="str">
        <f t="shared" si="41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6">
        <f t="shared" si="36"/>
        <v>42536.333333333336</v>
      </c>
      <c r="K360">
        <v>1463517521</v>
      </c>
      <c r="L360" s="16">
        <f t="shared" si="37"/>
        <v>42507.568530092591</v>
      </c>
      <c r="M360" t="b">
        <v>1</v>
      </c>
      <c r="N360">
        <v>267</v>
      </c>
      <c r="O360" t="b">
        <v>1</v>
      </c>
      <c r="P360" t="s">
        <v>8269</v>
      </c>
      <c r="Q360" s="7">
        <f t="shared" si="38"/>
        <v>103.08800000000001</v>
      </c>
      <c r="R360" s="8">
        <f t="shared" si="39"/>
        <v>193.04868913857678</v>
      </c>
      <c r="S360" s="10" t="str">
        <f t="shared" si="40"/>
        <v>film &amp; video</v>
      </c>
      <c r="T360" s="10" t="str">
        <f t="shared" si="41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6">
        <f t="shared" si="36"/>
        <v>41956.925000000003</v>
      </c>
      <c r="K361">
        <v>1414028490</v>
      </c>
      <c r="L361" s="16">
        <f t="shared" si="37"/>
        <v>41934.778819444444</v>
      </c>
      <c r="M361" t="b">
        <v>1</v>
      </c>
      <c r="N361">
        <v>302</v>
      </c>
      <c r="O361" t="b">
        <v>1</v>
      </c>
      <c r="P361" t="s">
        <v>8269</v>
      </c>
      <c r="Q361" s="7">
        <f t="shared" si="38"/>
        <v>104.85537190082646</v>
      </c>
      <c r="R361" s="8">
        <f t="shared" si="39"/>
        <v>84.023178807947019</v>
      </c>
      <c r="S361" s="10" t="str">
        <f t="shared" si="40"/>
        <v>film &amp; video</v>
      </c>
      <c r="T361" s="10" t="str">
        <f t="shared" si="41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6">
        <f t="shared" si="36"/>
        <v>42207.84097222222</v>
      </c>
      <c r="K362">
        <v>1433799180</v>
      </c>
      <c r="L362" s="16">
        <f t="shared" si="37"/>
        <v>42163.606250000004</v>
      </c>
      <c r="M362" t="b">
        <v>0</v>
      </c>
      <c r="N362">
        <v>87</v>
      </c>
      <c r="O362" t="b">
        <v>1</v>
      </c>
      <c r="P362" t="s">
        <v>8269</v>
      </c>
      <c r="Q362" s="7">
        <f t="shared" si="38"/>
        <v>101.375</v>
      </c>
      <c r="R362" s="8">
        <f t="shared" si="39"/>
        <v>139.82758620689654</v>
      </c>
      <c r="S362" s="10" t="str">
        <f t="shared" si="40"/>
        <v>film &amp; video</v>
      </c>
      <c r="T362" s="10" t="str">
        <f t="shared" si="41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6">
        <f t="shared" si="36"/>
        <v>41965.751226851855</v>
      </c>
      <c r="K363">
        <v>1414108906</v>
      </c>
      <c r="L363" s="16">
        <f t="shared" si="37"/>
        <v>41935.709560185183</v>
      </c>
      <c r="M363" t="b">
        <v>0</v>
      </c>
      <c r="N363">
        <v>354</v>
      </c>
      <c r="O363" t="b">
        <v>1</v>
      </c>
      <c r="P363" t="s">
        <v>8269</v>
      </c>
      <c r="Q363" s="7">
        <f t="shared" si="38"/>
        <v>111.07699999999998</v>
      </c>
      <c r="R363" s="8">
        <f t="shared" si="39"/>
        <v>109.82189265536722</v>
      </c>
      <c r="S363" s="10" t="str">
        <f t="shared" si="40"/>
        <v>film &amp; video</v>
      </c>
      <c r="T363" s="10" t="str">
        <f t="shared" si="41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6">
        <f t="shared" si="36"/>
        <v>41858.708333333336</v>
      </c>
      <c r="K364">
        <v>1405573391</v>
      </c>
      <c r="L364" s="16">
        <f t="shared" si="37"/>
        <v>41836.91887731482</v>
      </c>
      <c r="M364" t="b">
        <v>0</v>
      </c>
      <c r="N364">
        <v>86</v>
      </c>
      <c r="O364" t="b">
        <v>1</v>
      </c>
      <c r="P364" t="s">
        <v>8269</v>
      </c>
      <c r="Q364" s="7">
        <f t="shared" si="38"/>
        <v>124.15933781686496</v>
      </c>
      <c r="R364" s="8">
        <f t="shared" si="39"/>
        <v>139.53488372093022</v>
      </c>
      <c r="S364" s="10" t="str">
        <f t="shared" si="40"/>
        <v>film &amp; video</v>
      </c>
      <c r="T364" s="10" t="str">
        <f t="shared" si="41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6">
        <f t="shared" si="36"/>
        <v>40300.515277777777</v>
      </c>
      <c r="K365">
        <v>1268934736</v>
      </c>
      <c r="L365" s="16">
        <f t="shared" si="37"/>
        <v>40255.452962962961</v>
      </c>
      <c r="M365" t="b">
        <v>0</v>
      </c>
      <c r="N365">
        <v>26</v>
      </c>
      <c r="O365" t="b">
        <v>1</v>
      </c>
      <c r="P365" t="s">
        <v>8269</v>
      </c>
      <c r="Q365" s="7">
        <f t="shared" si="38"/>
        <v>101.33333333333334</v>
      </c>
      <c r="R365" s="8">
        <f t="shared" si="39"/>
        <v>347.84615384615387</v>
      </c>
      <c r="S365" s="10" t="str">
        <f t="shared" si="40"/>
        <v>film &amp; video</v>
      </c>
      <c r="T365" s="10" t="str">
        <f t="shared" si="41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6">
        <f t="shared" si="36"/>
        <v>41810.874305555561</v>
      </c>
      <c r="K366">
        <v>1400704672</v>
      </c>
      <c r="L366" s="16">
        <f t="shared" si="37"/>
        <v>41780.567962962967</v>
      </c>
      <c r="M366" t="b">
        <v>0</v>
      </c>
      <c r="N366">
        <v>113</v>
      </c>
      <c r="O366" t="b">
        <v>1</v>
      </c>
      <c r="P366" t="s">
        <v>8269</v>
      </c>
      <c r="Q366" s="7">
        <f t="shared" si="38"/>
        <v>110.16142857142856</v>
      </c>
      <c r="R366" s="8">
        <f t="shared" si="39"/>
        <v>68.24159292035398</v>
      </c>
      <c r="S366" s="10" t="str">
        <f t="shared" si="40"/>
        <v>film &amp; video</v>
      </c>
      <c r="T366" s="10" t="str">
        <f t="shared" si="41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6">
        <f t="shared" si="36"/>
        <v>41698.314803240741</v>
      </c>
      <c r="K367">
        <v>1391005999</v>
      </c>
      <c r="L367" s="16">
        <f t="shared" si="37"/>
        <v>41668.314803240741</v>
      </c>
      <c r="M367" t="b">
        <v>0</v>
      </c>
      <c r="N367">
        <v>65</v>
      </c>
      <c r="O367" t="b">
        <v>1</v>
      </c>
      <c r="P367" t="s">
        <v>8269</v>
      </c>
      <c r="Q367" s="7">
        <f t="shared" si="38"/>
        <v>103.97333333333334</v>
      </c>
      <c r="R367" s="8">
        <f t="shared" si="39"/>
        <v>239.93846153846152</v>
      </c>
      <c r="S367" s="10" t="str">
        <f t="shared" si="40"/>
        <v>film &amp; video</v>
      </c>
      <c r="T367" s="10" t="str">
        <f t="shared" si="41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6">
        <f t="shared" si="36"/>
        <v>41049.50136574074</v>
      </c>
      <c r="K368">
        <v>1334948518</v>
      </c>
      <c r="L368" s="16">
        <f t="shared" si="37"/>
        <v>41019.50136574074</v>
      </c>
      <c r="M368" t="b">
        <v>0</v>
      </c>
      <c r="N368">
        <v>134</v>
      </c>
      <c r="O368" t="b">
        <v>1</v>
      </c>
      <c r="P368" t="s">
        <v>8269</v>
      </c>
      <c r="Q368" s="7">
        <f t="shared" si="38"/>
        <v>101.31578947368421</v>
      </c>
      <c r="R368" s="8">
        <f t="shared" si="39"/>
        <v>287.31343283582089</v>
      </c>
      <c r="S368" s="10" t="str">
        <f t="shared" si="40"/>
        <v>film &amp; video</v>
      </c>
      <c r="T368" s="10" t="str">
        <f t="shared" si="41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6">
        <f t="shared" si="36"/>
        <v>41394.915972222225</v>
      </c>
      <c r="K369">
        <v>1363960278</v>
      </c>
      <c r="L369" s="16">
        <f t="shared" si="37"/>
        <v>41355.285625000004</v>
      </c>
      <c r="M369" t="b">
        <v>0</v>
      </c>
      <c r="N369">
        <v>119</v>
      </c>
      <c r="O369" t="b">
        <v>1</v>
      </c>
      <c r="P369" t="s">
        <v>8269</v>
      </c>
      <c r="Q369" s="7">
        <f t="shared" si="38"/>
        <v>103.3501</v>
      </c>
      <c r="R369" s="8">
        <f t="shared" si="39"/>
        <v>86.84882352941176</v>
      </c>
      <c r="S369" s="10" t="str">
        <f t="shared" si="40"/>
        <v>film &amp; video</v>
      </c>
      <c r="T369" s="10" t="str">
        <f t="shared" si="41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6">
        <f t="shared" si="36"/>
        <v>42078.272245370368</v>
      </c>
      <c r="K370">
        <v>1423405922</v>
      </c>
      <c r="L370" s="16">
        <f t="shared" si="37"/>
        <v>42043.31391203704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38"/>
        <v>104.11200000000001</v>
      </c>
      <c r="R370" s="8">
        <f t="shared" si="39"/>
        <v>81.84905660377359</v>
      </c>
      <c r="S370" s="10" t="str">
        <f t="shared" si="40"/>
        <v>film &amp; video</v>
      </c>
      <c r="T370" s="10" t="str">
        <f t="shared" ref="T370:T401" si="42">IF(ISNUMBER(SEARCH("documentary",P370)),"documentary","")</f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6">
        <f t="shared" si="36"/>
        <v>40923.260057870371</v>
      </c>
      <c r="K371">
        <v>1324041269</v>
      </c>
      <c r="L371" s="16">
        <f t="shared" si="37"/>
        <v>40893.260057870371</v>
      </c>
      <c r="M371" t="b">
        <v>0</v>
      </c>
      <c r="N371">
        <v>167</v>
      </c>
      <c r="O371" t="b">
        <v>1</v>
      </c>
      <c r="P371" t="s">
        <v>8269</v>
      </c>
      <c r="Q371" s="7">
        <f t="shared" si="38"/>
        <v>110.15569230769231</v>
      </c>
      <c r="R371" s="8">
        <f t="shared" si="39"/>
        <v>42.874970059880241</v>
      </c>
      <c r="S371" s="10" t="str">
        <f t="shared" si="40"/>
        <v>film &amp; video</v>
      </c>
      <c r="T371" s="10" t="str">
        <f t="shared" si="42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6">
        <f t="shared" si="36"/>
        <v>42741.503472222226</v>
      </c>
      <c r="K372">
        <v>1481137500</v>
      </c>
      <c r="L372" s="16">
        <f t="shared" si="37"/>
        <v>42711.503472222226</v>
      </c>
      <c r="M372" t="b">
        <v>0</v>
      </c>
      <c r="N372">
        <v>43</v>
      </c>
      <c r="O372" t="b">
        <v>1</v>
      </c>
      <c r="P372" t="s">
        <v>8269</v>
      </c>
      <c r="Q372" s="7">
        <f t="shared" si="38"/>
        <v>122.02</v>
      </c>
      <c r="R372" s="8">
        <f t="shared" si="39"/>
        <v>709.41860465116281</v>
      </c>
      <c r="S372" s="10" t="str">
        <f t="shared" si="40"/>
        <v>film &amp; video</v>
      </c>
      <c r="T372" s="10" t="str">
        <f t="shared" si="42"/>
        <v>documentary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6">
        <f t="shared" si="36"/>
        <v>41306.476145833338</v>
      </c>
      <c r="K373">
        <v>1355855139</v>
      </c>
      <c r="L373" s="16">
        <f t="shared" si="37"/>
        <v>41261.476145833338</v>
      </c>
      <c r="M373" t="b">
        <v>0</v>
      </c>
      <c r="N373">
        <v>1062</v>
      </c>
      <c r="O373" t="b">
        <v>1</v>
      </c>
      <c r="P373" t="s">
        <v>8269</v>
      </c>
      <c r="Q373" s="7">
        <f t="shared" si="38"/>
        <v>114.16866666666667</v>
      </c>
      <c r="R373" s="8">
        <f t="shared" si="39"/>
        <v>161.25517890772127</v>
      </c>
      <c r="S373" s="10" t="str">
        <f t="shared" si="40"/>
        <v>film &amp; video</v>
      </c>
      <c r="T373" s="10" t="str">
        <f t="shared" si="42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6">
        <f t="shared" si="36"/>
        <v>42465.375000000007</v>
      </c>
      <c r="K374">
        <v>1456408244</v>
      </c>
      <c r="L374" s="16">
        <f t="shared" si="37"/>
        <v>42425.285231481488</v>
      </c>
      <c r="M374" t="b">
        <v>0</v>
      </c>
      <c r="N374">
        <v>9</v>
      </c>
      <c r="O374" t="b">
        <v>1</v>
      </c>
      <c r="P374" t="s">
        <v>8269</v>
      </c>
      <c r="Q374" s="7">
        <f t="shared" si="38"/>
        <v>125.33333333333334</v>
      </c>
      <c r="R374" s="8">
        <f t="shared" si="39"/>
        <v>41.777777777777779</v>
      </c>
      <c r="S374" s="10" t="str">
        <f t="shared" si="40"/>
        <v>film &amp; video</v>
      </c>
      <c r="T374" s="10" t="str">
        <f t="shared" si="42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6">
        <f t="shared" si="36"/>
        <v>41108.620347222226</v>
      </c>
      <c r="K375">
        <v>1340056398</v>
      </c>
      <c r="L375" s="16">
        <f t="shared" si="37"/>
        <v>41078.620347222226</v>
      </c>
      <c r="M375" t="b">
        <v>0</v>
      </c>
      <c r="N375">
        <v>89</v>
      </c>
      <c r="O375" t="b">
        <v>1</v>
      </c>
      <c r="P375" t="s">
        <v>8269</v>
      </c>
      <c r="Q375" s="7">
        <f t="shared" si="38"/>
        <v>106.66666666666667</v>
      </c>
      <c r="R375" s="8">
        <f t="shared" si="39"/>
        <v>89.887640449438209</v>
      </c>
      <c r="S375" s="10" t="str">
        <f t="shared" si="40"/>
        <v>film &amp; video</v>
      </c>
      <c r="T375" s="10" t="str">
        <f t="shared" si="42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6">
        <f t="shared" si="36"/>
        <v>40802.597581018519</v>
      </c>
      <c r="K376">
        <v>1312320031</v>
      </c>
      <c r="L376" s="16">
        <f t="shared" si="37"/>
        <v>40757.597581018519</v>
      </c>
      <c r="M376" t="b">
        <v>0</v>
      </c>
      <c r="N376">
        <v>174</v>
      </c>
      <c r="O376" t="b">
        <v>1</v>
      </c>
      <c r="P376" t="s">
        <v>8269</v>
      </c>
      <c r="Q376" s="7">
        <f t="shared" si="38"/>
        <v>130.65</v>
      </c>
      <c r="R376" s="8">
        <f t="shared" si="39"/>
        <v>45.051724137931032</v>
      </c>
      <c r="S376" s="10" t="str">
        <f t="shared" si="40"/>
        <v>film &amp; video</v>
      </c>
      <c r="T376" s="10" t="str">
        <f t="shared" si="42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6">
        <f t="shared" si="36"/>
        <v>41699.429166666669</v>
      </c>
      <c r="K377">
        <v>1390088311</v>
      </c>
      <c r="L377" s="16">
        <f t="shared" si="37"/>
        <v>41657.693414351852</v>
      </c>
      <c r="M377" t="b">
        <v>0</v>
      </c>
      <c r="N377">
        <v>14</v>
      </c>
      <c r="O377" t="b">
        <v>1</v>
      </c>
      <c r="P377" t="s">
        <v>8269</v>
      </c>
      <c r="Q377" s="7">
        <f t="shared" si="38"/>
        <v>120</v>
      </c>
      <c r="R377" s="8">
        <f t="shared" si="39"/>
        <v>42.857142857142854</v>
      </c>
      <c r="S377" s="10" t="str">
        <f t="shared" si="40"/>
        <v>film &amp; video</v>
      </c>
      <c r="T377" s="10" t="str">
        <f t="shared" si="42"/>
        <v>documentary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6">
        <f t="shared" si="36"/>
        <v>42607.161064814813</v>
      </c>
      <c r="K378">
        <v>1469443916</v>
      </c>
      <c r="L378" s="16">
        <f t="shared" si="37"/>
        <v>42576.161064814813</v>
      </c>
      <c r="M378" t="b">
        <v>0</v>
      </c>
      <c r="N378">
        <v>48</v>
      </c>
      <c r="O378" t="b">
        <v>1</v>
      </c>
      <c r="P378" t="s">
        <v>8269</v>
      </c>
      <c r="Q378" s="7">
        <f t="shared" si="38"/>
        <v>105.9591836734694</v>
      </c>
      <c r="R378" s="8">
        <f t="shared" si="39"/>
        <v>54.083333333333336</v>
      </c>
      <c r="S378" s="10" t="str">
        <f t="shared" si="40"/>
        <v>film &amp; video</v>
      </c>
      <c r="T378" s="10" t="str">
        <f t="shared" si="42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6">
        <f t="shared" si="36"/>
        <v>42322.000694444447</v>
      </c>
      <c r="K379">
        <v>1444888868</v>
      </c>
      <c r="L379" s="16">
        <f t="shared" si="37"/>
        <v>42291.959120370368</v>
      </c>
      <c r="M379" t="b">
        <v>0</v>
      </c>
      <c r="N379">
        <v>133</v>
      </c>
      <c r="O379" t="b">
        <v>1</v>
      </c>
      <c r="P379" t="s">
        <v>8269</v>
      </c>
      <c r="Q379" s="7">
        <f t="shared" si="38"/>
        <v>114.39999999999999</v>
      </c>
      <c r="R379" s="8">
        <f t="shared" si="39"/>
        <v>103.21804511278195</v>
      </c>
      <c r="S379" s="10" t="str">
        <f t="shared" si="40"/>
        <v>film &amp; video</v>
      </c>
      <c r="T379" s="10" t="str">
        <f t="shared" si="42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6">
        <f t="shared" si="36"/>
        <v>42394.702777777777</v>
      </c>
      <c r="K380">
        <v>1451655808</v>
      </c>
      <c r="L380" s="16">
        <f t="shared" si="37"/>
        <v>42370.280185185191</v>
      </c>
      <c r="M380" t="b">
        <v>0</v>
      </c>
      <c r="N380">
        <v>83</v>
      </c>
      <c r="O380" t="b">
        <v>1</v>
      </c>
      <c r="P380" t="s">
        <v>8269</v>
      </c>
      <c r="Q380" s="7">
        <f t="shared" si="38"/>
        <v>111.76666666666665</v>
      </c>
      <c r="R380" s="8">
        <f t="shared" si="39"/>
        <v>40.397590361445786</v>
      </c>
      <c r="S380" s="10" t="str">
        <f t="shared" si="40"/>
        <v>film &amp; video</v>
      </c>
      <c r="T380" s="10" t="str">
        <f t="shared" si="42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6">
        <f t="shared" si="36"/>
        <v>41032.396666666667</v>
      </c>
      <c r="K381">
        <v>1332174672</v>
      </c>
      <c r="L381" s="16">
        <f t="shared" si="37"/>
        <v>40987.396666666667</v>
      </c>
      <c r="M381" t="b">
        <v>0</v>
      </c>
      <c r="N381">
        <v>149</v>
      </c>
      <c r="O381" t="b">
        <v>1</v>
      </c>
      <c r="P381" t="s">
        <v>8269</v>
      </c>
      <c r="Q381" s="7">
        <f t="shared" si="38"/>
        <v>116.08000000000001</v>
      </c>
      <c r="R381" s="8">
        <f t="shared" si="39"/>
        <v>116.85906040268456</v>
      </c>
      <c r="S381" s="10" t="str">
        <f t="shared" si="40"/>
        <v>film &amp; video</v>
      </c>
      <c r="T381" s="10" t="str">
        <f t="shared" si="42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6">
        <f t="shared" si="36"/>
        <v>42392.428148148152</v>
      </c>
      <c r="K382">
        <v>1451409392</v>
      </c>
      <c r="L382" s="16">
        <f t="shared" si="37"/>
        <v>42367.428148148152</v>
      </c>
      <c r="M382" t="b">
        <v>0</v>
      </c>
      <c r="N382">
        <v>49</v>
      </c>
      <c r="O382" t="b">
        <v>1</v>
      </c>
      <c r="P382" t="s">
        <v>8269</v>
      </c>
      <c r="Q382" s="7">
        <f t="shared" si="38"/>
        <v>141.5</v>
      </c>
      <c r="R382" s="8">
        <f t="shared" si="39"/>
        <v>115.51020408163265</v>
      </c>
      <c r="S382" s="10" t="str">
        <f t="shared" si="40"/>
        <v>film &amp; video</v>
      </c>
      <c r="T382" s="10" t="str">
        <f t="shared" si="42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6">
        <f t="shared" si="36"/>
        <v>41119.916666666672</v>
      </c>
      <c r="K383">
        <v>1340642717</v>
      </c>
      <c r="L383" s="16">
        <f t="shared" si="37"/>
        <v>41085.406446759262</v>
      </c>
      <c r="M383" t="b">
        <v>0</v>
      </c>
      <c r="N383">
        <v>251</v>
      </c>
      <c r="O383" t="b">
        <v>1</v>
      </c>
      <c r="P383" t="s">
        <v>8269</v>
      </c>
      <c r="Q383" s="7">
        <f t="shared" si="38"/>
        <v>104.72999999999999</v>
      </c>
      <c r="R383" s="8">
        <f t="shared" si="39"/>
        <v>104.31274900398407</v>
      </c>
      <c r="S383" s="10" t="str">
        <f t="shared" si="40"/>
        <v>film &amp; video</v>
      </c>
      <c r="T383" s="10" t="str">
        <f t="shared" si="42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6">
        <f t="shared" si="36"/>
        <v>41158.41782407408</v>
      </c>
      <c r="K384">
        <v>1345741300</v>
      </c>
      <c r="L384" s="16">
        <f t="shared" si="37"/>
        <v>41144.41782407408</v>
      </c>
      <c r="M384" t="b">
        <v>0</v>
      </c>
      <c r="N384">
        <v>22</v>
      </c>
      <c r="O384" t="b">
        <v>1</v>
      </c>
      <c r="P384" t="s">
        <v>8269</v>
      </c>
      <c r="Q384" s="7">
        <f t="shared" si="38"/>
        <v>255.83333333333331</v>
      </c>
      <c r="R384" s="8">
        <f t="shared" si="39"/>
        <v>69.772727272727266</v>
      </c>
      <c r="S384" s="10" t="str">
        <f t="shared" si="40"/>
        <v>film &amp; video</v>
      </c>
      <c r="T384" s="10" t="str">
        <f t="shared" si="42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6">
        <f t="shared" si="36"/>
        <v>41777.825914351852</v>
      </c>
      <c r="K385">
        <v>1398480559</v>
      </c>
      <c r="L385" s="16">
        <f t="shared" si="37"/>
        <v>41754.825914351852</v>
      </c>
      <c r="M385" t="b">
        <v>0</v>
      </c>
      <c r="N385">
        <v>48</v>
      </c>
      <c r="O385" t="b">
        <v>1</v>
      </c>
      <c r="P385" t="s">
        <v>8269</v>
      </c>
      <c r="Q385" s="7">
        <f t="shared" si="38"/>
        <v>206.70670670670671</v>
      </c>
      <c r="R385" s="8">
        <f t="shared" si="39"/>
        <v>43.020833333333336</v>
      </c>
      <c r="S385" s="10" t="str">
        <f t="shared" si="40"/>
        <v>film &amp; video</v>
      </c>
      <c r="T385" s="10" t="str">
        <f t="shared" si="42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6">
        <f t="shared" ref="J386:J449" si="43">(((I386/60)/60)/24)+DATE(1970,1,1)+(-7/24)</f>
        <v>42010.490127314821</v>
      </c>
      <c r="K386">
        <v>1417977947</v>
      </c>
      <c r="L386" s="16">
        <f t="shared" ref="L386:L449" si="44">(((K386/60)/60)/24)+DATE(1970,1,1)+(-7/24)</f>
        <v>41980.490127314821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45">(E386/D386)*100</f>
        <v>112.105</v>
      </c>
      <c r="R386" s="8">
        <f t="shared" ref="R386:R449" si="46">E386/N386</f>
        <v>58.540469973890339</v>
      </c>
      <c r="S386" s="10" t="str">
        <f t="shared" ref="S386:S449" si="47">IF(ISNUMBER(SEARCH("film &amp; video",P386)),"film &amp; video","")</f>
        <v>film &amp; video</v>
      </c>
      <c r="T386" s="10" t="str">
        <f t="shared" si="42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6">
        <f t="shared" si="43"/>
        <v>41964.334502314821</v>
      </c>
      <c r="K387">
        <v>1413986501</v>
      </c>
      <c r="L387" s="16">
        <f t="shared" si="44"/>
        <v>41934.29283564815</v>
      </c>
      <c r="M387" t="b">
        <v>0</v>
      </c>
      <c r="N387">
        <v>237</v>
      </c>
      <c r="O387" t="b">
        <v>1</v>
      </c>
      <c r="P387" t="s">
        <v>8269</v>
      </c>
      <c r="Q387" s="7">
        <f t="shared" si="45"/>
        <v>105.982</v>
      </c>
      <c r="R387" s="8">
        <f t="shared" si="46"/>
        <v>111.79535864978902</v>
      </c>
      <c r="S387" s="10" t="str">
        <f t="shared" si="47"/>
        <v>film &amp; video</v>
      </c>
      <c r="T387" s="10" t="str">
        <f t="shared" si="42"/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6">
        <f t="shared" si="43"/>
        <v>42226.659618055557</v>
      </c>
      <c r="K388">
        <v>1437950991</v>
      </c>
      <c r="L388" s="16">
        <f t="shared" si="44"/>
        <v>42211.659618055557</v>
      </c>
      <c r="M388" t="b">
        <v>0</v>
      </c>
      <c r="N388">
        <v>13</v>
      </c>
      <c r="O388" t="b">
        <v>1</v>
      </c>
      <c r="P388" t="s">
        <v>8269</v>
      </c>
      <c r="Q388" s="7">
        <f t="shared" si="45"/>
        <v>100.16666666666667</v>
      </c>
      <c r="R388" s="8">
        <f t="shared" si="46"/>
        <v>46.230769230769234</v>
      </c>
      <c r="S388" s="10" t="str">
        <f t="shared" si="47"/>
        <v>film &amp; video</v>
      </c>
      <c r="T388" s="10" t="str">
        <f t="shared" si="42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6">
        <f t="shared" si="43"/>
        <v>42230.958333333336</v>
      </c>
      <c r="K389">
        <v>1436976858</v>
      </c>
      <c r="L389" s="16">
        <f t="shared" si="44"/>
        <v>42200.384930555556</v>
      </c>
      <c r="M389" t="b">
        <v>0</v>
      </c>
      <c r="N389">
        <v>562</v>
      </c>
      <c r="O389" t="b">
        <v>1</v>
      </c>
      <c r="P389" t="s">
        <v>8269</v>
      </c>
      <c r="Q389" s="7">
        <f t="shared" si="45"/>
        <v>213.98947368421051</v>
      </c>
      <c r="R389" s="8">
        <f t="shared" si="46"/>
        <v>144.69039145907473</v>
      </c>
      <c r="S389" s="10" t="str">
        <f t="shared" si="47"/>
        <v>film &amp; video</v>
      </c>
      <c r="T389" s="10" t="str">
        <f t="shared" si="42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6">
        <f t="shared" si="43"/>
        <v>42578.784490740749</v>
      </c>
      <c r="K390">
        <v>1467078580</v>
      </c>
      <c r="L390" s="16">
        <f t="shared" si="44"/>
        <v>42548.784490740749</v>
      </c>
      <c r="M390" t="b">
        <v>0</v>
      </c>
      <c r="N390">
        <v>71</v>
      </c>
      <c r="O390" t="b">
        <v>1</v>
      </c>
      <c r="P390" t="s">
        <v>8269</v>
      </c>
      <c r="Q390" s="7">
        <f t="shared" si="45"/>
        <v>126.16000000000001</v>
      </c>
      <c r="R390" s="8">
        <f t="shared" si="46"/>
        <v>88.845070422535215</v>
      </c>
      <c r="S390" s="10" t="str">
        <f t="shared" si="47"/>
        <v>film &amp; video</v>
      </c>
      <c r="T390" s="10" t="str">
        <f t="shared" si="42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6">
        <f t="shared" si="43"/>
        <v>41705.665972222225</v>
      </c>
      <c r="K391">
        <v>1391477450</v>
      </c>
      <c r="L391" s="16">
        <f t="shared" si="44"/>
        <v>41673.771412037036</v>
      </c>
      <c r="M391" t="b">
        <v>0</v>
      </c>
      <c r="N391">
        <v>1510</v>
      </c>
      <c r="O391" t="b">
        <v>1</v>
      </c>
      <c r="P391" t="s">
        <v>8269</v>
      </c>
      <c r="Q391" s="7">
        <f t="shared" si="45"/>
        <v>181.53547058823528</v>
      </c>
      <c r="R391" s="8">
        <f t="shared" si="46"/>
        <v>81.75107284768211</v>
      </c>
      <c r="S391" s="10" t="str">
        <f t="shared" si="47"/>
        <v>film &amp; video</v>
      </c>
      <c r="T391" s="10" t="str">
        <f t="shared" si="42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6">
        <f t="shared" si="43"/>
        <v>42131.745046296295</v>
      </c>
      <c r="K392">
        <v>1429318372</v>
      </c>
      <c r="L392" s="16">
        <f t="shared" si="44"/>
        <v>42111.745046296295</v>
      </c>
      <c r="M392" t="b">
        <v>0</v>
      </c>
      <c r="N392">
        <v>14</v>
      </c>
      <c r="O392" t="b">
        <v>1</v>
      </c>
      <c r="P392" t="s">
        <v>8269</v>
      </c>
      <c r="Q392" s="7">
        <f t="shared" si="45"/>
        <v>100</v>
      </c>
      <c r="R392" s="8">
        <f t="shared" si="46"/>
        <v>71.428571428571431</v>
      </c>
      <c r="S392" s="10" t="str">
        <f t="shared" si="47"/>
        <v>film &amp; video</v>
      </c>
      <c r="T392" s="10" t="str">
        <f t="shared" si="42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6">
        <f t="shared" si="43"/>
        <v>40894.749305555561</v>
      </c>
      <c r="K393">
        <v>1321578051</v>
      </c>
      <c r="L393" s="16">
        <f t="shared" si="44"/>
        <v>40864.750590277785</v>
      </c>
      <c r="M393" t="b">
        <v>0</v>
      </c>
      <c r="N393">
        <v>193</v>
      </c>
      <c r="O393" t="b">
        <v>1</v>
      </c>
      <c r="P393" t="s">
        <v>8269</v>
      </c>
      <c r="Q393" s="7">
        <f t="shared" si="45"/>
        <v>100.61</v>
      </c>
      <c r="R393" s="8">
        <f t="shared" si="46"/>
        <v>104.25906735751295</v>
      </c>
      <c r="S393" s="10" t="str">
        <f t="shared" si="47"/>
        <v>film &amp; video</v>
      </c>
      <c r="T393" s="10" t="str">
        <f t="shared" si="42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6">
        <f t="shared" si="43"/>
        <v>40793.833333333336</v>
      </c>
      <c r="K394">
        <v>1312823571</v>
      </c>
      <c r="L394" s="16">
        <f t="shared" si="44"/>
        <v>40763.42559027778</v>
      </c>
      <c r="M394" t="b">
        <v>0</v>
      </c>
      <c r="N394">
        <v>206</v>
      </c>
      <c r="O394" t="b">
        <v>1</v>
      </c>
      <c r="P394" t="s">
        <v>8269</v>
      </c>
      <c r="Q394" s="7">
        <f t="shared" si="45"/>
        <v>100.9027027027027</v>
      </c>
      <c r="R394" s="8">
        <f t="shared" si="46"/>
        <v>90.616504854368927</v>
      </c>
      <c r="S394" s="10" t="str">
        <f t="shared" si="47"/>
        <v>film &amp; video</v>
      </c>
      <c r="T394" s="10" t="str">
        <f t="shared" si="42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6">
        <f t="shared" si="43"/>
        <v>41557.417268518519</v>
      </c>
      <c r="K395">
        <v>1378746052</v>
      </c>
      <c r="L395" s="16">
        <f t="shared" si="44"/>
        <v>41526.417268518519</v>
      </c>
      <c r="M395" t="b">
        <v>0</v>
      </c>
      <c r="N395">
        <v>351</v>
      </c>
      <c r="O395" t="b">
        <v>1</v>
      </c>
      <c r="P395" t="s">
        <v>8269</v>
      </c>
      <c r="Q395" s="7">
        <f t="shared" si="45"/>
        <v>110.446</v>
      </c>
      <c r="R395" s="8">
        <f t="shared" si="46"/>
        <v>157.33048433048432</v>
      </c>
      <c r="S395" s="10" t="str">
        <f t="shared" si="47"/>
        <v>film &amp; video</v>
      </c>
      <c r="T395" s="10" t="str">
        <f t="shared" si="42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6">
        <f t="shared" si="43"/>
        <v>42477.484745370377</v>
      </c>
      <c r="K396">
        <v>1455737882</v>
      </c>
      <c r="L396" s="16">
        <f t="shared" si="44"/>
        <v>42417.526412037041</v>
      </c>
      <c r="M396" t="b">
        <v>0</v>
      </c>
      <c r="N396">
        <v>50</v>
      </c>
      <c r="O396" t="b">
        <v>1</v>
      </c>
      <c r="P396" t="s">
        <v>8269</v>
      </c>
      <c r="Q396" s="7">
        <f t="shared" si="45"/>
        <v>111.8936170212766</v>
      </c>
      <c r="R396" s="8">
        <f t="shared" si="46"/>
        <v>105.18</v>
      </c>
      <c r="S396" s="10" t="str">
        <f t="shared" si="47"/>
        <v>film &amp; video</v>
      </c>
      <c r="T396" s="10" t="str">
        <f t="shared" si="42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6">
        <f t="shared" si="43"/>
        <v>41026.605555555558</v>
      </c>
      <c r="K397">
        <v>1332452960</v>
      </c>
      <c r="L397" s="16">
        <f t="shared" si="44"/>
        <v>40990.617592592593</v>
      </c>
      <c r="M397" t="b">
        <v>0</v>
      </c>
      <c r="N397">
        <v>184</v>
      </c>
      <c r="O397" t="b">
        <v>1</v>
      </c>
      <c r="P397" t="s">
        <v>8269</v>
      </c>
      <c r="Q397" s="7">
        <f t="shared" si="45"/>
        <v>108.04450000000001</v>
      </c>
      <c r="R397" s="8">
        <f t="shared" si="46"/>
        <v>58.719836956521746</v>
      </c>
      <c r="S397" s="10" t="str">
        <f t="shared" si="47"/>
        <v>film &amp; video</v>
      </c>
      <c r="T397" s="10" t="str">
        <f t="shared" si="42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6">
        <f t="shared" si="43"/>
        <v>41097.273217592592</v>
      </c>
      <c r="K398">
        <v>1340372006</v>
      </c>
      <c r="L398" s="16">
        <f t="shared" si="44"/>
        <v>41082.273217592592</v>
      </c>
      <c r="M398" t="b">
        <v>0</v>
      </c>
      <c r="N398">
        <v>196</v>
      </c>
      <c r="O398" t="b">
        <v>1</v>
      </c>
      <c r="P398" t="s">
        <v>8269</v>
      </c>
      <c r="Q398" s="7">
        <f t="shared" si="45"/>
        <v>106.66666666666667</v>
      </c>
      <c r="R398" s="8">
        <f t="shared" si="46"/>
        <v>81.632653061224488</v>
      </c>
      <c r="S398" s="10" t="str">
        <f t="shared" si="47"/>
        <v>film &amp; video</v>
      </c>
      <c r="T398" s="10" t="str">
        <f t="shared" si="42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6">
        <f t="shared" si="43"/>
        <v>40421.863888888889</v>
      </c>
      <c r="K399">
        <v>1279651084</v>
      </c>
      <c r="L399" s="16">
        <f t="shared" si="44"/>
        <v>40379.484768518523</v>
      </c>
      <c r="M399" t="b">
        <v>0</v>
      </c>
      <c r="N399">
        <v>229</v>
      </c>
      <c r="O399" t="b">
        <v>1</v>
      </c>
      <c r="P399" t="s">
        <v>8269</v>
      </c>
      <c r="Q399" s="7">
        <f t="shared" si="45"/>
        <v>103.90027322404372</v>
      </c>
      <c r="R399" s="8">
        <f t="shared" si="46"/>
        <v>56.460043668122275</v>
      </c>
      <c r="S399" s="10" t="str">
        <f t="shared" si="47"/>
        <v>film &amp; video</v>
      </c>
      <c r="T399" s="10" t="str">
        <f t="shared" si="42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6">
        <f t="shared" si="43"/>
        <v>42123.501458333332</v>
      </c>
      <c r="K400">
        <v>1426446126</v>
      </c>
      <c r="L400" s="16">
        <f t="shared" si="44"/>
        <v>42078.501458333332</v>
      </c>
      <c r="M400" t="b">
        <v>0</v>
      </c>
      <c r="N400">
        <v>67</v>
      </c>
      <c r="O400" t="b">
        <v>1</v>
      </c>
      <c r="P400" t="s">
        <v>8269</v>
      </c>
      <c r="Q400" s="7">
        <f t="shared" si="45"/>
        <v>125.16000000000001</v>
      </c>
      <c r="R400" s="8">
        <f t="shared" si="46"/>
        <v>140.1044776119403</v>
      </c>
      <c r="S400" s="10" t="str">
        <f t="shared" si="47"/>
        <v>film &amp; video</v>
      </c>
      <c r="T400" s="10" t="str">
        <f t="shared" si="42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6">
        <f t="shared" si="43"/>
        <v>42718.208333333336</v>
      </c>
      <c r="K401">
        <v>1479070867</v>
      </c>
      <c r="L401" s="16">
        <f t="shared" si="44"/>
        <v>42687.584108796298</v>
      </c>
      <c r="M401" t="b">
        <v>0</v>
      </c>
      <c r="N401">
        <v>95</v>
      </c>
      <c r="O401" t="b">
        <v>1</v>
      </c>
      <c r="P401" t="s">
        <v>8269</v>
      </c>
      <c r="Q401" s="7">
        <f t="shared" si="45"/>
        <v>106.80499999999999</v>
      </c>
      <c r="R401" s="8">
        <f t="shared" si="46"/>
        <v>224.85263157894738</v>
      </c>
      <c r="S401" s="10" t="str">
        <f t="shared" si="47"/>
        <v>film &amp; video</v>
      </c>
      <c r="T401" s="10" t="str">
        <f t="shared" si="42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6">
        <f t="shared" si="43"/>
        <v>41775.854166666672</v>
      </c>
      <c r="K402">
        <v>1397661347</v>
      </c>
      <c r="L402" s="16">
        <f t="shared" si="44"/>
        <v>41745.344293981485</v>
      </c>
      <c r="M402" t="b">
        <v>0</v>
      </c>
      <c r="N402">
        <v>62</v>
      </c>
      <c r="O402" t="b">
        <v>1</v>
      </c>
      <c r="P402" t="s">
        <v>8269</v>
      </c>
      <c r="Q402" s="7">
        <f t="shared" si="45"/>
        <v>112.30249999999999</v>
      </c>
      <c r="R402" s="8">
        <f t="shared" si="46"/>
        <v>181.13306451612902</v>
      </c>
      <c r="S402" s="10" t="str">
        <f t="shared" si="47"/>
        <v>film &amp; video</v>
      </c>
      <c r="T402" s="10" t="str">
        <f t="shared" ref="T402:T421" si="48">IF(ISNUMBER(SEARCH("documentary",P402)),"documentary","")</f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6">
        <f t="shared" si="43"/>
        <v>40762.550578703704</v>
      </c>
      <c r="K403">
        <v>1310155970</v>
      </c>
      <c r="L403" s="16">
        <f t="shared" si="44"/>
        <v>40732.550578703704</v>
      </c>
      <c r="M403" t="b">
        <v>0</v>
      </c>
      <c r="N403">
        <v>73</v>
      </c>
      <c r="O403" t="b">
        <v>1</v>
      </c>
      <c r="P403" t="s">
        <v>8269</v>
      </c>
      <c r="Q403" s="7">
        <f t="shared" si="45"/>
        <v>103.812</v>
      </c>
      <c r="R403" s="8">
        <f t="shared" si="46"/>
        <v>711.04109589041093</v>
      </c>
      <c r="S403" s="10" t="str">
        <f t="shared" si="47"/>
        <v>film &amp; video</v>
      </c>
      <c r="T403" s="10" t="str">
        <f t="shared" si="48"/>
        <v>documentary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6">
        <f t="shared" si="43"/>
        <v>42313.289548611116</v>
      </c>
      <c r="K404">
        <v>1444913817</v>
      </c>
      <c r="L404" s="16">
        <f t="shared" si="44"/>
        <v>42292.247881944444</v>
      </c>
      <c r="M404" t="b">
        <v>0</v>
      </c>
      <c r="N404">
        <v>43</v>
      </c>
      <c r="O404" t="b">
        <v>1</v>
      </c>
      <c r="P404" t="s">
        <v>8269</v>
      </c>
      <c r="Q404" s="7">
        <f t="shared" si="45"/>
        <v>141.65</v>
      </c>
      <c r="R404" s="8">
        <f t="shared" si="46"/>
        <v>65.883720930232556</v>
      </c>
      <c r="S404" s="10" t="str">
        <f t="shared" si="47"/>
        <v>film &amp; video</v>
      </c>
      <c r="T404" s="10" t="str">
        <f t="shared" si="48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6">
        <f t="shared" si="43"/>
        <v>40765.005555555559</v>
      </c>
      <c r="K405">
        <v>1308900441</v>
      </c>
      <c r="L405" s="16">
        <f t="shared" si="44"/>
        <v>40718.018993055557</v>
      </c>
      <c r="M405" t="b">
        <v>0</v>
      </c>
      <c r="N405">
        <v>70</v>
      </c>
      <c r="O405" t="b">
        <v>1</v>
      </c>
      <c r="P405" t="s">
        <v>8269</v>
      </c>
      <c r="Q405" s="7">
        <f t="shared" si="45"/>
        <v>105.25999999999999</v>
      </c>
      <c r="R405" s="8">
        <f t="shared" si="46"/>
        <v>75.185714285714283</v>
      </c>
      <c r="S405" s="10" t="str">
        <f t="shared" si="47"/>
        <v>film &amp; video</v>
      </c>
      <c r="T405" s="10" t="str">
        <f t="shared" si="48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6">
        <f t="shared" si="43"/>
        <v>41675.669444444444</v>
      </c>
      <c r="K406">
        <v>1389107062</v>
      </c>
      <c r="L406" s="16">
        <f t="shared" si="44"/>
        <v>41646.336365740746</v>
      </c>
      <c r="M406" t="b">
        <v>0</v>
      </c>
      <c r="N406">
        <v>271</v>
      </c>
      <c r="O406" t="b">
        <v>1</v>
      </c>
      <c r="P406" t="s">
        <v>8269</v>
      </c>
      <c r="Q406" s="7">
        <f t="shared" si="45"/>
        <v>103.09142857142857</v>
      </c>
      <c r="R406" s="8">
        <f t="shared" si="46"/>
        <v>133.14391143911439</v>
      </c>
      <c r="S406" s="10" t="str">
        <f t="shared" si="47"/>
        <v>film &amp; video</v>
      </c>
      <c r="T406" s="10" t="str">
        <f t="shared" si="48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6">
        <f t="shared" si="43"/>
        <v>41703.793275462966</v>
      </c>
      <c r="K407">
        <v>1391479339</v>
      </c>
      <c r="L407" s="16">
        <f t="shared" si="44"/>
        <v>41673.793275462966</v>
      </c>
      <c r="M407" t="b">
        <v>0</v>
      </c>
      <c r="N407">
        <v>55</v>
      </c>
      <c r="O407" t="b">
        <v>1</v>
      </c>
      <c r="P407" t="s">
        <v>8269</v>
      </c>
      <c r="Q407" s="7">
        <f t="shared" si="45"/>
        <v>107.65957446808511</v>
      </c>
      <c r="R407" s="8">
        <f t="shared" si="46"/>
        <v>55.2</v>
      </c>
      <c r="S407" s="10" t="str">
        <f t="shared" si="47"/>
        <v>film &amp; video</v>
      </c>
      <c r="T407" s="10" t="str">
        <f t="shared" si="48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6">
        <f t="shared" si="43"/>
        <v>40671.957638888889</v>
      </c>
      <c r="K408">
        <v>1301975637</v>
      </c>
      <c r="L408" s="16">
        <f t="shared" si="44"/>
        <v>40637.870798611111</v>
      </c>
      <c r="M408" t="b">
        <v>0</v>
      </c>
      <c r="N408">
        <v>35</v>
      </c>
      <c r="O408" t="b">
        <v>1</v>
      </c>
      <c r="P408" t="s">
        <v>8269</v>
      </c>
      <c r="Q408" s="7">
        <f t="shared" si="45"/>
        <v>107.70464285714286</v>
      </c>
      <c r="R408" s="8">
        <f t="shared" si="46"/>
        <v>86.163714285714292</v>
      </c>
      <c r="S408" s="10" t="str">
        <f t="shared" si="47"/>
        <v>film &amp; video</v>
      </c>
      <c r="T408" s="10" t="str">
        <f t="shared" si="48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6">
        <f t="shared" si="43"/>
        <v>40866.62094907408</v>
      </c>
      <c r="K409">
        <v>1316552050</v>
      </c>
      <c r="L409" s="16">
        <f t="shared" si="44"/>
        <v>40806.579282407409</v>
      </c>
      <c r="M409" t="b">
        <v>0</v>
      </c>
      <c r="N409">
        <v>22</v>
      </c>
      <c r="O409" t="b">
        <v>1</v>
      </c>
      <c r="P409" t="s">
        <v>8269</v>
      </c>
      <c r="Q409" s="7">
        <f t="shared" si="45"/>
        <v>101.55000000000001</v>
      </c>
      <c r="R409" s="8">
        <f t="shared" si="46"/>
        <v>92.318181818181813</v>
      </c>
      <c r="S409" s="10" t="str">
        <f t="shared" si="47"/>
        <v>film &amp; video</v>
      </c>
      <c r="T409" s="10" t="str">
        <f t="shared" si="48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6">
        <f t="shared" si="43"/>
        <v>41583.485995370371</v>
      </c>
      <c r="K410">
        <v>1380217190</v>
      </c>
      <c r="L410" s="16">
        <f t="shared" si="44"/>
        <v>41543.444328703707</v>
      </c>
      <c r="M410" t="b">
        <v>0</v>
      </c>
      <c r="N410">
        <v>38</v>
      </c>
      <c r="O410" t="b">
        <v>1</v>
      </c>
      <c r="P410" t="s">
        <v>8269</v>
      </c>
      <c r="Q410" s="7">
        <f t="shared" si="45"/>
        <v>101.43766666666667</v>
      </c>
      <c r="R410" s="8">
        <f t="shared" si="46"/>
        <v>160.16473684210527</v>
      </c>
      <c r="S410" s="10" t="str">
        <f t="shared" si="47"/>
        <v>film &amp; video</v>
      </c>
      <c r="T410" s="10" t="str">
        <f t="shared" si="48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6">
        <f t="shared" si="43"/>
        <v>42573.571111111109</v>
      </c>
      <c r="K411">
        <v>1466628144</v>
      </c>
      <c r="L411" s="16">
        <f t="shared" si="44"/>
        <v>42543.571111111109</v>
      </c>
      <c r="M411" t="b">
        <v>0</v>
      </c>
      <c r="N411">
        <v>15</v>
      </c>
      <c r="O411" t="b">
        <v>1</v>
      </c>
      <c r="P411" t="s">
        <v>8269</v>
      </c>
      <c r="Q411" s="7">
        <f t="shared" si="45"/>
        <v>136.80000000000001</v>
      </c>
      <c r="R411" s="8">
        <f t="shared" si="46"/>
        <v>45.6</v>
      </c>
      <c r="S411" s="10" t="str">
        <f t="shared" si="47"/>
        <v>film &amp; video</v>
      </c>
      <c r="T411" s="10" t="str">
        <f t="shared" si="48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6">
        <f t="shared" si="43"/>
        <v>42173.689780092602</v>
      </c>
      <c r="K412">
        <v>1429486397</v>
      </c>
      <c r="L412" s="16">
        <f t="shared" si="44"/>
        <v>42113.689780092602</v>
      </c>
      <c r="M412" t="b">
        <v>0</v>
      </c>
      <c r="N412">
        <v>7</v>
      </c>
      <c r="O412" t="b">
        <v>1</v>
      </c>
      <c r="P412" t="s">
        <v>8269</v>
      </c>
      <c r="Q412" s="7">
        <f t="shared" si="45"/>
        <v>128.29999999999998</v>
      </c>
      <c r="R412" s="8">
        <f t="shared" si="46"/>
        <v>183.28571428571428</v>
      </c>
      <c r="S412" s="10" t="str">
        <f t="shared" si="47"/>
        <v>film &amp; video</v>
      </c>
      <c r="T412" s="10" t="str">
        <f t="shared" si="48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6">
        <f t="shared" si="43"/>
        <v>41629.916666666672</v>
      </c>
      <c r="K413">
        <v>1384920804</v>
      </c>
      <c r="L413" s="16">
        <f t="shared" si="44"/>
        <v>41597.884305555555</v>
      </c>
      <c r="M413" t="b">
        <v>0</v>
      </c>
      <c r="N413">
        <v>241</v>
      </c>
      <c r="O413" t="b">
        <v>1</v>
      </c>
      <c r="P413" t="s">
        <v>8269</v>
      </c>
      <c r="Q413" s="7">
        <f t="shared" si="45"/>
        <v>101.05</v>
      </c>
      <c r="R413" s="8">
        <f t="shared" si="46"/>
        <v>125.78838174273859</v>
      </c>
      <c r="S413" s="10" t="str">
        <f t="shared" si="47"/>
        <v>film &amp; video</v>
      </c>
      <c r="T413" s="10" t="str">
        <f t="shared" si="48"/>
        <v>documentary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6">
        <f t="shared" si="43"/>
        <v>41115.45113425926</v>
      </c>
      <c r="K414">
        <v>1341856178</v>
      </c>
      <c r="L414" s="16">
        <f t="shared" si="44"/>
        <v>41099.45113425926</v>
      </c>
      <c r="M414" t="b">
        <v>0</v>
      </c>
      <c r="N414">
        <v>55</v>
      </c>
      <c r="O414" t="b">
        <v>1</v>
      </c>
      <c r="P414" t="s">
        <v>8269</v>
      </c>
      <c r="Q414" s="7">
        <f t="shared" si="45"/>
        <v>126.84</v>
      </c>
      <c r="R414" s="8">
        <f t="shared" si="46"/>
        <v>57.654545454545456</v>
      </c>
      <c r="S414" s="10" t="str">
        <f t="shared" si="47"/>
        <v>film &amp; video</v>
      </c>
      <c r="T414" s="10" t="str">
        <f t="shared" si="48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6">
        <f t="shared" si="43"/>
        <v>41109.585775462961</v>
      </c>
      <c r="K415">
        <v>1340139811</v>
      </c>
      <c r="L415" s="16">
        <f t="shared" si="44"/>
        <v>41079.585775462961</v>
      </c>
      <c r="M415" t="b">
        <v>0</v>
      </c>
      <c r="N415">
        <v>171</v>
      </c>
      <c r="O415" t="b">
        <v>1</v>
      </c>
      <c r="P415" t="s">
        <v>8269</v>
      </c>
      <c r="Q415" s="7">
        <f t="shared" si="45"/>
        <v>105.0859375</v>
      </c>
      <c r="R415" s="8">
        <f t="shared" si="46"/>
        <v>78.660818713450297</v>
      </c>
      <c r="S415" s="10" t="str">
        <f t="shared" si="47"/>
        <v>film &amp; video</v>
      </c>
      <c r="T415" s="10" t="str">
        <f t="shared" si="48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6">
        <f t="shared" si="43"/>
        <v>41558.771585648152</v>
      </c>
      <c r="K416">
        <v>1378949465</v>
      </c>
      <c r="L416" s="16">
        <f t="shared" si="44"/>
        <v>41528.771585648152</v>
      </c>
      <c r="M416" t="b">
        <v>0</v>
      </c>
      <c r="N416">
        <v>208</v>
      </c>
      <c r="O416" t="b">
        <v>1</v>
      </c>
      <c r="P416" t="s">
        <v>8269</v>
      </c>
      <c r="Q416" s="7">
        <f t="shared" si="45"/>
        <v>102.85405405405406</v>
      </c>
      <c r="R416" s="8">
        <f t="shared" si="46"/>
        <v>91.480769230769226</v>
      </c>
      <c r="S416" s="10" t="str">
        <f t="shared" si="47"/>
        <v>film &amp; video</v>
      </c>
      <c r="T416" s="10" t="str">
        <f t="shared" si="48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6">
        <f t="shared" si="43"/>
        <v>41929.208333333336</v>
      </c>
      <c r="K417">
        <v>1411417602</v>
      </c>
      <c r="L417" s="16">
        <f t="shared" si="44"/>
        <v>41904.560208333336</v>
      </c>
      <c r="M417" t="b">
        <v>0</v>
      </c>
      <c r="N417">
        <v>21</v>
      </c>
      <c r="O417" t="b">
        <v>1</v>
      </c>
      <c r="P417" t="s">
        <v>8269</v>
      </c>
      <c r="Q417" s="7">
        <f t="shared" si="45"/>
        <v>102.14714285714285</v>
      </c>
      <c r="R417" s="8">
        <f t="shared" si="46"/>
        <v>68.09809523809524</v>
      </c>
      <c r="S417" s="10" t="str">
        <f t="shared" si="47"/>
        <v>film &amp; video</v>
      </c>
      <c r="T417" s="10" t="str">
        <f t="shared" si="48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6">
        <f t="shared" si="43"/>
        <v>41678.104525462964</v>
      </c>
      <c r="K418">
        <v>1389259831</v>
      </c>
      <c r="L418" s="16">
        <f t="shared" si="44"/>
        <v>41648.104525462964</v>
      </c>
      <c r="M418" t="b">
        <v>0</v>
      </c>
      <c r="N418">
        <v>25</v>
      </c>
      <c r="O418" t="b">
        <v>1</v>
      </c>
      <c r="P418" t="s">
        <v>8269</v>
      </c>
      <c r="Q418" s="7">
        <f t="shared" si="45"/>
        <v>120.21700000000001</v>
      </c>
      <c r="R418" s="8">
        <f t="shared" si="46"/>
        <v>48.086800000000004</v>
      </c>
      <c r="S418" s="10" t="str">
        <f t="shared" si="47"/>
        <v>film &amp; video</v>
      </c>
      <c r="T418" s="10" t="str">
        <f t="shared" si="48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6">
        <f t="shared" si="43"/>
        <v>41371.897916666669</v>
      </c>
      <c r="K419">
        <v>1364426260</v>
      </c>
      <c r="L419" s="16">
        <f t="shared" si="44"/>
        <v>41360.678935185191</v>
      </c>
      <c r="M419" t="b">
        <v>0</v>
      </c>
      <c r="N419">
        <v>52</v>
      </c>
      <c r="O419" t="b">
        <v>1</v>
      </c>
      <c r="P419" t="s">
        <v>8269</v>
      </c>
      <c r="Q419" s="7">
        <f t="shared" si="45"/>
        <v>100.24761904761905</v>
      </c>
      <c r="R419" s="8">
        <f t="shared" si="46"/>
        <v>202.42307692307693</v>
      </c>
      <c r="S419" s="10" t="str">
        <f t="shared" si="47"/>
        <v>film &amp; video</v>
      </c>
      <c r="T419" s="10" t="str">
        <f t="shared" si="48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6">
        <f t="shared" si="43"/>
        <v>42207.990706018521</v>
      </c>
      <c r="K420">
        <v>1435041997</v>
      </c>
      <c r="L420" s="16">
        <f t="shared" si="44"/>
        <v>42177.990706018521</v>
      </c>
      <c r="M420" t="b">
        <v>0</v>
      </c>
      <c r="N420">
        <v>104</v>
      </c>
      <c r="O420" t="b">
        <v>1</v>
      </c>
      <c r="P420" t="s">
        <v>8269</v>
      </c>
      <c r="Q420" s="7">
        <f t="shared" si="45"/>
        <v>100.63392857142857</v>
      </c>
      <c r="R420" s="8">
        <f t="shared" si="46"/>
        <v>216.75</v>
      </c>
      <c r="S420" s="10" t="str">
        <f t="shared" si="47"/>
        <v>film &amp; video</v>
      </c>
      <c r="T420" s="10" t="str">
        <f t="shared" si="48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6">
        <f t="shared" si="43"/>
        <v>41454.550775462965</v>
      </c>
      <c r="K421">
        <v>1367352787</v>
      </c>
      <c r="L421" s="16">
        <f t="shared" si="44"/>
        <v>41394.550775462965</v>
      </c>
      <c r="M421" t="b">
        <v>0</v>
      </c>
      <c r="N421">
        <v>73</v>
      </c>
      <c r="O421" t="b">
        <v>1</v>
      </c>
      <c r="P421" t="s">
        <v>8269</v>
      </c>
      <c r="Q421" s="7">
        <f t="shared" si="45"/>
        <v>100.4375</v>
      </c>
      <c r="R421" s="8">
        <f t="shared" si="46"/>
        <v>110.06849315068493</v>
      </c>
      <c r="S421" s="10" t="str">
        <f t="shared" si="47"/>
        <v>film &amp; video</v>
      </c>
      <c r="T421" s="10" t="str">
        <f t="shared" si="48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6">
        <f t="shared" si="43"/>
        <v>41711.903136574074</v>
      </c>
      <c r="K422">
        <v>1392183631</v>
      </c>
      <c r="L422" s="16">
        <f t="shared" si="44"/>
        <v>41681.944803240745</v>
      </c>
      <c r="M422" t="b">
        <v>0</v>
      </c>
      <c r="N422">
        <v>3</v>
      </c>
      <c r="O422" t="b">
        <v>0</v>
      </c>
      <c r="P422" t="s">
        <v>8270</v>
      </c>
      <c r="Q422" s="7">
        <f t="shared" si="45"/>
        <v>0.43939393939393934</v>
      </c>
      <c r="R422" s="8">
        <f t="shared" si="46"/>
        <v>4.833333333333333</v>
      </c>
      <c r="S422" s="10" t="str">
        <f t="shared" si="47"/>
        <v>film &amp; video</v>
      </c>
      <c r="T422" s="10" t="str">
        <f t="shared" ref="T422:T453" si="49">IF(ISNUMBER(SEARCH("animation",P422)),"animation","")</f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6">
        <f t="shared" si="43"/>
        <v>42237.19972222222</v>
      </c>
      <c r="K423">
        <v>1434973656</v>
      </c>
      <c r="L423" s="16">
        <f t="shared" si="44"/>
        <v>42177.19972222222</v>
      </c>
      <c r="M423" t="b">
        <v>0</v>
      </c>
      <c r="N423">
        <v>6</v>
      </c>
      <c r="O423" t="b">
        <v>0</v>
      </c>
      <c r="P423" t="s">
        <v>8270</v>
      </c>
      <c r="Q423" s="7">
        <f t="shared" si="45"/>
        <v>2.0066666666666668</v>
      </c>
      <c r="R423" s="8">
        <f t="shared" si="46"/>
        <v>50.166666666666664</v>
      </c>
      <c r="S423" s="10" t="str">
        <f t="shared" si="47"/>
        <v>film &amp; video</v>
      </c>
      <c r="T423" s="10" t="str">
        <f t="shared" si="49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6">
        <f t="shared" si="43"/>
        <v>41892.968715277777</v>
      </c>
      <c r="K424">
        <v>1407824097</v>
      </c>
      <c r="L424" s="16">
        <f t="shared" si="44"/>
        <v>41862.968715277777</v>
      </c>
      <c r="M424" t="b">
        <v>0</v>
      </c>
      <c r="N424">
        <v>12</v>
      </c>
      <c r="O424" t="b">
        <v>0</v>
      </c>
      <c r="P424" t="s">
        <v>8270</v>
      </c>
      <c r="Q424" s="7">
        <f t="shared" si="45"/>
        <v>1.075</v>
      </c>
      <c r="R424" s="8">
        <f t="shared" si="46"/>
        <v>35.833333333333336</v>
      </c>
      <c r="S424" s="10" t="str">
        <f t="shared" si="47"/>
        <v>film &amp; video</v>
      </c>
      <c r="T424" s="10" t="str">
        <f t="shared" si="49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6">
        <f t="shared" si="43"/>
        <v>41430.634606481486</v>
      </c>
      <c r="K425">
        <v>1367878430</v>
      </c>
      <c r="L425" s="16">
        <f t="shared" si="44"/>
        <v>41400.634606481486</v>
      </c>
      <c r="M425" t="b">
        <v>0</v>
      </c>
      <c r="N425">
        <v>13</v>
      </c>
      <c r="O425" t="b">
        <v>0</v>
      </c>
      <c r="P425" t="s">
        <v>8270</v>
      </c>
      <c r="Q425" s="7">
        <f t="shared" si="45"/>
        <v>0.76500000000000001</v>
      </c>
      <c r="R425" s="8">
        <f t="shared" si="46"/>
        <v>11.76923076923077</v>
      </c>
      <c r="S425" s="10" t="str">
        <f t="shared" si="47"/>
        <v>film &amp; video</v>
      </c>
      <c r="T425" s="10" t="str">
        <f t="shared" si="49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6">
        <f t="shared" si="43"/>
        <v>40994.042812500003</v>
      </c>
      <c r="K426">
        <v>1327568499</v>
      </c>
      <c r="L426" s="16">
        <f t="shared" si="44"/>
        <v>40934.084479166668</v>
      </c>
      <c r="M426" t="b">
        <v>0</v>
      </c>
      <c r="N426">
        <v>5</v>
      </c>
      <c r="O426" t="b">
        <v>0</v>
      </c>
      <c r="P426" t="s">
        <v>8270</v>
      </c>
      <c r="Q426" s="7">
        <f t="shared" si="45"/>
        <v>6.7966666666666677</v>
      </c>
      <c r="R426" s="8">
        <f t="shared" si="46"/>
        <v>40.78</v>
      </c>
      <c r="S426" s="10" t="str">
        <f t="shared" si="47"/>
        <v>film &amp; video</v>
      </c>
      <c r="T426" s="10" t="str">
        <f t="shared" si="49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6">
        <f t="shared" si="43"/>
        <v>42335.611157407409</v>
      </c>
      <c r="K427">
        <v>1443472804</v>
      </c>
      <c r="L427" s="16">
        <f t="shared" si="44"/>
        <v>42275.569490740738</v>
      </c>
      <c r="M427" t="b">
        <v>0</v>
      </c>
      <c r="N427">
        <v>2</v>
      </c>
      <c r="O427" t="b">
        <v>0</v>
      </c>
      <c r="P427" t="s">
        <v>8270</v>
      </c>
      <c r="Q427" s="7">
        <f t="shared" si="45"/>
        <v>1.2E-2</v>
      </c>
      <c r="R427" s="8">
        <f t="shared" si="46"/>
        <v>3</v>
      </c>
      <c r="S427" s="10" t="str">
        <f t="shared" si="47"/>
        <v>film &amp; video</v>
      </c>
      <c r="T427" s="10" t="str">
        <f t="shared" si="49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6">
        <f t="shared" si="43"/>
        <v>42430.420300925929</v>
      </c>
      <c r="K428">
        <v>1454259914</v>
      </c>
      <c r="L428" s="16">
        <f t="shared" si="44"/>
        <v>42400.420300925929</v>
      </c>
      <c r="M428" t="b">
        <v>0</v>
      </c>
      <c r="N428">
        <v>8</v>
      </c>
      <c r="O428" t="b">
        <v>0</v>
      </c>
      <c r="P428" t="s">
        <v>8270</v>
      </c>
      <c r="Q428" s="7">
        <f t="shared" si="45"/>
        <v>1.3299999999999998</v>
      </c>
      <c r="R428" s="8">
        <f t="shared" si="46"/>
        <v>16.625</v>
      </c>
      <c r="S428" s="10" t="str">
        <f t="shared" si="47"/>
        <v>film &amp; video</v>
      </c>
      <c r="T428" s="10" t="str">
        <f t="shared" si="49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6">
        <f t="shared" si="43"/>
        <v>42299.499305555561</v>
      </c>
      <c r="K429">
        <v>1444340940</v>
      </c>
      <c r="L429" s="16">
        <f t="shared" si="44"/>
        <v>42285.617361111108</v>
      </c>
      <c r="M429" t="b">
        <v>0</v>
      </c>
      <c r="N429" s="11">
        <v>0.1</v>
      </c>
      <c r="O429" t="b">
        <v>0</v>
      </c>
      <c r="P429" t="s">
        <v>8270</v>
      </c>
      <c r="Q429" s="7">
        <f t="shared" si="45"/>
        <v>0</v>
      </c>
      <c r="R429" s="8">
        <f t="shared" si="46"/>
        <v>0</v>
      </c>
      <c r="S429" s="10" t="str">
        <f t="shared" si="47"/>
        <v>film &amp; video</v>
      </c>
      <c r="T429" s="10" t="str">
        <f t="shared" si="49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6">
        <f t="shared" si="43"/>
        <v>41806.625</v>
      </c>
      <c r="K430">
        <v>1400523845</v>
      </c>
      <c r="L430" s="16">
        <f t="shared" si="44"/>
        <v>41778.475057870375</v>
      </c>
      <c r="M430" t="b">
        <v>0</v>
      </c>
      <c r="N430">
        <v>13</v>
      </c>
      <c r="O430" t="b">
        <v>0</v>
      </c>
      <c r="P430" t="s">
        <v>8270</v>
      </c>
      <c r="Q430" s="7">
        <f t="shared" si="45"/>
        <v>5.6333333333333329</v>
      </c>
      <c r="R430" s="8">
        <f t="shared" si="46"/>
        <v>52</v>
      </c>
      <c r="S430" s="10" t="str">
        <f t="shared" si="47"/>
        <v>film &amp; video</v>
      </c>
      <c r="T430" s="10" t="str">
        <f t="shared" si="49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6">
        <f t="shared" si="43"/>
        <v>40143.915972222225</v>
      </c>
      <c r="K431">
        <v>1252964282</v>
      </c>
      <c r="L431" s="16">
        <f t="shared" si="44"/>
        <v>40070.609745370377</v>
      </c>
      <c r="M431" t="b">
        <v>0</v>
      </c>
      <c r="N431" s="11">
        <v>0.1</v>
      </c>
      <c r="O431" t="b">
        <v>0</v>
      </c>
      <c r="P431" t="s">
        <v>8270</v>
      </c>
      <c r="Q431" s="7">
        <f t="shared" si="45"/>
        <v>0</v>
      </c>
      <c r="R431" s="8">
        <f t="shared" si="46"/>
        <v>0</v>
      </c>
      <c r="S431" s="10" t="str">
        <f t="shared" si="47"/>
        <v>film &amp; video</v>
      </c>
      <c r="T431" s="10" t="str">
        <f t="shared" si="49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6">
        <f t="shared" si="43"/>
        <v>41527.81559027778</v>
      </c>
      <c r="K432">
        <v>1377570867</v>
      </c>
      <c r="L432" s="16">
        <f t="shared" si="44"/>
        <v>41512.81559027778</v>
      </c>
      <c r="M432" t="b">
        <v>0</v>
      </c>
      <c r="N432">
        <v>5</v>
      </c>
      <c r="O432" t="b">
        <v>0</v>
      </c>
      <c r="P432" t="s">
        <v>8270</v>
      </c>
      <c r="Q432" s="7">
        <f t="shared" si="45"/>
        <v>2.4</v>
      </c>
      <c r="R432" s="8">
        <f t="shared" si="46"/>
        <v>4.8</v>
      </c>
      <c r="S432" s="10" t="str">
        <f t="shared" si="47"/>
        <v>film &amp; video</v>
      </c>
      <c r="T432" s="10" t="str">
        <f t="shared" si="49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6">
        <f t="shared" si="43"/>
        <v>42556.579664351848</v>
      </c>
      <c r="K433">
        <v>1465160083</v>
      </c>
      <c r="L433" s="16">
        <f t="shared" si="44"/>
        <v>42526.579664351848</v>
      </c>
      <c r="M433" t="b">
        <v>0</v>
      </c>
      <c r="N433">
        <v>8</v>
      </c>
      <c r="O433" t="b">
        <v>0</v>
      </c>
      <c r="P433" t="s">
        <v>8270</v>
      </c>
      <c r="Q433" s="7">
        <f t="shared" si="45"/>
        <v>13.833333333333334</v>
      </c>
      <c r="R433" s="8">
        <f t="shared" si="46"/>
        <v>51.875</v>
      </c>
      <c r="S433" s="10" t="str">
        <f t="shared" si="47"/>
        <v>film &amp; video</v>
      </c>
      <c r="T433" s="10" t="str">
        <f t="shared" si="49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6">
        <f t="shared" si="43"/>
        <v>42298.434965277782</v>
      </c>
      <c r="K434">
        <v>1440264381</v>
      </c>
      <c r="L434" s="16">
        <f t="shared" si="44"/>
        <v>42238.434965277782</v>
      </c>
      <c r="M434" t="b">
        <v>0</v>
      </c>
      <c r="N434">
        <v>8</v>
      </c>
      <c r="O434" t="b">
        <v>0</v>
      </c>
      <c r="P434" t="s">
        <v>8270</v>
      </c>
      <c r="Q434" s="7">
        <f t="shared" si="45"/>
        <v>9.5</v>
      </c>
      <c r="R434" s="8">
        <f t="shared" si="46"/>
        <v>71.25</v>
      </c>
      <c r="S434" s="10" t="str">
        <f t="shared" si="47"/>
        <v>film &amp; video</v>
      </c>
      <c r="T434" s="10" t="str">
        <f t="shared" si="49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6">
        <f t="shared" si="43"/>
        <v>42288.338217592602</v>
      </c>
      <c r="K435">
        <v>1439392022</v>
      </c>
      <c r="L435" s="16">
        <f t="shared" si="44"/>
        <v>42228.338217592602</v>
      </c>
      <c r="M435" t="b">
        <v>0</v>
      </c>
      <c r="N435" s="11">
        <v>0.1</v>
      </c>
      <c r="O435" t="b">
        <v>0</v>
      </c>
      <c r="P435" t="s">
        <v>8270</v>
      </c>
      <c r="Q435" s="7">
        <f t="shared" si="45"/>
        <v>0</v>
      </c>
      <c r="R435" s="8">
        <f t="shared" si="46"/>
        <v>0</v>
      </c>
      <c r="S435" s="10" t="str">
        <f t="shared" si="47"/>
        <v>film &amp; video</v>
      </c>
      <c r="T435" s="10" t="str">
        <f t="shared" si="49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6">
        <f t="shared" si="43"/>
        <v>41609.584513888891</v>
      </c>
      <c r="K436">
        <v>1383076902</v>
      </c>
      <c r="L436" s="16">
        <f t="shared" si="44"/>
        <v>41576.542847222227</v>
      </c>
      <c r="M436" t="b">
        <v>0</v>
      </c>
      <c r="N436">
        <v>2</v>
      </c>
      <c r="O436" t="b">
        <v>0</v>
      </c>
      <c r="P436" t="s">
        <v>8270</v>
      </c>
      <c r="Q436" s="7">
        <f t="shared" si="45"/>
        <v>5</v>
      </c>
      <c r="R436" s="8">
        <f t="shared" si="46"/>
        <v>62.5</v>
      </c>
      <c r="S436" s="10" t="str">
        <f t="shared" si="47"/>
        <v>film &amp; video</v>
      </c>
      <c r="T436" s="10" t="str">
        <f t="shared" si="49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6">
        <f t="shared" si="43"/>
        <v>41530.455787037041</v>
      </c>
      <c r="K437">
        <v>1376502980</v>
      </c>
      <c r="L437" s="16">
        <f t="shared" si="44"/>
        <v>41500.455787037041</v>
      </c>
      <c r="M437" t="b">
        <v>0</v>
      </c>
      <c r="N437">
        <v>3</v>
      </c>
      <c r="O437" t="b">
        <v>0</v>
      </c>
      <c r="P437" t="s">
        <v>8270</v>
      </c>
      <c r="Q437" s="7">
        <f t="shared" si="45"/>
        <v>2.7272727272727275E-3</v>
      </c>
      <c r="R437" s="8">
        <f t="shared" si="46"/>
        <v>1</v>
      </c>
      <c r="S437" s="10" t="str">
        <f t="shared" si="47"/>
        <v>film &amp; video</v>
      </c>
      <c r="T437" s="10" t="str">
        <f t="shared" si="49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6">
        <f t="shared" si="43"/>
        <v>41486.070752314816</v>
      </c>
      <c r="K438">
        <v>1372668113</v>
      </c>
      <c r="L438" s="16">
        <f t="shared" si="44"/>
        <v>41456.070752314816</v>
      </c>
      <c r="M438" t="b">
        <v>0</v>
      </c>
      <c r="N438" s="11">
        <v>0.1</v>
      </c>
      <c r="O438" t="b">
        <v>0</v>
      </c>
      <c r="P438" t="s">
        <v>8270</v>
      </c>
      <c r="Q438" s="7">
        <f t="shared" si="45"/>
        <v>0</v>
      </c>
      <c r="R438" s="8">
        <f t="shared" si="46"/>
        <v>0</v>
      </c>
      <c r="S438" s="10" t="str">
        <f t="shared" si="47"/>
        <v>film &amp; video</v>
      </c>
      <c r="T438" s="10" t="str">
        <f t="shared" si="49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6">
        <f t="shared" si="43"/>
        <v>42651.026921296296</v>
      </c>
      <c r="K439">
        <v>1470728326</v>
      </c>
      <c r="L439" s="16">
        <f t="shared" si="44"/>
        <v>42591.026921296296</v>
      </c>
      <c r="M439" t="b">
        <v>0</v>
      </c>
      <c r="N439" s="11">
        <v>0.1</v>
      </c>
      <c r="O439" t="b">
        <v>0</v>
      </c>
      <c r="P439" t="s">
        <v>8270</v>
      </c>
      <c r="Q439" s="7">
        <f t="shared" si="45"/>
        <v>0</v>
      </c>
      <c r="R439" s="8">
        <f t="shared" si="46"/>
        <v>0</v>
      </c>
      <c r="S439" s="10" t="str">
        <f t="shared" si="47"/>
        <v>film &amp; video</v>
      </c>
      <c r="T439" s="10" t="str">
        <f t="shared" si="49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6">
        <f t="shared" si="43"/>
        <v>42326.011087962965</v>
      </c>
      <c r="K440">
        <v>1445235358</v>
      </c>
      <c r="L440" s="16">
        <f t="shared" si="44"/>
        <v>42295.9694212963</v>
      </c>
      <c r="M440" t="b">
        <v>0</v>
      </c>
      <c r="N440">
        <v>11</v>
      </c>
      <c r="O440" t="b">
        <v>0</v>
      </c>
      <c r="P440" t="s">
        <v>8270</v>
      </c>
      <c r="Q440" s="7">
        <f t="shared" si="45"/>
        <v>9.379999999999999</v>
      </c>
      <c r="R440" s="8">
        <f t="shared" si="46"/>
        <v>170.54545454545453</v>
      </c>
      <c r="S440" s="10" t="str">
        <f t="shared" si="47"/>
        <v>film &amp; video</v>
      </c>
      <c r="T440" s="10" t="str">
        <f t="shared" si="49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6">
        <f t="shared" si="43"/>
        <v>41929.47011574074</v>
      </c>
      <c r="K441">
        <v>1412705818</v>
      </c>
      <c r="L441" s="16">
        <f t="shared" si="44"/>
        <v>41919.47011574074</v>
      </c>
      <c r="M441" t="b">
        <v>0</v>
      </c>
      <c r="N441" s="11">
        <v>0.1</v>
      </c>
      <c r="O441" t="b">
        <v>0</v>
      </c>
      <c r="P441" t="s">
        <v>8270</v>
      </c>
      <c r="Q441" s="7">
        <f t="shared" si="45"/>
        <v>0</v>
      </c>
      <c r="R441" s="8">
        <f t="shared" si="46"/>
        <v>0</v>
      </c>
      <c r="S441" s="10" t="str">
        <f t="shared" si="47"/>
        <v>film &amp; video</v>
      </c>
      <c r="T441" s="10" t="str">
        <f t="shared" si="49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6">
        <f t="shared" si="43"/>
        <v>42453.652233796303</v>
      </c>
      <c r="K442">
        <v>1456270753</v>
      </c>
      <c r="L442" s="16">
        <f t="shared" si="44"/>
        <v>42423.69390046296</v>
      </c>
      <c r="M442" t="b">
        <v>0</v>
      </c>
      <c r="N442">
        <v>1</v>
      </c>
      <c r="O442" t="b">
        <v>0</v>
      </c>
      <c r="P442" t="s">
        <v>8270</v>
      </c>
      <c r="Q442" s="7">
        <f t="shared" si="45"/>
        <v>0.1</v>
      </c>
      <c r="R442" s="8">
        <f t="shared" si="46"/>
        <v>5</v>
      </c>
      <c r="S442" s="10" t="str">
        <f t="shared" si="47"/>
        <v>film &amp; video</v>
      </c>
      <c r="T442" s="10" t="str">
        <f t="shared" si="49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6">
        <f t="shared" si="43"/>
        <v>41580.502268518518</v>
      </c>
      <c r="K443">
        <v>1380826996</v>
      </c>
      <c r="L443" s="16">
        <f t="shared" si="44"/>
        <v>41550.502268518518</v>
      </c>
      <c r="M443" t="b">
        <v>0</v>
      </c>
      <c r="N443" s="11">
        <v>0.1</v>
      </c>
      <c r="O443" t="b">
        <v>0</v>
      </c>
      <c r="P443" t="s">
        <v>8270</v>
      </c>
      <c r="Q443" s="7">
        <f t="shared" si="45"/>
        <v>0</v>
      </c>
      <c r="R443" s="8">
        <f t="shared" si="46"/>
        <v>0</v>
      </c>
      <c r="S443" s="10" t="str">
        <f t="shared" si="47"/>
        <v>film &amp; video</v>
      </c>
      <c r="T443" s="10" t="str">
        <f t="shared" si="49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6">
        <f t="shared" si="43"/>
        <v>42054.597025462965</v>
      </c>
      <c r="K444">
        <v>1421788783</v>
      </c>
      <c r="L444" s="16">
        <f t="shared" si="44"/>
        <v>42024.597025462965</v>
      </c>
      <c r="M444" t="b">
        <v>0</v>
      </c>
      <c r="N444">
        <v>17</v>
      </c>
      <c r="O444" t="b">
        <v>0</v>
      </c>
      <c r="P444" t="s">
        <v>8270</v>
      </c>
      <c r="Q444" s="7">
        <f t="shared" si="45"/>
        <v>39.358823529411765</v>
      </c>
      <c r="R444" s="8">
        <f t="shared" si="46"/>
        <v>393.58823529411762</v>
      </c>
      <c r="S444" s="10" t="str">
        <f t="shared" si="47"/>
        <v>film &amp; video</v>
      </c>
      <c r="T444" s="10" t="str">
        <f t="shared" si="49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6">
        <f t="shared" si="43"/>
        <v>41679.723391203705</v>
      </c>
      <c r="K445">
        <v>1389399701</v>
      </c>
      <c r="L445" s="16">
        <f t="shared" si="44"/>
        <v>41649.723391203705</v>
      </c>
      <c r="M445" t="b">
        <v>0</v>
      </c>
      <c r="N445">
        <v>2</v>
      </c>
      <c r="O445" t="b">
        <v>0</v>
      </c>
      <c r="P445" t="s">
        <v>8270</v>
      </c>
      <c r="Q445" s="7">
        <f t="shared" si="45"/>
        <v>0.1</v>
      </c>
      <c r="R445" s="8">
        <f t="shared" si="46"/>
        <v>5</v>
      </c>
      <c r="S445" s="10" t="str">
        <f t="shared" si="47"/>
        <v>film &amp; video</v>
      </c>
      <c r="T445" s="10" t="str">
        <f t="shared" si="49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6">
        <f t="shared" si="43"/>
        <v>40954.615289351852</v>
      </c>
      <c r="K446">
        <v>1324158361</v>
      </c>
      <c r="L446" s="16">
        <f t="shared" si="44"/>
        <v>40894.615289351852</v>
      </c>
      <c r="M446" t="b">
        <v>0</v>
      </c>
      <c r="N446">
        <v>1</v>
      </c>
      <c r="O446" t="b">
        <v>0</v>
      </c>
      <c r="P446" t="s">
        <v>8270</v>
      </c>
      <c r="Q446" s="7">
        <f t="shared" si="45"/>
        <v>5</v>
      </c>
      <c r="R446" s="8">
        <f t="shared" si="46"/>
        <v>50</v>
      </c>
      <c r="S446" s="10" t="str">
        <f t="shared" si="47"/>
        <v>film &amp; video</v>
      </c>
      <c r="T446" s="10" t="str">
        <f t="shared" si="49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6">
        <f t="shared" si="43"/>
        <v>42145.043692129628</v>
      </c>
      <c r="K447">
        <v>1430899375</v>
      </c>
      <c r="L447" s="16">
        <f t="shared" si="44"/>
        <v>42130.043692129628</v>
      </c>
      <c r="M447" t="b">
        <v>0</v>
      </c>
      <c r="N447">
        <v>2</v>
      </c>
      <c r="O447" t="b">
        <v>0</v>
      </c>
      <c r="P447" t="s">
        <v>8270</v>
      </c>
      <c r="Q447" s="7">
        <f t="shared" si="45"/>
        <v>3.3333333333333335E-3</v>
      </c>
      <c r="R447" s="8">
        <f t="shared" si="46"/>
        <v>1</v>
      </c>
      <c r="S447" s="10" t="str">
        <f t="shared" si="47"/>
        <v>film &amp; video</v>
      </c>
      <c r="T447" s="10" t="str">
        <f t="shared" si="49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6">
        <f t="shared" si="43"/>
        <v>42066.791898148149</v>
      </c>
      <c r="K448">
        <v>1422842420</v>
      </c>
      <c r="L448" s="16">
        <f t="shared" si="44"/>
        <v>42036.791898148149</v>
      </c>
      <c r="M448" t="b">
        <v>0</v>
      </c>
      <c r="N448">
        <v>16</v>
      </c>
      <c r="O448" t="b">
        <v>0</v>
      </c>
      <c r="P448" t="s">
        <v>8270</v>
      </c>
      <c r="Q448" s="7">
        <f t="shared" si="45"/>
        <v>7.2952380952380951</v>
      </c>
      <c r="R448" s="8">
        <f t="shared" si="46"/>
        <v>47.875</v>
      </c>
      <c r="S448" s="10" t="str">
        <f t="shared" si="47"/>
        <v>film &amp; video</v>
      </c>
      <c r="T448" s="10" t="str">
        <f t="shared" si="49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6">
        <f t="shared" si="43"/>
        <v>41356.22179398148</v>
      </c>
      <c r="K449">
        <v>1361884763</v>
      </c>
      <c r="L449" s="16">
        <f t="shared" si="44"/>
        <v>41331.263460648152</v>
      </c>
      <c r="M449" t="b">
        <v>0</v>
      </c>
      <c r="N449">
        <v>1</v>
      </c>
      <c r="O449" t="b">
        <v>0</v>
      </c>
      <c r="P449" t="s">
        <v>8270</v>
      </c>
      <c r="Q449" s="7">
        <f t="shared" si="45"/>
        <v>1.6666666666666666E-2</v>
      </c>
      <c r="R449" s="8">
        <f t="shared" si="46"/>
        <v>5</v>
      </c>
      <c r="S449" s="10" t="str">
        <f t="shared" si="47"/>
        <v>film &amp; video</v>
      </c>
      <c r="T449" s="10" t="str">
        <f t="shared" si="49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6">
        <f t="shared" ref="J450:J513" si="50">(((I450/60)/60)/24)+DATE(1970,1,1)+(-7/24)</f>
        <v>41773.466377314813</v>
      </c>
      <c r="K450">
        <v>1398363095</v>
      </c>
      <c r="L450" s="16">
        <f t="shared" ref="L450:L513" si="51">(((K450/60)/60)/24)+DATE(1970,1,1)+(-7/24)</f>
        <v>41753.466377314813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52">(E450/D450)*100</f>
        <v>3.2804000000000002</v>
      </c>
      <c r="R450" s="8">
        <f t="shared" ref="R450:R513" si="53">E450/N450</f>
        <v>20.502500000000001</v>
      </c>
      <c r="S450" s="10" t="str">
        <f t="shared" ref="S450:S513" si="54">IF(ISNUMBER(SEARCH("film &amp; video",P450)),"film &amp; video","")</f>
        <v>film &amp; video</v>
      </c>
      <c r="T450" s="10" t="str">
        <f t="shared" si="49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6">
        <f t="shared" si="50"/>
        <v>41564.276446759264</v>
      </c>
      <c r="K451">
        <v>1379425085</v>
      </c>
      <c r="L451" s="16">
        <f t="shared" si="51"/>
        <v>41534.276446759264</v>
      </c>
      <c r="M451" t="b">
        <v>0</v>
      </c>
      <c r="N451">
        <v>5</v>
      </c>
      <c r="O451" t="b">
        <v>0</v>
      </c>
      <c r="P451" t="s">
        <v>8270</v>
      </c>
      <c r="Q451" s="7">
        <f t="shared" si="52"/>
        <v>2.25</v>
      </c>
      <c r="R451" s="8">
        <f t="shared" si="53"/>
        <v>9</v>
      </c>
      <c r="S451" s="10" t="str">
        <f t="shared" si="54"/>
        <v>film &amp; video</v>
      </c>
      <c r="T451" s="10" t="str">
        <f t="shared" si="49"/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6">
        <f t="shared" si="50"/>
        <v>41684.655092592591</v>
      </c>
      <c r="K452">
        <v>1389825800</v>
      </c>
      <c r="L452" s="16">
        <f t="shared" si="51"/>
        <v>41654.655092592591</v>
      </c>
      <c r="M452" t="b">
        <v>0</v>
      </c>
      <c r="N452">
        <v>7</v>
      </c>
      <c r="O452" t="b">
        <v>0</v>
      </c>
      <c r="P452" t="s">
        <v>8270</v>
      </c>
      <c r="Q452" s="7">
        <f t="shared" si="52"/>
        <v>0.79200000000000004</v>
      </c>
      <c r="R452" s="8">
        <f t="shared" si="53"/>
        <v>56.571428571428569</v>
      </c>
      <c r="S452" s="10" t="str">
        <f t="shared" si="54"/>
        <v>film &amp; video</v>
      </c>
      <c r="T452" s="10" t="str">
        <f t="shared" si="49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6">
        <f t="shared" si="50"/>
        <v>41664.423506944448</v>
      </c>
      <c r="K453">
        <v>1388077791</v>
      </c>
      <c r="L453" s="16">
        <f t="shared" si="51"/>
        <v>41634.423506944448</v>
      </c>
      <c r="M453" t="b">
        <v>0</v>
      </c>
      <c r="N453" s="11">
        <v>0.1</v>
      </c>
      <c r="O453" t="b">
        <v>0</v>
      </c>
      <c r="P453" t="s">
        <v>8270</v>
      </c>
      <c r="Q453" s="7">
        <f t="shared" si="52"/>
        <v>0</v>
      </c>
      <c r="R453" s="8">
        <f t="shared" si="53"/>
        <v>0</v>
      </c>
      <c r="S453" s="10" t="str">
        <f t="shared" si="54"/>
        <v>film &amp; video</v>
      </c>
      <c r="T453" s="10" t="str">
        <f t="shared" si="49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6">
        <f t="shared" si="50"/>
        <v>42137.412210648145</v>
      </c>
      <c r="K454">
        <v>1428944015</v>
      </c>
      <c r="L454" s="16">
        <f t="shared" si="51"/>
        <v>42107.412210648145</v>
      </c>
      <c r="M454" t="b">
        <v>0</v>
      </c>
      <c r="N454">
        <v>12</v>
      </c>
      <c r="O454" t="b">
        <v>0</v>
      </c>
      <c r="P454" t="s">
        <v>8270</v>
      </c>
      <c r="Q454" s="7">
        <f t="shared" si="52"/>
        <v>64</v>
      </c>
      <c r="R454" s="8">
        <f t="shared" si="53"/>
        <v>40</v>
      </c>
      <c r="S454" s="10" t="str">
        <f t="shared" si="54"/>
        <v>film &amp; video</v>
      </c>
      <c r="T454" s="10" t="str">
        <f t="shared" ref="T454:T485" si="55">IF(ISNUMBER(SEARCH("animation",P454)),"animation","")</f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6">
        <f t="shared" si="50"/>
        <v>42054.533321759263</v>
      </c>
      <c r="K455">
        <v>1422992879</v>
      </c>
      <c r="L455" s="16">
        <f t="shared" si="51"/>
        <v>42038.533321759263</v>
      </c>
      <c r="M455" t="b">
        <v>0</v>
      </c>
      <c r="N455">
        <v>2</v>
      </c>
      <c r="O455" t="b">
        <v>0</v>
      </c>
      <c r="P455" t="s">
        <v>8270</v>
      </c>
      <c r="Q455" s="7">
        <f t="shared" si="52"/>
        <v>2.7404479578392621E-2</v>
      </c>
      <c r="R455" s="8">
        <f t="shared" si="53"/>
        <v>13</v>
      </c>
      <c r="S455" s="10" t="str">
        <f t="shared" si="54"/>
        <v>film &amp; video</v>
      </c>
      <c r="T455" s="10" t="str">
        <f t="shared" si="55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6">
        <f t="shared" si="50"/>
        <v>41969.259722222225</v>
      </c>
      <c r="K456">
        <v>1414343571</v>
      </c>
      <c r="L456" s="16">
        <f t="shared" si="51"/>
        <v>41938.42559027778</v>
      </c>
      <c r="M456" t="b">
        <v>0</v>
      </c>
      <c r="N456">
        <v>5</v>
      </c>
      <c r="O456" t="b">
        <v>0</v>
      </c>
      <c r="P456" t="s">
        <v>8270</v>
      </c>
      <c r="Q456" s="7">
        <f t="shared" si="52"/>
        <v>0.82000000000000006</v>
      </c>
      <c r="R456" s="8">
        <f t="shared" si="53"/>
        <v>16.399999999999999</v>
      </c>
      <c r="S456" s="10" t="str">
        <f t="shared" si="54"/>
        <v>film &amp; video</v>
      </c>
      <c r="T456" s="10" t="str">
        <f t="shared" si="55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6">
        <f t="shared" si="50"/>
        <v>41015.729861111111</v>
      </c>
      <c r="K457">
        <v>1330733022</v>
      </c>
      <c r="L457" s="16">
        <f t="shared" si="51"/>
        <v>40970.710902777777</v>
      </c>
      <c r="M457" t="b">
        <v>0</v>
      </c>
      <c r="N457">
        <v>2</v>
      </c>
      <c r="O457" t="b">
        <v>0</v>
      </c>
      <c r="P457" t="s">
        <v>8270</v>
      </c>
      <c r="Q457" s="7">
        <f t="shared" si="52"/>
        <v>6.9230769230769221E-2</v>
      </c>
      <c r="R457" s="8">
        <f t="shared" si="53"/>
        <v>22.5</v>
      </c>
      <c r="S457" s="10" t="str">
        <f t="shared" si="54"/>
        <v>film &amp; video</v>
      </c>
      <c r="T457" s="10" t="str">
        <f t="shared" si="55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6">
        <f t="shared" si="50"/>
        <v>41568.874305555561</v>
      </c>
      <c r="K458">
        <v>1380559201</v>
      </c>
      <c r="L458" s="16">
        <f t="shared" si="51"/>
        <v>41547.402789351851</v>
      </c>
      <c r="M458" t="b">
        <v>0</v>
      </c>
      <c r="N458">
        <v>3</v>
      </c>
      <c r="O458" t="b">
        <v>0</v>
      </c>
      <c r="P458" t="s">
        <v>8270</v>
      </c>
      <c r="Q458" s="7">
        <f t="shared" si="52"/>
        <v>0.68631863186318631</v>
      </c>
      <c r="R458" s="8">
        <f t="shared" si="53"/>
        <v>20.333333333333332</v>
      </c>
      <c r="S458" s="10" t="str">
        <f t="shared" si="54"/>
        <v>film &amp; video</v>
      </c>
      <c r="T458" s="10" t="str">
        <f t="shared" si="55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6">
        <f t="shared" si="50"/>
        <v>41867.475833333338</v>
      </c>
      <c r="K459">
        <v>1405621512</v>
      </c>
      <c r="L459" s="16">
        <f t="shared" si="51"/>
        <v>41837.475833333338</v>
      </c>
      <c r="M459" t="b">
        <v>0</v>
      </c>
      <c r="N459" s="11">
        <v>0.1</v>
      </c>
      <c r="O459" t="b">
        <v>0</v>
      </c>
      <c r="P459" t="s">
        <v>8270</v>
      </c>
      <c r="Q459" s="7">
        <f t="shared" si="52"/>
        <v>0</v>
      </c>
      <c r="R459" s="8">
        <f t="shared" si="53"/>
        <v>0</v>
      </c>
      <c r="S459" s="10" t="str">
        <f t="shared" si="54"/>
        <v>film &amp; video</v>
      </c>
      <c r="T459" s="10" t="str">
        <f t="shared" si="55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6">
        <f t="shared" si="50"/>
        <v>41408.408101851855</v>
      </c>
      <c r="K460">
        <v>1365958060</v>
      </c>
      <c r="L460" s="16">
        <f t="shared" si="51"/>
        <v>41378.408101851855</v>
      </c>
      <c r="M460" t="b">
        <v>0</v>
      </c>
      <c r="N460">
        <v>49</v>
      </c>
      <c r="O460" t="b">
        <v>0</v>
      </c>
      <c r="P460" t="s">
        <v>8270</v>
      </c>
      <c r="Q460" s="7">
        <f t="shared" si="52"/>
        <v>8.2100000000000009</v>
      </c>
      <c r="R460" s="8">
        <f t="shared" si="53"/>
        <v>16.755102040816325</v>
      </c>
      <c r="S460" s="10" t="str">
        <f t="shared" si="54"/>
        <v>film &amp; video</v>
      </c>
      <c r="T460" s="10" t="str">
        <f t="shared" si="55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6">
        <f t="shared" si="50"/>
        <v>40860.3903587963</v>
      </c>
      <c r="K461">
        <v>1316013727</v>
      </c>
      <c r="L461" s="16">
        <f t="shared" si="51"/>
        <v>40800.348692129635</v>
      </c>
      <c r="M461" t="b">
        <v>0</v>
      </c>
      <c r="N461">
        <v>1</v>
      </c>
      <c r="O461" t="b">
        <v>0</v>
      </c>
      <c r="P461" t="s">
        <v>8270</v>
      </c>
      <c r="Q461" s="7">
        <f t="shared" si="52"/>
        <v>6.4102564102564097E-2</v>
      </c>
      <c r="R461" s="8">
        <f t="shared" si="53"/>
        <v>25</v>
      </c>
      <c r="S461" s="10" t="str">
        <f t="shared" si="54"/>
        <v>film &amp; video</v>
      </c>
      <c r="T461" s="10" t="str">
        <f t="shared" si="55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6">
        <f t="shared" si="50"/>
        <v>41790.875</v>
      </c>
      <c r="K462">
        <v>1398862875</v>
      </c>
      <c r="L462" s="16">
        <f t="shared" si="51"/>
        <v>41759.250868055555</v>
      </c>
      <c r="M462" t="b">
        <v>0</v>
      </c>
      <c r="N462">
        <v>2</v>
      </c>
      <c r="O462" t="b">
        <v>0</v>
      </c>
      <c r="P462" t="s">
        <v>8270</v>
      </c>
      <c r="Q462" s="7">
        <f t="shared" si="52"/>
        <v>0.29411764705882354</v>
      </c>
      <c r="R462" s="8">
        <f t="shared" si="53"/>
        <v>12.5</v>
      </c>
      <c r="S462" s="10" t="str">
        <f t="shared" si="54"/>
        <v>film &amp; video</v>
      </c>
      <c r="T462" s="10" t="str">
        <f t="shared" si="55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6">
        <f t="shared" si="50"/>
        <v>41427.555173611116</v>
      </c>
      <c r="K463">
        <v>1368476367</v>
      </c>
      <c r="L463" s="16">
        <f t="shared" si="51"/>
        <v>41407.555173611116</v>
      </c>
      <c r="M463" t="b">
        <v>0</v>
      </c>
      <c r="N463" s="11">
        <v>0.1</v>
      </c>
      <c r="O463" t="b">
        <v>0</v>
      </c>
      <c r="P463" t="s">
        <v>8270</v>
      </c>
      <c r="Q463" s="7">
        <f t="shared" si="52"/>
        <v>0</v>
      </c>
      <c r="R463" s="8">
        <f t="shared" si="53"/>
        <v>0</v>
      </c>
      <c r="S463" s="10" t="str">
        <f t="shared" si="54"/>
        <v>film &amp; video</v>
      </c>
      <c r="T463" s="10" t="str">
        <f t="shared" si="55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6">
        <f t="shared" si="50"/>
        <v>40764.834965277783</v>
      </c>
      <c r="K464">
        <v>1307761341</v>
      </c>
      <c r="L464" s="16">
        <f t="shared" si="51"/>
        <v>40704.834965277783</v>
      </c>
      <c r="M464" t="b">
        <v>0</v>
      </c>
      <c r="N464" s="11">
        <v>0.1</v>
      </c>
      <c r="O464" t="b">
        <v>0</v>
      </c>
      <c r="P464" t="s">
        <v>8270</v>
      </c>
      <c r="Q464" s="7">
        <f t="shared" si="52"/>
        <v>0</v>
      </c>
      <c r="R464" s="8">
        <f t="shared" si="53"/>
        <v>0</v>
      </c>
      <c r="S464" s="10" t="str">
        <f t="shared" si="54"/>
        <v>film &amp; video</v>
      </c>
      <c r="T464" s="10" t="str">
        <f t="shared" si="55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6">
        <f t="shared" si="50"/>
        <v>40810.418437500004</v>
      </c>
      <c r="K465">
        <v>1311699753</v>
      </c>
      <c r="L465" s="16">
        <f t="shared" si="51"/>
        <v>40750.418437500004</v>
      </c>
      <c r="M465" t="b">
        <v>0</v>
      </c>
      <c r="N465">
        <v>11</v>
      </c>
      <c r="O465" t="b">
        <v>0</v>
      </c>
      <c r="P465" t="s">
        <v>8270</v>
      </c>
      <c r="Q465" s="7">
        <f t="shared" si="52"/>
        <v>2.2727272727272729</v>
      </c>
      <c r="R465" s="8">
        <f t="shared" si="53"/>
        <v>113.63636363636364</v>
      </c>
      <c r="S465" s="10" t="str">
        <f t="shared" si="54"/>
        <v>film &amp; video</v>
      </c>
      <c r="T465" s="10" t="str">
        <f t="shared" si="55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6">
        <f t="shared" si="50"/>
        <v>42508.557118055563</v>
      </c>
      <c r="K466">
        <v>1461874935</v>
      </c>
      <c r="L466" s="16">
        <f t="shared" si="51"/>
        <v>42488.557118055563</v>
      </c>
      <c r="M466" t="b">
        <v>0</v>
      </c>
      <c r="N466">
        <v>1</v>
      </c>
      <c r="O466" t="b">
        <v>0</v>
      </c>
      <c r="P466" t="s">
        <v>8270</v>
      </c>
      <c r="Q466" s="7">
        <f t="shared" si="52"/>
        <v>9.9009900990099015E-2</v>
      </c>
      <c r="R466" s="8">
        <f t="shared" si="53"/>
        <v>1</v>
      </c>
      <c r="S466" s="10" t="str">
        <f t="shared" si="54"/>
        <v>film &amp; video</v>
      </c>
      <c r="T466" s="10" t="str">
        <f t="shared" si="55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6">
        <f t="shared" si="50"/>
        <v>41816.828402777777</v>
      </c>
      <c r="K467">
        <v>1402455174</v>
      </c>
      <c r="L467" s="16">
        <f t="shared" si="51"/>
        <v>41800.828402777777</v>
      </c>
      <c r="M467" t="b">
        <v>0</v>
      </c>
      <c r="N467">
        <v>8</v>
      </c>
      <c r="O467" t="b">
        <v>0</v>
      </c>
      <c r="P467" t="s">
        <v>8270</v>
      </c>
      <c r="Q467" s="7">
        <f t="shared" si="52"/>
        <v>26.953125</v>
      </c>
      <c r="R467" s="8">
        <f t="shared" si="53"/>
        <v>17.25</v>
      </c>
      <c r="S467" s="10" t="str">
        <f t="shared" si="54"/>
        <v>film &amp; video</v>
      </c>
      <c r="T467" s="10" t="str">
        <f t="shared" si="55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6">
        <f t="shared" si="50"/>
        <v>41159.65120370371</v>
      </c>
      <c r="K468">
        <v>1344465464</v>
      </c>
      <c r="L468" s="16">
        <f t="shared" si="51"/>
        <v>41129.65120370371</v>
      </c>
      <c r="M468" t="b">
        <v>0</v>
      </c>
      <c r="N468">
        <v>5</v>
      </c>
      <c r="O468" t="b">
        <v>0</v>
      </c>
      <c r="P468" t="s">
        <v>8270</v>
      </c>
      <c r="Q468" s="7">
        <f t="shared" si="52"/>
        <v>0.76</v>
      </c>
      <c r="R468" s="8">
        <f t="shared" si="53"/>
        <v>15.2</v>
      </c>
      <c r="S468" s="10" t="str">
        <f t="shared" si="54"/>
        <v>film &amp; video</v>
      </c>
      <c r="T468" s="10" t="str">
        <f t="shared" si="55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6">
        <f t="shared" si="50"/>
        <v>41180.388125000005</v>
      </c>
      <c r="K469">
        <v>1344961134</v>
      </c>
      <c r="L469" s="16">
        <f t="shared" si="51"/>
        <v>41135.388125000005</v>
      </c>
      <c r="M469" t="b">
        <v>0</v>
      </c>
      <c r="N469">
        <v>39</v>
      </c>
      <c r="O469" t="b">
        <v>0</v>
      </c>
      <c r="P469" t="s">
        <v>8270</v>
      </c>
      <c r="Q469" s="7">
        <f t="shared" si="52"/>
        <v>21.574999999999999</v>
      </c>
      <c r="R469" s="8">
        <f t="shared" si="53"/>
        <v>110.64102564102564</v>
      </c>
      <c r="S469" s="10" t="str">
        <f t="shared" si="54"/>
        <v>film &amp; video</v>
      </c>
      <c r="T469" s="10" t="str">
        <f t="shared" si="55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6">
        <f t="shared" si="50"/>
        <v>41100.868807870371</v>
      </c>
      <c r="K470">
        <v>1336795283</v>
      </c>
      <c r="L470" s="16">
        <f t="shared" si="51"/>
        <v>41040.875960648147</v>
      </c>
      <c r="M470" t="b">
        <v>0</v>
      </c>
      <c r="N470" s="11">
        <v>0.1</v>
      </c>
      <c r="O470" t="b">
        <v>0</v>
      </c>
      <c r="P470" t="s">
        <v>8270</v>
      </c>
      <c r="Q470" s="7">
        <f t="shared" si="52"/>
        <v>0</v>
      </c>
      <c r="R470" s="8">
        <f t="shared" si="53"/>
        <v>0</v>
      </c>
      <c r="S470" s="10" t="str">
        <f t="shared" si="54"/>
        <v>film &amp; video</v>
      </c>
      <c r="T470" s="10" t="str">
        <f t="shared" si="55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6">
        <f t="shared" si="50"/>
        <v>41887.698194444449</v>
      </c>
      <c r="K471">
        <v>1404776724</v>
      </c>
      <c r="L471" s="16">
        <f t="shared" si="51"/>
        <v>41827.698194444449</v>
      </c>
      <c r="M471" t="b">
        <v>0</v>
      </c>
      <c r="N471" s="11">
        <v>0.1</v>
      </c>
      <c r="O471" t="b">
        <v>0</v>
      </c>
      <c r="P471" t="s">
        <v>8270</v>
      </c>
      <c r="Q471" s="7">
        <f t="shared" si="52"/>
        <v>0</v>
      </c>
      <c r="R471" s="8">
        <f t="shared" si="53"/>
        <v>0</v>
      </c>
      <c r="S471" s="10" t="str">
        <f t="shared" si="54"/>
        <v>film &amp; video</v>
      </c>
      <c r="T471" s="10" t="str">
        <f t="shared" si="55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6">
        <f t="shared" si="50"/>
        <v>41654.875</v>
      </c>
      <c r="K472">
        <v>1385524889</v>
      </c>
      <c r="L472" s="16">
        <f t="shared" si="51"/>
        <v>41604.876030092593</v>
      </c>
      <c r="M472" t="b">
        <v>0</v>
      </c>
      <c r="N472">
        <v>2</v>
      </c>
      <c r="O472" t="b">
        <v>0</v>
      </c>
      <c r="P472" t="s">
        <v>8270</v>
      </c>
      <c r="Q472" s="7">
        <f t="shared" si="52"/>
        <v>1.02</v>
      </c>
      <c r="R472" s="8">
        <f t="shared" si="53"/>
        <v>25.5</v>
      </c>
      <c r="S472" s="10" t="str">
        <f t="shared" si="54"/>
        <v>film &amp; video</v>
      </c>
      <c r="T472" s="10" t="str">
        <f t="shared" si="55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6">
        <f t="shared" si="50"/>
        <v>41748.388645833336</v>
      </c>
      <c r="K473">
        <v>1394039979</v>
      </c>
      <c r="L473" s="16">
        <f t="shared" si="51"/>
        <v>41703.430312500001</v>
      </c>
      <c r="M473" t="b">
        <v>0</v>
      </c>
      <c r="N473">
        <v>170</v>
      </c>
      <c r="O473" t="b">
        <v>0</v>
      </c>
      <c r="P473" t="s">
        <v>8270</v>
      </c>
      <c r="Q473" s="7">
        <f t="shared" si="52"/>
        <v>11.892727272727273</v>
      </c>
      <c r="R473" s="8">
        <f t="shared" si="53"/>
        <v>38.476470588235294</v>
      </c>
      <c r="S473" s="10" t="str">
        <f t="shared" si="54"/>
        <v>film &amp; video</v>
      </c>
      <c r="T473" s="10" t="str">
        <f t="shared" si="55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6">
        <f t="shared" si="50"/>
        <v>41874.630995370375</v>
      </c>
      <c r="K474">
        <v>1406239718</v>
      </c>
      <c r="L474" s="16">
        <f t="shared" si="51"/>
        <v>41844.630995370375</v>
      </c>
      <c r="M474" t="b">
        <v>0</v>
      </c>
      <c r="N474">
        <v>5</v>
      </c>
      <c r="O474" t="b">
        <v>0</v>
      </c>
      <c r="P474" t="s">
        <v>8270</v>
      </c>
      <c r="Q474" s="7">
        <f t="shared" si="52"/>
        <v>17.625</v>
      </c>
      <c r="R474" s="8">
        <f t="shared" si="53"/>
        <v>28.2</v>
      </c>
      <c r="S474" s="10" t="str">
        <f t="shared" si="54"/>
        <v>film &amp; video</v>
      </c>
      <c r="T474" s="10" t="str">
        <f t="shared" si="55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6">
        <f t="shared" si="50"/>
        <v>41899.406469907408</v>
      </c>
      <c r="K475">
        <v>1408380319</v>
      </c>
      <c r="L475" s="16">
        <f t="shared" si="51"/>
        <v>41869.406469907408</v>
      </c>
      <c r="M475" t="b">
        <v>0</v>
      </c>
      <c r="N475">
        <v>14</v>
      </c>
      <c r="O475" t="b">
        <v>0</v>
      </c>
      <c r="P475" t="s">
        <v>8270</v>
      </c>
      <c r="Q475" s="7">
        <f t="shared" si="52"/>
        <v>2.87</v>
      </c>
      <c r="R475" s="8">
        <f t="shared" si="53"/>
        <v>61.5</v>
      </c>
      <c r="S475" s="10" t="str">
        <f t="shared" si="54"/>
        <v>film &amp; video</v>
      </c>
      <c r="T475" s="10" t="str">
        <f t="shared" si="55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6">
        <f t="shared" si="50"/>
        <v>42783.03737268519</v>
      </c>
      <c r="K476">
        <v>1484726029</v>
      </c>
      <c r="L476" s="16">
        <f t="shared" si="51"/>
        <v>42753.03737268519</v>
      </c>
      <c r="M476" t="b">
        <v>0</v>
      </c>
      <c r="N476">
        <v>1</v>
      </c>
      <c r="O476" t="b">
        <v>0</v>
      </c>
      <c r="P476" t="s">
        <v>8270</v>
      </c>
      <c r="Q476" s="7">
        <f t="shared" si="52"/>
        <v>3.0303030303030304E-2</v>
      </c>
      <c r="R476" s="8">
        <f t="shared" si="53"/>
        <v>1</v>
      </c>
      <c r="S476" s="10" t="str">
        <f t="shared" si="54"/>
        <v>film &amp; video</v>
      </c>
      <c r="T476" s="10" t="str">
        <f t="shared" si="55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6">
        <f t="shared" si="50"/>
        <v>42129.794479166674</v>
      </c>
      <c r="K477">
        <v>1428285843</v>
      </c>
      <c r="L477" s="16">
        <f t="shared" si="51"/>
        <v>42099.794479166674</v>
      </c>
      <c r="M477" t="b">
        <v>0</v>
      </c>
      <c r="N477" s="11">
        <v>0.1</v>
      </c>
      <c r="O477" t="b">
        <v>0</v>
      </c>
      <c r="P477" t="s">
        <v>8270</v>
      </c>
      <c r="Q477" s="7">
        <f t="shared" si="52"/>
        <v>0</v>
      </c>
      <c r="R477" s="8">
        <f t="shared" si="53"/>
        <v>0</v>
      </c>
      <c r="S477" s="10" t="str">
        <f t="shared" si="54"/>
        <v>film &amp; video</v>
      </c>
      <c r="T477" s="10" t="str">
        <f t="shared" si="55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6">
        <f t="shared" si="50"/>
        <v>41792.874305555561</v>
      </c>
      <c r="K478">
        <v>1398727441</v>
      </c>
      <c r="L478" s="16">
        <f t="shared" si="51"/>
        <v>41757.683344907411</v>
      </c>
      <c r="M478" t="b">
        <v>0</v>
      </c>
      <c r="N478">
        <v>124</v>
      </c>
      <c r="O478" t="b">
        <v>0</v>
      </c>
      <c r="P478" t="s">
        <v>8270</v>
      </c>
      <c r="Q478" s="7">
        <f t="shared" si="52"/>
        <v>2.230268181818182</v>
      </c>
      <c r="R478" s="8">
        <f t="shared" si="53"/>
        <v>39.569274193548388</v>
      </c>
      <c r="S478" s="10" t="str">
        <f t="shared" si="54"/>
        <v>film &amp; video</v>
      </c>
      <c r="T478" s="10" t="str">
        <f t="shared" si="55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6">
        <f t="shared" si="50"/>
        <v>41047.543217592596</v>
      </c>
      <c r="K479">
        <v>1332187334</v>
      </c>
      <c r="L479" s="16">
        <f t="shared" si="51"/>
        <v>40987.543217592596</v>
      </c>
      <c r="M479" t="b">
        <v>0</v>
      </c>
      <c r="N479" s="11">
        <v>0.1</v>
      </c>
      <c r="O479" t="b">
        <v>0</v>
      </c>
      <c r="P479" t="s">
        <v>8270</v>
      </c>
      <c r="Q479" s="7">
        <f t="shared" si="52"/>
        <v>0</v>
      </c>
      <c r="R479" s="8">
        <f t="shared" si="53"/>
        <v>0</v>
      </c>
      <c r="S479" s="10" t="str">
        <f t="shared" si="54"/>
        <v>film &amp; video</v>
      </c>
      <c r="T479" s="10" t="str">
        <f t="shared" si="55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6">
        <f t="shared" si="50"/>
        <v>42095.577650462968</v>
      </c>
      <c r="K480">
        <v>1425333109</v>
      </c>
      <c r="L480" s="16">
        <f t="shared" si="51"/>
        <v>42065.619317129633</v>
      </c>
      <c r="M480" t="b">
        <v>0</v>
      </c>
      <c r="N480" s="11">
        <v>0.1</v>
      </c>
      <c r="O480" t="b">
        <v>0</v>
      </c>
      <c r="P480" t="s">
        <v>8270</v>
      </c>
      <c r="Q480" s="7">
        <f t="shared" si="52"/>
        <v>0</v>
      </c>
      <c r="R480" s="8">
        <f t="shared" si="53"/>
        <v>0</v>
      </c>
      <c r="S480" s="10" t="str">
        <f t="shared" si="54"/>
        <v>film &amp; video</v>
      </c>
      <c r="T480" s="10" t="str">
        <f t="shared" si="55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6">
        <f t="shared" si="50"/>
        <v>41964.157812500001</v>
      </c>
      <c r="K481">
        <v>1411379235</v>
      </c>
      <c r="L481" s="16">
        <f t="shared" si="51"/>
        <v>41904.116145833337</v>
      </c>
      <c r="M481" t="b">
        <v>0</v>
      </c>
      <c r="N481">
        <v>55</v>
      </c>
      <c r="O481" t="b">
        <v>0</v>
      </c>
      <c r="P481" t="s">
        <v>8270</v>
      </c>
      <c r="Q481" s="7">
        <f t="shared" si="52"/>
        <v>32.56</v>
      </c>
      <c r="R481" s="8">
        <f t="shared" si="53"/>
        <v>88.8</v>
      </c>
      <c r="S481" s="10" t="str">
        <f t="shared" si="54"/>
        <v>film &amp; video</v>
      </c>
      <c r="T481" s="10" t="str">
        <f t="shared" si="55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6">
        <f t="shared" si="50"/>
        <v>41495.208506944444</v>
      </c>
      <c r="K482">
        <v>1373457615</v>
      </c>
      <c r="L482" s="16">
        <f t="shared" si="51"/>
        <v>41465.208506944444</v>
      </c>
      <c r="M482" t="b">
        <v>0</v>
      </c>
      <c r="N482">
        <v>140</v>
      </c>
      <c r="O482" t="b">
        <v>0</v>
      </c>
      <c r="P482" t="s">
        <v>8270</v>
      </c>
      <c r="Q482" s="7">
        <f t="shared" si="52"/>
        <v>19.41</v>
      </c>
      <c r="R482" s="8">
        <f t="shared" si="53"/>
        <v>55.457142857142856</v>
      </c>
      <c r="S482" s="10" t="str">
        <f t="shared" si="54"/>
        <v>film &amp; video</v>
      </c>
      <c r="T482" s="10" t="str">
        <f t="shared" si="55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6">
        <f t="shared" si="50"/>
        <v>41192.380659722221</v>
      </c>
      <c r="K483">
        <v>1347293289</v>
      </c>
      <c r="L483" s="16">
        <f t="shared" si="51"/>
        <v>41162.380659722221</v>
      </c>
      <c r="M483" t="b">
        <v>0</v>
      </c>
      <c r="N483">
        <v>21</v>
      </c>
      <c r="O483" t="b">
        <v>0</v>
      </c>
      <c r="P483" t="s">
        <v>8270</v>
      </c>
      <c r="Q483" s="7">
        <f t="shared" si="52"/>
        <v>6.1</v>
      </c>
      <c r="R483" s="8">
        <f t="shared" si="53"/>
        <v>87.142857142857139</v>
      </c>
      <c r="S483" s="10" t="str">
        <f t="shared" si="54"/>
        <v>film &amp; video</v>
      </c>
      <c r="T483" s="10" t="str">
        <f t="shared" si="55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6">
        <f t="shared" si="50"/>
        <v>42474.31527777778</v>
      </c>
      <c r="K484">
        <v>1458336690</v>
      </c>
      <c r="L484" s="16">
        <f t="shared" si="51"/>
        <v>42447.605208333342</v>
      </c>
      <c r="M484" t="b">
        <v>0</v>
      </c>
      <c r="N484">
        <v>1</v>
      </c>
      <c r="O484" t="b">
        <v>0</v>
      </c>
      <c r="P484" t="s">
        <v>8270</v>
      </c>
      <c r="Q484" s="7">
        <f t="shared" si="52"/>
        <v>0.1</v>
      </c>
      <c r="R484" s="8">
        <f t="shared" si="53"/>
        <v>10</v>
      </c>
      <c r="S484" s="10" t="str">
        <f t="shared" si="54"/>
        <v>film &amp; video</v>
      </c>
      <c r="T484" s="10" t="str">
        <f t="shared" si="55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6">
        <f t="shared" si="50"/>
        <v>41302.90592592593</v>
      </c>
      <c r="K485">
        <v>1354250672</v>
      </c>
      <c r="L485" s="16">
        <f t="shared" si="51"/>
        <v>41242.90592592593</v>
      </c>
      <c r="M485" t="b">
        <v>0</v>
      </c>
      <c r="N485">
        <v>147</v>
      </c>
      <c r="O485" t="b">
        <v>0</v>
      </c>
      <c r="P485" t="s">
        <v>8270</v>
      </c>
      <c r="Q485" s="7">
        <f t="shared" si="52"/>
        <v>50.2</v>
      </c>
      <c r="R485" s="8">
        <f t="shared" si="53"/>
        <v>51.224489795918366</v>
      </c>
      <c r="S485" s="10" t="str">
        <f t="shared" si="54"/>
        <v>film &amp; video</v>
      </c>
      <c r="T485" s="10" t="str">
        <f t="shared" si="55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6">
        <f t="shared" si="50"/>
        <v>42313.689490740748</v>
      </c>
      <c r="K486">
        <v>1443220372</v>
      </c>
      <c r="L486" s="16">
        <f t="shared" si="51"/>
        <v>42272.647824074076</v>
      </c>
      <c r="M486" t="b">
        <v>0</v>
      </c>
      <c r="N486">
        <v>11</v>
      </c>
      <c r="O486" t="b">
        <v>0</v>
      </c>
      <c r="P486" t="s">
        <v>8270</v>
      </c>
      <c r="Q486" s="7">
        <f t="shared" si="52"/>
        <v>0.18625</v>
      </c>
      <c r="R486" s="8">
        <f t="shared" si="53"/>
        <v>13.545454545454545</v>
      </c>
      <c r="S486" s="10" t="str">
        <f t="shared" si="54"/>
        <v>film &amp; video</v>
      </c>
      <c r="T486" s="10" t="str">
        <f t="shared" ref="T486:T521" si="56">IF(ISNUMBER(SEARCH("animation",P486)),"animation","")</f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6">
        <f t="shared" si="50"/>
        <v>41411.214108796295</v>
      </c>
      <c r="K487">
        <v>1366200499</v>
      </c>
      <c r="L487" s="16">
        <f t="shared" si="51"/>
        <v>41381.214108796295</v>
      </c>
      <c r="M487" t="b">
        <v>0</v>
      </c>
      <c r="N487">
        <v>125</v>
      </c>
      <c r="O487" t="b">
        <v>0</v>
      </c>
      <c r="P487" t="s">
        <v>8270</v>
      </c>
      <c r="Q487" s="7">
        <f t="shared" si="52"/>
        <v>21.906971229845084</v>
      </c>
      <c r="R487" s="8">
        <f t="shared" si="53"/>
        <v>66.520080000000007</v>
      </c>
      <c r="S487" s="10" t="str">
        <f t="shared" si="54"/>
        <v>film &amp; video</v>
      </c>
      <c r="T487" s="10" t="str">
        <f t="shared" si="56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6">
        <f t="shared" si="50"/>
        <v>41791.650914351856</v>
      </c>
      <c r="K488">
        <v>1399070239</v>
      </c>
      <c r="L488" s="16">
        <f t="shared" si="51"/>
        <v>41761.650914351856</v>
      </c>
      <c r="M488" t="b">
        <v>0</v>
      </c>
      <c r="N488">
        <v>1</v>
      </c>
      <c r="O488" t="b">
        <v>0</v>
      </c>
      <c r="P488" t="s">
        <v>8270</v>
      </c>
      <c r="Q488" s="7">
        <f t="shared" si="52"/>
        <v>9.0909090909090905E-3</v>
      </c>
      <c r="R488" s="8">
        <f t="shared" si="53"/>
        <v>50</v>
      </c>
      <c r="S488" s="10" t="str">
        <f t="shared" si="54"/>
        <v>film &amp; video</v>
      </c>
      <c r="T488" s="10" t="str">
        <f t="shared" si="56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6">
        <f t="shared" si="50"/>
        <v>42729.344837962963</v>
      </c>
      <c r="K489">
        <v>1477491394</v>
      </c>
      <c r="L489" s="16">
        <f t="shared" si="51"/>
        <v>42669.303171296298</v>
      </c>
      <c r="M489" t="b">
        <v>0</v>
      </c>
      <c r="N489" s="11">
        <v>0.1</v>
      </c>
      <c r="O489" t="b">
        <v>0</v>
      </c>
      <c r="P489" t="s">
        <v>8270</v>
      </c>
      <c r="Q489" s="7">
        <f t="shared" si="52"/>
        <v>0</v>
      </c>
      <c r="R489" s="8">
        <f t="shared" si="53"/>
        <v>0</v>
      </c>
      <c r="S489" s="10" t="str">
        <f t="shared" si="54"/>
        <v>film &amp; video</v>
      </c>
      <c r="T489" s="10" t="str">
        <f t="shared" si="56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6">
        <f t="shared" si="50"/>
        <v>42743.762731481482</v>
      </c>
      <c r="K490">
        <v>1481332700</v>
      </c>
      <c r="L490" s="16">
        <f t="shared" si="51"/>
        <v>42713.762731481482</v>
      </c>
      <c r="M490" t="b">
        <v>0</v>
      </c>
      <c r="N490" s="11">
        <v>0.1</v>
      </c>
      <c r="O490" t="b">
        <v>0</v>
      </c>
      <c r="P490" t="s">
        <v>8270</v>
      </c>
      <c r="Q490" s="7">
        <f t="shared" si="52"/>
        <v>0</v>
      </c>
      <c r="R490" s="8">
        <f t="shared" si="53"/>
        <v>0</v>
      </c>
      <c r="S490" s="10" t="str">
        <f t="shared" si="54"/>
        <v>film &amp; video</v>
      </c>
      <c r="T490" s="10" t="str">
        <f t="shared" si="56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6">
        <f t="shared" si="50"/>
        <v>40913.189583333333</v>
      </c>
      <c r="K491">
        <v>1323084816</v>
      </c>
      <c r="L491" s="16">
        <f t="shared" si="51"/>
        <v>40882.19</v>
      </c>
      <c r="M491" t="b">
        <v>0</v>
      </c>
      <c r="N491">
        <v>3</v>
      </c>
      <c r="O491" t="b">
        <v>0</v>
      </c>
      <c r="P491" t="s">
        <v>8270</v>
      </c>
      <c r="Q491" s="7">
        <f t="shared" si="52"/>
        <v>0.28667813379201834</v>
      </c>
      <c r="R491" s="8">
        <f t="shared" si="53"/>
        <v>71.666666666666671</v>
      </c>
      <c r="S491" s="10" t="str">
        <f t="shared" si="54"/>
        <v>film &amp; video</v>
      </c>
      <c r="T491" s="10" t="str">
        <f t="shared" si="56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6">
        <f t="shared" si="50"/>
        <v>41143.676909722228</v>
      </c>
      <c r="K492">
        <v>1343085285</v>
      </c>
      <c r="L492" s="16">
        <f t="shared" si="51"/>
        <v>41113.676909722228</v>
      </c>
      <c r="M492" t="b">
        <v>0</v>
      </c>
      <c r="N492" s="11">
        <v>0.1</v>
      </c>
      <c r="O492" t="b">
        <v>0</v>
      </c>
      <c r="P492" t="s">
        <v>8270</v>
      </c>
      <c r="Q492" s="7">
        <f t="shared" si="52"/>
        <v>0</v>
      </c>
      <c r="R492" s="8">
        <f t="shared" si="53"/>
        <v>0</v>
      </c>
      <c r="S492" s="10" t="str">
        <f t="shared" si="54"/>
        <v>film &amp; video</v>
      </c>
      <c r="T492" s="10" t="str">
        <f t="shared" si="56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6">
        <f t="shared" si="50"/>
        <v>42396.690960648157</v>
      </c>
      <c r="K493">
        <v>1451345699</v>
      </c>
      <c r="L493" s="16">
        <f t="shared" si="51"/>
        <v>42366.690960648157</v>
      </c>
      <c r="M493" t="b">
        <v>0</v>
      </c>
      <c r="N493" s="11">
        <v>0.1</v>
      </c>
      <c r="O493" t="b">
        <v>0</v>
      </c>
      <c r="P493" t="s">
        <v>8270</v>
      </c>
      <c r="Q493" s="7">
        <f t="shared" si="52"/>
        <v>0</v>
      </c>
      <c r="R493" s="8">
        <f t="shared" si="53"/>
        <v>0</v>
      </c>
      <c r="S493" s="10" t="str">
        <f t="shared" si="54"/>
        <v>film &amp; video</v>
      </c>
      <c r="T493" s="10" t="str">
        <f t="shared" si="56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6">
        <f t="shared" si="50"/>
        <v>42655.743402777785</v>
      </c>
      <c r="K494">
        <v>1471135830</v>
      </c>
      <c r="L494" s="16">
        <f t="shared" si="51"/>
        <v>42595.743402777785</v>
      </c>
      <c r="M494" t="b">
        <v>0</v>
      </c>
      <c r="N494" s="11">
        <v>0.1</v>
      </c>
      <c r="O494" t="b">
        <v>0</v>
      </c>
      <c r="P494" t="s">
        <v>8270</v>
      </c>
      <c r="Q494" s="7">
        <f t="shared" si="52"/>
        <v>0</v>
      </c>
      <c r="R494" s="8">
        <f t="shared" si="53"/>
        <v>0</v>
      </c>
      <c r="S494" s="10" t="str">
        <f t="shared" si="54"/>
        <v>film &amp; video</v>
      </c>
      <c r="T494" s="10" t="str">
        <f t="shared" si="56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6">
        <f t="shared" si="50"/>
        <v>42144.434467592589</v>
      </c>
      <c r="K495">
        <v>1429550738</v>
      </c>
      <c r="L495" s="16">
        <f t="shared" si="51"/>
        <v>42114.434467592589</v>
      </c>
      <c r="M495" t="b">
        <v>0</v>
      </c>
      <c r="N495" s="11">
        <v>0.1</v>
      </c>
      <c r="O495" t="b">
        <v>0</v>
      </c>
      <c r="P495" t="s">
        <v>8270</v>
      </c>
      <c r="Q495" s="7">
        <f t="shared" si="52"/>
        <v>0</v>
      </c>
      <c r="R495" s="8">
        <f t="shared" si="53"/>
        <v>0</v>
      </c>
      <c r="S495" s="10" t="str">
        <f t="shared" si="54"/>
        <v>film &amp; video</v>
      </c>
      <c r="T495" s="10" t="str">
        <f t="shared" si="56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6">
        <f t="shared" si="50"/>
        <v>41822.833333333336</v>
      </c>
      <c r="K496">
        <v>1402343765</v>
      </c>
      <c r="L496" s="16">
        <f t="shared" si="51"/>
        <v>41799.538946759261</v>
      </c>
      <c r="M496" t="b">
        <v>0</v>
      </c>
      <c r="N496">
        <v>3</v>
      </c>
      <c r="O496" t="b">
        <v>0</v>
      </c>
      <c r="P496" t="s">
        <v>8270</v>
      </c>
      <c r="Q496" s="7">
        <f t="shared" si="52"/>
        <v>0.155</v>
      </c>
      <c r="R496" s="8">
        <f t="shared" si="53"/>
        <v>10.333333333333334</v>
      </c>
      <c r="S496" s="10" t="str">
        <f t="shared" si="54"/>
        <v>film &amp; video</v>
      </c>
      <c r="T496" s="10" t="str">
        <f t="shared" si="56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6">
        <f t="shared" si="50"/>
        <v>42201.535937500004</v>
      </c>
      <c r="K497">
        <v>1434484305</v>
      </c>
      <c r="L497" s="16">
        <f t="shared" si="51"/>
        <v>42171.535937500004</v>
      </c>
      <c r="M497" t="b">
        <v>0</v>
      </c>
      <c r="N497" s="11">
        <v>0.1</v>
      </c>
      <c r="O497" t="b">
        <v>0</v>
      </c>
      <c r="P497" t="s">
        <v>8270</v>
      </c>
      <c r="Q497" s="7">
        <f t="shared" si="52"/>
        <v>0</v>
      </c>
      <c r="R497" s="8">
        <f t="shared" si="53"/>
        <v>0</v>
      </c>
      <c r="S497" s="10" t="str">
        <f t="shared" si="54"/>
        <v>film &amp; video</v>
      </c>
      <c r="T497" s="10" t="str">
        <f t="shared" si="56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6">
        <f t="shared" si="50"/>
        <v>41680.639745370376</v>
      </c>
      <c r="K498">
        <v>1386886874</v>
      </c>
      <c r="L498" s="16">
        <f t="shared" si="51"/>
        <v>41620.639745370376</v>
      </c>
      <c r="M498" t="b">
        <v>0</v>
      </c>
      <c r="N498">
        <v>1</v>
      </c>
      <c r="O498" t="b">
        <v>0</v>
      </c>
      <c r="P498" t="s">
        <v>8270</v>
      </c>
      <c r="Q498" s="7">
        <f t="shared" si="52"/>
        <v>1.6666666666666668E-3</v>
      </c>
      <c r="R498" s="8">
        <f t="shared" si="53"/>
        <v>1</v>
      </c>
      <c r="S498" s="10" t="str">
        <f t="shared" si="54"/>
        <v>film &amp; video</v>
      </c>
      <c r="T498" s="10" t="str">
        <f t="shared" si="56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6">
        <f t="shared" si="50"/>
        <v>41997.916666666664</v>
      </c>
      <c r="K499">
        <v>1414889665</v>
      </c>
      <c r="L499" s="16">
        <f t="shared" si="51"/>
        <v>41944.746122685188</v>
      </c>
      <c r="M499" t="b">
        <v>0</v>
      </c>
      <c r="N499">
        <v>3</v>
      </c>
      <c r="O499" t="b">
        <v>0</v>
      </c>
      <c r="P499" t="s">
        <v>8270</v>
      </c>
      <c r="Q499" s="7">
        <f t="shared" si="52"/>
        <v>0.6696428571428571</v>
      </c>
      <c r="R499" s="8">
        <f t="shared" si="53"/>
        <v>10</v>
      </c>
      <c r="S499" s="10" t="str">
        <f t="shared" si="54"/>
        <v>film &amp; video</v>
      </c>
      <c r="T499" s="10" t="str">
        <f t="shared" si="56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6">
        <f t="shared" si="50"/>
        <v>40900.47047453704</v>
      </c>
      <c r="K500">
        <v>1321035449</v>
      </c>
      <c r="L500" s="16">
        <f t="shared" si="51"/>
        <v>40858.47047453704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52"/>
        <v>4.5985132395404564</v>
      </c>
      <c r="R500" s="8">
        <f t="shared" si="53"/>
        <v>136.09090909090909</v>
      </c>
      <c r="S500" s="10" t="str">
        <f t="shared" si="54"/>
        <v>film &amp; video</v>
      </c>
      <c r="T500" s="10" t="str">
        <f t="shared" si="56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6">
        <f t="shared" si="50"/>
        <v>40098.582638888889</v>
      </c>
      <c r="K501">
        <v>1250630968</v>
      </c>
      <c r="L501" s="16">
        <f t="shared" si="51"/>
        <v>40043.603796296295</v>
      </c>
      <c r="M501" t="b">
        <v>0</v>
      </c>
      <c r="N501">
        <v>26</v>
      </c>
      <c r="O501" t="b">
        <v>0</v>
      </c>
      <c r="P501" t="s">
        <v>8270</v>
      </c>
      <c r="Q501" s="7">
        <f t="shared" si="52"/>
        <v>9.5500000000000007</v>
      </c>
      <c r="R501" s="8">
        <f t="shared" si="53"/>
        <v>73.461538461538467</v>
      </c>
      <c r="S501" s="10" t="str">
        <f t="shared" si="54"/>
        <v>film &amp; video</v>
      </c>
      <c r="T501" s="10" t="str">
        <f t="shared" si="56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6">
        <f t="shared" si="50"/>
        <v>40306.636111111111</v>
      </c>
      <c r="K502">
        <v>1268255751</v>
      </c>
      <c r="L502" s="16">
        <f t="shared" si="51"/>
        <v>40247.594340277785</v>
      </c>
      <c r="M502" t="b">
        <v>0</v>
      </c>
      <c r="N502">
        <v>4</v>
      </c>
      <c r="O502" t="b">
        <v>0</v>
      </c>
      <c r="P502" t="s">
        <v>8270</v>
      </c>
      <c r="Q502" s="7">
        <f t="shared" si="52"/>
        <v>3.3076923076923079</v>
      </c>
      <c r="R502" s="8">
        <f t="shared" si="53"/>
        <v>53.75</v>
      </c>
      <c r="S502" s="10" t="str">
        <f t="shared" si="54"/>
        <v>film &amp; video</v>
      </c>
      <c r="T502" s="10" t="str">
        <f t="shared" si="56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6">
        <f t="shared" si="50"/>
        <v>40732.942719907413</v>
      </c>
      <c r="K503">
        <v>1307597851</v>
      </c>
      <c r="L503" s="16">
        <f t="shared" si="51"/>
        <v>40702.942719907413</v>
      </c>
      <c r="M503" t="b">
        <v>0</v>
      </c>
      <c r="N503" s="11">
        <v>0.1</v>
      </c>
      <c r="O503" t="b">
        <v>0</v>
      </c>
      <c r="P503" t="s">
        <v>8270</v>
      </c>
      <c r="Q503" s="7">
        <f t="shared" si="52"/>
        <v>0</v>
      </c>
      <c r="R503" s="8">
        <f t="shared" si="53"/>
        <v>0</v>
      </c>
      <c r="S503" s="10" t="str">
        <f t="shared" si="54"/>
        <v>film &amp; video</v>
      </c>
      <c r="T503" s="10" t="str">
        <f t="shared" si="56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6">
        <f t="shared" si="50"/>
        <v>40986.220196759263</v>
      </c>
      <c r="K504">
        <v>1329484625</v>
      </c>
      <c r="L504" s="16">
        <f t="shared" si="51"/>
        <v>40956.261863425927</v>
      </c>
      <c r="M504" t="b">
        <v>0</v>
      </c>
      <c r="N504">
        <v>4</v>
      </c>
      <c r="O504" t="b">
        <v>0</v>
      </c>
      <c r="P504" t="s">
        <v>8270</v>
      </c>
      <c r="Q504" s="7">
        <f t="shared" si="52"/>
        <v>1.1499999999999999</v>
      </c>
      <c r="R504" s="8">
        <f t="shared" si="53"/>
        <v>57.5</v>
      </c>
      <c r="S504" s="10" t="str">
        <f t="shared" si="54"/>
        <v>film &amp; video</v>
      </c>
      <c r="T504" s="10" t="str">
        <f t="shared" si="56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6">
        <f t="shared" si="50"/>
        <v>42021.234988425924</v>
      </c>
      <c r="K505">
        <v>1418906303</v>
      </c>
      <c r="L505" s="16">
        <f t="shared" si="51"/>
        <v>41991.234988425924</v>
      </c>
      <c r="M505" t="b">
        <v>0</v>
      </c>
      <c r="N505">
        <v>9</v>
      </c>
      <c r="O505" t="b">
        <v>0</v>
      </c>
      <c r="P505" t="s">
        <v>8270</v>
      </c>
      <c r="Q505" s="7">
        <f t="shared" si="52"/>
        <v>1.7538461538461538</v>
      </c>
      <c r="R505" s="8">
        <f t="shared" si="53"/>
        <v>12.666666666666666</v>
      </c>
      <c r="S505" s="10" t="str">
        <f t="shared" si="54"/>
        <v>film &amp; video</v>
      </c>
      <c r="T505" s="10" t="str">
        <f t="shared" si="56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6">
        <f t="shared" si="50"/>
        <v>41009.650312500002</v>
      </c>
      <c r="K506">
        <v>1328916987</v>
      </c>
      <c r="L506" s="16">
        <f t="shared" si="51"/>
        <v>40949.691979166666</v>
      </c>
      <c r="M506" t="b">
        <v>0</v>
      </c>
      <c r="N506">
        <v>5</v>
      </c>
      <c r="O506" t="b">
        <v>0</v>
      </c>
      <c r="P506" t="s">
        <v>8270</v>
      </c>
      <c r="Q506" s="7">
        <f t="shared" si="52"/>
        <v>1.3673469387755102</v>
      </c>
      <c r="R506" s="8">
        <f t="shared" si="53"/>
        <v>67</v>
      </c>
      <c r="S506" s="10" t="str">
        <f t="shared" si="54"/>
        <v>film &amp; video</v>
      </c>
      <c r="T506" s="10" t="str">
        <f t="shared" si="56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6">
        <f t="shared" si="50"/>
        <v>42362.806550925925</v>
      </c>
      <c r="K507">
        <v>1447122086</v>
      </c>
      <c r="L507" s="16">
        <f t="shared" si="51"/>
        <v>42317.806550925925</v>
      </c>
      <c r="M507" t="b">
        <v>0</v>
      </c>
      <c r="N507">
        <v>14</v>
      </c>
      <c r="O507" t="b">
        <v>0</v>
      </c>
      <c r="P507" t="s">
        <v>8270</v>
      </c>
      <c r="Q507" s="7">
        <f t="shared" si="52"/>
        <v>0.43333333333333329</v>
      </c>
      <c r="R507" s="8">
        <f t="shared" si="53"/>
        <v>3.7142857142857144</v>
      </c>
      <c r="S507" s="10" t="str">
        <f t="shared" si="54"/>
        <v>film &amp; video</v>
      </c>
      <c r="T507" s="10" t="str">
        <f t="shared" si="56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6">
        <f t="shared" si="50"/>
        <v>41496.260648148149</v>
      </c>
      <c r="K508">
        <v>1373548520</v>
      </c>
      <c r="L508" s="16">
        <f t="shared" si="51"/>
        <v>41466.260648148149</v>
      </c>
      <c r="M508" t="b">
        <v>0</v>
      </c>
      <c r="N508">
        <v>1</v>
      </c>
      <c r="O508" t="b">
        <v>0</v>
      </c>
      <c r="P508" t="s">
        <v>8270</v>
      </c>
      <c r="Q508" s="7">
        <f t="shared" si="52"/>
        <v>0.125</v>
      </c>
      <c r="R508" s="8">
        <f t="shared" si="53"/>
        <v>250</v>
      </c>
      <c r="S508" s="10" t="str">
        <f t="shared" si="54"/>
        <v>film &amp; video</v>
      </c>
      <c r="T508" s="10" t="str">
        <f t="shared" si="56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6">
        <f t="shared" si="50"/>
        <v>41201.667326388888</v>
      </c>
      <c r="K509">
        <v>1346799657</v>
      </c>
      <c r="L509" s="16">
        <f t="shared" si="51"/>
        <v>41156.667326388888</v>
      </c>
      <c r="M509" t="b">
        <v>0</v>
      </c>
      <c r="N509">
        <v>10</v>
      </c>
      <c r="O509" t="b">
        <v>0</v>
      </c>
      <c r="P509" t="s">
        <v>8270</v>
      </c>
      <c r="Q509" s="7">
        <f t="shared" si="52"/>
        <v>3.2</v>
      </c>
      <c r="R509" s="8">
        <f t="shared" si="53"/>
        <v>64</v>
      </c>
      <c r="S509" s="10" t="str">
        <f t="shared" si="54"/>
        <v>film &amp; video</v>
      </c>
      <c r="T509" s="10" t="str">
        <f t="shared" si="56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6">
        <f t="shared" si="50"/>
        <v>41054.301388888889</v>
      </c>
      <c r="K510">
        <v>1332808501</v>
      </c>
      <c r="L510" s="16">
        <f t="shared" si="51"/>
        <v>40994.732650462967</v>
      </c>
      <c r="M510" t="b">
        <v>0</v>
      </c>
      <c r="N510">
        <v>3</v>
      </c>
      <c r="O510" t="b">
        <v>0</v>
      </c>
      <c r="P510" t="s">
        <v>8270</v>
      </c>
      <c r="Q510" s="7">
        <f t="shared" si="52"/>
        <v>0.8</v>
      </c>
      <c r="R510" s="8">
        <f t="shared" si="53"/>
        <v>133.33333333333334</v>
      </c>
      <c r="S510" s="10" t="str">
        <f t="shared" si="54"/>
        <v>film &amp; video</v>
      </c>
      <c r="T510" s="10" t="str">
        <f t="shared" si="56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6">
        <f t="shared" si="50"/>
        <v>42183.339930555558</v>
      </c>
      <c r="K511">
        <v>1432912170</v>
      </c>
      <c r="L511" s="16">
        <f t="shared" si="51"/>
        <v>42153.339930555558</v>
      </c>
      <c r="M511" t="b">
        <v>0</v>
      </c>
      <c r="N511">
        <v>1</v>
      </c>
      <c r="O511" t="b">
        <v>0</v>
      </c>
      <c r="P511" t="s">
        <v>8270</v>
      </c>
      <c r="Q511" s="7">
        <f t="shared" si="52"/>
        <v>0.2</v>
      </c>
      <c r="R511" s="8">
        <f t="shared" si="53"/>
        <v>10</v>
      </c>
      <c r="S511" s="10" t="str">
        <f t="shared" si="54"/>
        <v>film &amp; video</v>
      </c>
      <c r="T511" s="10" t="str">
        <f t="shared" si="56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6">
        <f t="shared" si="50"/>
        <v>42429.884710648148</v>
      </c>
      <c r="K512">
        <v>1454213639</v>
      </c>
      <c r="L512" s="16">
        <f t="shared" si="51"/>
        <v>42399.884710648148</v>
      </c>
      <c r="M512" t="b">
        <v>0</v>
      </c>
      <c r="N512" s="11">
        <v>0.1</v>
      </c>
      <c r="O512" t="b">
        <v>0</v>
      </c>
      <c r="P512" t="s">
        <v>8270</v>
      </c>
      <c r="Q512" s="7">
        <f t="shared" si="52"/>
        <v>0</v>
      </c>
      <c r="R512" s="8">
        <f t="shared" si="53"/>
        <v>0</v>
      </c>
      <c r="S512" s="10" t="str">
        <f t="shared" si="54"/>
        <v>film &amp; video</v>
      </c>
      <c r="T512" s="10" t="str">
        <f t="shared" si="56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6">
        <f t="shared" si="50"/>
        <v>41369.969699074078</v>
      </c>
      <c r="K513">
        <v>1362640582</v>
      </c>
      <c r="L513" s="16">
        <f t="shared" si="51"/>
        <v>41340.011365740742</v>
      </c>
      <c r="M513" t="b">
        <v>0</v>
      </c>
      <c r="N513">
        <v>5</v>
      </c>
      <c r="O513" t="b">
        <v>0</v>
      </c>
      <c r="P513" t="s">
        <v>8270</v>
      </c>
      <c r="Q513" s="7">
        <f t="shared" si="52"/>
        <v>3</v>
      </c>
      <c r="R513" s="8">
        <f t="shared" si="53"/>
        <v>30</v>
      </c>
      <c r="S513" s="10" t="str">
        <f t="shared" si="54"/>
        <v>film &amp; video</v>
      </c>
      <c r="T513" s="10" t="str">
        <f t="shared" si="56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6">
        <f t="shared" ref="J514:J577" si="57">(((I514/60)/60)/24)+DATE(1970,1,1)+(-7/24)</f>
        <v>42694.492210648146</v>
      </c>
      <c r="K514">
        <v>1475776127</v>
      </c>
      <c r="L514" s="16">
        <f t="shared" ref="L514:L577" si="58">(((K514/60)/60)/24)+DATE(1970,1,1)+(-7/24)</f>
        <v>42649.450543981489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59">(E514/D514)*100</f>
        <v>0.13749999999999998</v>
      </c>
      <c r="R514" s="8">
        <f t="shared" ref="R514:R577" si="60">E514/N514</f>
        <v>5.5</v>
      </c>
      <c r="S514" s="10" t="str">
        <f t="shared" ref="S514:S521" si="61">IF(ISNUMBER(SEARCH("film &amp; video",P514)),"film &amp; video","")</f>
        <v>film &amp; video</v>
      </c>
      <c r="T514" s="10" t="str">
        <f t="shared" si="56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6">
        <f t="shared" si="57"/>
        <v>42597.000000000007</v>
      </c>
      <c r="K515">
        <v>1467387705</v>
      </c>
      <c r="L515" s="16">
        <f t="shared" si="58"/>
        <v>42552.362326388895</v>
      </c>
      <c r="M515" t="b">
        <v>0</v>
      </c>
      <c r="N515">
        <v>68</v>
      </c>
      <c r="O515" t="b">
        <v>0</v>
      </c>
      <c r="P515" t="s">
        <v>8270</v>
      </c>
      <c r="Q515" s="7">
        <f t="shared" si="59"/>
        <v>13.923999999999999</v>
      </c>
      <c r="R515" s="8">
        <f t="shared" si="60"/>
        <v>102.38235294117646</v>
      </c>
      <c r="S515" s="10" t="str">
        <f t="shared" si="61"/>
        <v>film &amp; video</v>
      </c>
      <c r="T515" s="10" t="str">
        <f t="shared" si="56"/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6">
        <f t="shared" si="57"/>
        <v>41860.32230324074</v>
      </c>
      <c r="K516">
        <v>1405003447</v>
      </c>
      <c r="L516" s="16">
        <f t="shared" si="58"/>
        <v>41830.32230324074</v>
      </c>
      <c r="M516" t="b">
        <v>0</v>
      </c>
      <c r="N516">
        <v>3</v>
      </c>
      <c r="O516" t="b">
        <v>0</v>
      </c>
      <c r="P516" t="s">
        <v>8270</v>
      </c>
      <c r="Q516" s="7">
        <f t="shared" si="59"/>
        <v>3.3333333333333335</v>
      </c>
      <c r="R516" s="8">
        <f t="shared" si="60"/>
        <v>16.666666666666668</v>
      </c>
      <c r="S516" s="10" t="str">
        <f t="shared" si="61"/>
        <v>film &amp; video</v>
      </c>
      <c r="T516" s="10" t="str">
        <f t="shared" si="56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6">
        <f t="shared" si="57"/>
        <v>42367.19908564815</v>
      </c>
      <c r="K517">
        <v>1447933601</v>
      </c>
      <c r="L517" s="16">
        <f t="shared" si="58"/>
        <v>42327.19908564815</v>
      </c>
      <c r="M517" t="b">
        <v>0</v>
      </c>
      <c r="N517">
        <v>34</v>
      </c>
      <c r="O517" t="b">
        <v>0</v>
      </c>
      <c r="P517" t="s">
        <v>8270</v>
      </c>
      <c r="Q517" s="7">
        <f t="shared" si="59"/>
        <v>25.41340206185567</v>
      </c>
      <c r="R517" s="8">
        <f t="shared" si="60"/>
        <v>725.02941176470586</v>
      </c>
      <c r="S517" s="10" t="str">
        <f t="shared" si="61"/>
        <v>film &amp; video</v>
      </c>
      <c r="T517" s="10" t="str">
        <f t="shared" si="56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6">
        <f t="shared" si="57"/>
        <v>42151.487037037041</v>
      </c>
      <c r="K518">
        <v>1427568080</v>
      </c>
      <c r="L518" s="16">
        <f t="shared" si="58"/>
        <v>42091.487037037041</v>
      </c>
      <c r="M518" t="b">
        <v>0</v>
      </c>
      <c r="N518" s="11">
        <v>0.1</v>
      </c>
      <c r="O518" t="b">
        <v>0</v>
      </c>
      <c r="P518" t="s">
        <v>8270</v>
      </c>
      <c r="Q518" s="7">
        <f t="shared" si="59"/>
        <v>0</v>
      </c>
      <c r="R518" s="8">
        <f t="shared" si="60"/>
        <v>0</v>
      </c>
      <c r="S518" s="10" t="str">
        <f t="shared" si="61"/>
        <v>film &amp; video</v>
      </c>
      <c r="T518" s="10" t="str">
        <f t="shared" si="56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6">
        <f t="shared" si="57"/>
        <v>42768.323622685188</v>
      </c>
      <c r="K519">
        <v>1483454761</v>
      </c>
      <c r="L519" s="16">
        <f t="shared" si="58"/>
        <v>42738.323622685188</v>
      </c>
      <c r="M519" t="b">
        <v>0</v>
      </c>
      <c r="N519">
        <v>3</v>
      </c>
      <c r="O519" t="b">
        <v>0</v>
      </c>
      <c r="P519" t="s">
        <v>8270</v>
      </c>
      <c r="Q519" s="7">
        <f t="shared" si="59"/>
        <v>1.3666666666666667</v>
      </c>
      <c r="R519" s="8">
        <f t="shared" si="60"/>
        <v>68.333333333333329</v>
      </c>
      <c r="S519" s="10" t="str">
        <f t="shared" si="61"/>
        <v>film &amp; video</v>
      </c>
      <c r="T519" s="10" t="str">
        <f t="shared" si="56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6">
        <f t="shared" si="57"/>
        <v>42253.323611111111</v>
      </c>
      <c r="K520">
        <v>1438958824</v>
      </c>
      <c r="L520" s="16">
        <f t="shared" si="58"/>
        <v>42223.32435185185</v>
      </c>
      <c r="M520" t="b">
        <v>0</v>
      </c>
      <c r="N520" s="11">
        <v>0.1</v>
      </c>
      <c r="O520" t="b">
        <v>0</v>
      </c>
      <c r="P520" t="s">
        <v>8270</v>
      </c>
      <c r="Q520" s="7">
        <f t="shared" si="59"/>
        <v>0</v>
      </c>
      <c r="R520" s="8">
        <f t="shared" si="60"/>
        <v>0</v>
      </c>
      <c r="S520" s="10" t="str">
        <f t="shared" si="61"/>
        <v>film &amp; video</v>
      </c>
      <c r="T520" s="10" t="str">
        <f t="shared" si="56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6">
        <f t="shared" si="57"/>
        <v>41248.099780092598</v>
      </c>
      <c r="K521">
        <v>1352107421</v>
      </c>
      <c r="L521" s="16">
        <f t="shared" si="58"/>
        <v>41218.099780092598</v>
      </c>
      <c r="M521" t="b">
        <v>0</v>
      </c>
      <c r="N521">
        <v>70</v>
      </c>
      <c r="O521" t="b">
        <v>0</v>
      </c>
      <c r="P521" t="s">
        <v>8270</v>
      </c>
      <c r="Q521" s="7">
        <f t="shared" si="59"/>
        <v>22.881426547787683</v>
      </c>
      <c r="R521" s="8">
        <f t="shared" si="60"/>
        <v>39.228571428571428</v>
      </c>
      <c r="S521" s="10" t="str">
        <f t="shared" si="61"/>
        <v>film &amp; video</v>
      </c>
      <c r="T521" s="10" t="str">
        <f t="shared" si="56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6">
        <f t="shared" si="57"/>
        <v>42348.410428240742</v>
      </c>
      <c r="K522">
        <v>1447174261</v>
      </c>
      <c r="L522" s="16">
        <f t="shared" si="58"/>
        <v>42318.410428240742</v>
      </c>
      <c r="M522" t="b">
        <v>0</v>
      </c>
      <c r="N522">
        <v>34</v>
      </c>
      <c r="O522" t="b">
        <v>1</v>
      </c>
      <c r="P522" t="s">
        <v>8271</v>
      </c>
      <c r="Q522" s="7">
        <f t="shared" si="59"/>
        <v>102.1</v>
      </c>
      <c r="R522" s="8">
        <f t="shared" si="60"/>
        <v>150.14705882352942</v>
      </c>
      <c r="S522" s="10" t="str">
        <f t="shared" ref="S522:S541" si="62">IF(ISNUMBER(SEARCH("theater",P522)),"theater","")</f>
        <v>theater</v>
      </c>
      <c r="T522" s="10" t="str">
        <f t="shared" ref="T522:T541" si="63">IF(ISNUMBER(SEARCH("plays",P522)),"plays","")</f>
        <v>plays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6">
        <f t="shared" si="57"/>
        <v>42674.915972222225</v>
      </c>
      <c r="K523">
        <v>1475460819</v>
      </c>
      <c r="L523" s="16">
        <f t="shared" si="58"/>
        <v>42645.801145833335</v>
      </c>
      <c r="M523" t="b">
        <v>0</v>
      </c>
      <c r="N523">
        <v>56</v>
      </c>
      <c r="O523" t="b">
        <v>1</v>
      </c>
      <c r="P523" t="s">
        <v>8271</v>
      </c>
      <c r="Q523" s="7">
        <f t="shared" si="59"/>
        <v>104.64</v>
      </c>
      <c r="R523" s="8">
        <f t="shared" si="60"/>
        <v>93.428571428571431</v>
      </c>
      <c r="S523" s="10" t="str">
        <f t="shared" si="62"/>
        <v>theater</v>
      </c>
      <c r="T523" s="10" t="str">
        <f t="shared" si="6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6">
        <f t="shared" si="57"/>
        <v>42449.707465277781</v>
      </c>
      <c r="K524">
        <v>1456793925</v>
      </c>
      <c r="L524" s="16">
        <f t="shared" si="58"/>
        <v>42429.749131944445</v>
      </c>
      <c r="M524" t="b">
        <v>0</v>
      </c>
      <c r="N524">
        <v>31</v>
      </c>
      <c r="O524" t="b">
        <v>1</v>
      </c>
      <c r="P524" t="s">
        <v>8271</v>
      </c>
      <c r="Q524" s="7">
        <f t="shared" si="59"/>
        <v>114.66666666666667</v>
      </c>
      <c r="R524" s="8">
        <f t="shared" si="60"/>
        <v>110.96774193548387</v>
      </c>
      <c r="S524" s="10" t="str">
        <f t="shared" si="62"/>
        <v>theater</v>
      </c>
      <c r="T524" s="10" t="str">
        <f t="shared" si="6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6">
        <f t="shared" si="57"/>
        <v>42267.841157407405</v>
      </c>
      <c r="K525">
        <v>1440213076</v>
      </c>
      <c r="L525" s="16">
        <f t="shared" si="58"/>
        <v>42237.841157407405</v>
      </c>
      <c r="M525" t="b">
        <v>0</v>
      </c>
      <c r="N525">
        <v>84</v>
      </c>
      <c r="O525" t="b">
        <v>1</v>
      </c>
      <c r="P525" t="s">
        <v>8271</v>
      </c>
      <c r="Q525" s="7">
        <f t="shared" si="59"/>
        <v>120.6</v>
      </c>
      <c r="R525" s="8">
        <f t="shared" si="60"/>
        <v>71.785714285714292</v>
      </c>
      <c r="S525" s="10" t="str">
        <f t="shared" si="62"/>
        <v>theater</v>
      </c>
      <c r="T525" s="10" t="str">
        <f t="shared" si="6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6">
        <f t="shared" si="57"/>
        <v>42522.425567129634</v>
      </c>
      <c r="K526">
        <v>1462209169</v>
      </c>
      <c r="L526" s="16">
        <f t="shared" si="58"/>
        <v>42492.425567129634</v>
      </c>
      <c r="M526" t="b">
        <v>0</v>
      </c>
      <c r="N526">
        <v>130</v>
      </c>
      <c r="O526" t="b">
        <v>1</v>
      </c>
      <c r="P526" t="s">
        <v>8271</v>
      </c>
      <c r="Q526" s="7">
        <f t="shared" si="59"/>
        <v>108.67285714285715</v>
      </c>
      <c r="R526" s="8">
        <f t="shared" si="60"/>
        <v>29.258076923076924</v>
      </c>
      <c r="S526" s="10" t="str">
        <f t="shared" si="62"/>
        <v>theater</v>
      </c>
      <c r="T526" s="10" t="str">
        <f t="shared" si="6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6">
        <f t="shared" si="57"/>
        <v>41895.109270833338</v>
      </c>
      <c r="K527">
        <v>1406713041</v>
      </c>
      <c r="L527" s="16">
        <f t="shared" si="58"/>
        <v>41850.109270833338</v>
      </c>
      <c r="M527" t="b">
        <v>0</v>
      </c>
      <c r="N527">
        <v>12</v>
      </c>
      <c r="O527" t="b">
        <v>1</v>
      </c>
      <c r="P527" t="s">
        <v>8271</v>
      </c>
      <c r="Q527" s="7">
        <f t="shared" si="59"/>
        <v>100</v>
      </c>
      <c r="R527" s="8">
        <f t="shared" si="60"/>
        <v>1000</v>
      </c>
      <c r="S527" s="10" t="str">
        <f t="shared" si="62"/>
        <v>theater</v>
      </c>
      <c r="T527" s="10" t="str">
        <f t="shared" si="6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6">
        <f t="shared" si="57"/>
        <v>42223.416666666664</v>
      </c>
      <c r="K528">
        <v>1436278344</v>
      </c>
      <c r="L528" s="16">
        <f t="shared" si="58"/>
        <v>42192.30027777778</v>
      </c>
      <c r="M528" t="b">
        <v>0</v>
      </c>
      <c r="N528">
        <v>23</v>
      </c>
      <c r="O528" t="b">
        <v>1</v>
      </c>
      <c r="P528" t="s">
        <v>8271</v>
      </c>
      <c r="Q528" s="7">
        <f t="shared" si="59"/>
        <v>113.99999999999999</v>
      </c>
      <c r="R528" s="8">
        <f t="shared" si="60"/>
        <v>74.347826086956516</v>
      </c>
      <c r="S528" s="10" t="str">
        <f t="shared" si="62"/>
        <v>theater</v>
      </c>
      <c r="T528" s="10" t="str">
        <f t="shared" si="6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6">
        <f t="shared" si="57"/>
        <v>42783.378472222226</v>
      </c>
      <c r="K529">
        <v>1484715366</v>
      </c>
      <c r="L529" s="16">
        <f t="shared" si="58"/>
        <v>42752.913958333338</v>
      </c>
      <c r="M529" t="b">
        <v>0</v>
      </c>
      <c r="N529">
        <v>158</v>
      </c>
      <c r="O529" t="b">
        <v>1</v>
      </c>
      <c r="P529" t="s">
        <v>8271</v>
      </c>
      <c r="Q529" s="7">
        <f t="shared" si="59"/>
        <v>100.85</v>
      </c>
      <c r="R529" s="8">
        <f t="shared" si="60"/>
        <v>63.829113924050631</v>
      </c>
      <c r="S529" s="10" t="str">
        <f t="shared" si="62"/>
        <v>theater</v>
      </c>
      <c r="T529" s="10" t="str">
        <f t="shared" si="6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6">
        <f t="shared" si="57"/>
        <v>42176.597222222226</v>
      </c>
      <c r="K530">
        <v>1433109907</v>
      </c>
      <c r="L530" s="16">
        <f t="shared" si="58"/>
        <v>42155.628553240742</v>
      </c>
      <c r="M530" t="b">
        <v>0</v>
      </c>
      <c r="N530">
        <v>30</v>
      </c>
      <c r="O530" t="b">
        <v>1</v>
      </c>
      <c r="P530" t="s">
        <v>8271</v>
      </c>
      <c r="Q530" s="7">
        <f t="shared" si="59"/>
        <v>115.65217391304347</v>
      </c>
      <c r="R530" s="8">
        <f t="shared" si="60"/>
        <v>44.333333333333336</v>
      </c>
      <c r="S530" s="10" t="str">
        <f t="shared" si="62"/>
        <v>theater</v>
      </c>
      <c r="T530" s="10" t="str">
        <f t="shared" si="6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6">
        <f t="shared" si="57"/>
        <v>42745.916666666664</v>
      </c>
      <c r="K531">
        <v>1482281094</v>
      </c>
      <c r="L531" s="16">
        <f t="shared" si="58"/>
        <v>42724.73951388889</v>
      </c>
      <c r="M531" t="b">
        <v>0</v>
      </c>
      <c r="N531">
        <v>18</v>
      </c>
      <c r="O531" t="b">
        <v>1</v>
      </c>
      <c r="P531" t="s">
        <v>8271</v>
      </c>
      <c r="Q531" s="7">
        <f t="shared" si="59"/>
        <v>130.41666666666666</v>
      </c>
      <c r="R531" s="8">
        <f t="shared" si="60"/>
        <v>86.944444444444443</v>
      </c>
      <c r="S531" s="10" t="str">
        <f t="shared" si="62"/>
        <v>theater</v>
      </c>
      <c r="T531" s="10" t="str">
        <f t="shared" si="6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6">
        <f t="shared" si="57"/>
        <v>42178.791666666664</v>
      </c>
      <c r="K532">
        <v>1433254268</v>
      </c>
      <c r="L532" s="16">
        <f t="shared" si="58"/>
        <v>42157.299398148149</v>
      </c>
      <c r="M532" t="b">
        <v>0</v>
      </c>
      <c r="N532">
        <v>29</v>
      </c>
      <c r="O532" t="b">
        <v>1</v>
      </c>
      <c r="P532" t="s">
        <v>8271</v>
      </c>
      <c r="Q532" s="7">
        <f t="shared" si="59"/>
        <v>107.78267254038178</v>
      </c>
      <c r="R532" s="8">
        <f t="shared" si="60"/>
        <v>126.55172413793103</v>
      </c>
      <c r="S532" s="10" t="str">
        <f t="shared" si="62"/>
        <v>theater</v>
      </c>
      <c r="T532" s="10" t="str">
        <f t="shared" si="6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6">
        <f t="shared" si="57"/>
        <v>42720.999305555561</v>
      </c>
      <c r="K533">
        <v>1478050429</v>
      </c>
      <c r="L533" s="16">
        <f t="shared" si="58"/>
        <v>42675.7734837963</v>
      </c>
      <c r="M533" t="b">
        <v>0</v>
      </c>
      <c r="N533">
        <v>31</v>
      </c>
      <c r="O533" t="b">
        <v>1</v>
      </c>
      <c r="P533" t="s">
        <v>8271</v>
      </c>
      <c r="Q533" s="7">
        <f t="shared" si="59"/>
        <v>100</v>
      </c>
      <c r="R533" s="8">
        <f t="shared" si="60"/>
        <v>129.03225806451613</v>
      </c>
      <c r="S533" s="10" t="str">
        <f t="shared" si="62"/>
        <v>theater</v>
      </c>
      <c r="T533" s="10" t="str">
        <f t="shared" si="6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6">
        <f t="shared" si="57"/>
        <v>42502.715370370373</v>
      </c>
      <c r="K534">
        <v>1460506208</v>
      </c>
      <c r="L534" s="16">
        <f t="shared" si="58"/>
        <v>42472.715370370373</v>
      </c>
      <c r="M534" t="b">
        <v>0</v>
      </c>
      <c r="N534">
        <v>173</v>
      </c>
      <c r="O534" t="b">
        <v>1</v>
      </c>
      <c r="P534" t="s">
        <v>8271</v>
      </c>
      <c r="Q534" s="7">
        <f t="shared" si="59"/>
        <v>123.25</v>
      </c>
      <c r="R534" s="8">
        <f t="shared" si="60"/>
        <v>71.242774566473983</v>
      </c>
      <c r="S534" s="10" t="str">
        <f t="shared" si="62"/>
        <v>theater</v>
      </c>
      <c r="T534" s="10" t="str">
        <f t="shared" si="6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6">
        <f t="shared" si="57"/>
        <v>42506.143113425926</v>
      </c>
      <c r="K535">
        <v>1461320765</v>
      </c>
      <c r="L535" s="16">
        <f t="shared" si="58"/>
        <v>42482.143113425926</v>
      </c>
      <c r="M535" t="b">
        <v>0</v>
      </c>
      <c r="N535">
        <v>17</v>
      </c>
      <c r="O535" t="b">
        <v>1</v>
      </c>
      <c r="P535" t="s">
        <v>8271</v>
      </c>
      <c r="Q535" s="7">
        <f t="shared" si="59"/>
        <v>100.2</v>
      </c>
      <c r="R535" s="8">
        <f t="shared" si="60"/>
        <v>117.88235294117646</v>
      </c>
      <c r="S535" s="10" t="str">
        <f t="shared" si="62"/>
        <v>theater</v>
      </c>
      <c r="T535" s="10" t="str">
        <f t="shared" si="6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6">
        <f t="shared" si="57"/>
        <v>42309.666666666664</v>
      </c>
      <c r="K536">
        <v>1443036470</v>
      </c>
      <c r="L536" s="16">
        <f t="shared" si="58"/>
        <v>42270.519328703704</v>
      </c>
      <c r="M536" t="b">
        <v>0</v>
      </c>
      <c r="N536">
        <v>48</v>
      </c>
      <c r="O536" t="b">
        <v>1</v>
      </c>
      <c r="P536" t="s">
        <v>8271</v>
      </c>
      <c r="Q536" s="7">
        <f t="shared" si="59"/>
        <v>104.66666666666666</v>
      </c>
      <c r="R536" s="8">
        <f t="shared" si="60"/>
        <v>327.08333333333331</v>
      </c>
      <c r="S536" s="10" t="str">
        <f t="shared" si="62"/>
        <v>theater</v>
      </c>
      <c r="T536" s="10" t="str">
        <f t="shared" si="6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6">
        <f t="shared" si="57"/>
        <v>42741.253530092588</v>
      </c>
      <c r="K537">
        <v>1481115905</v>
      </c>
      <c r="L537" s="16">
        <f t="shared" si="58"/>
        <v>42711.253530092588</v>
      </c>
      <c r="M537" t="b">
        <v>0</v>
      </c>
      <c r="N537">
        <v>59</v>
      </c>
      <c r="O537" t="b">
        <v>1</v>
      </c>
      <c r="P537" t="s">
        <v>8271</v>
      </c>
      <c r="Q537" s="7">
        <f t="shared" si="59"/>
        <v>102.49999999999999</v>
      </c>
      <c r="R537" s="8">
        <f t="shared" si="60"/>
        <v>34.745762711864408</v>
      </c>
      <c r="S537" s="10" t="str">
        <f t="shared" si="62"/>
        <v>theater</v>
      </c>
      <c r="T537" s="10" t="str">
        <f t="shared" si="6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6">
        <f t="shared" si="57"/>
        <v>42219.458333333336</v>
      </c>
      <c r="K538">
        <v>1435133807</v>
      </c>
      <c r="L538" s="16">
        <f t="shared" si="58"/>
        <v>42179.053321759267</v>
      </c>
      <c r="M538" t="b">
        <v>0</v>
      </c>
      <c r="N538">
        <v>39</v>
      </c>
      <c r="O538" t="b">
        <v>1</v>
      </c>
      <c r="P538" t="s">
        <v>8271</v>
      </c>
      <c r="Q538" s="7">
        <f t="shared" si="59"/>
        <v>118.25757575757576</v>
      </c>
      <c r="R538" s="8">
        <f t="shared" si="60"/>
        <v>100.06410256410257</v>
      </c>
      <c r="S538" s="10" t="str">
        <f t="shared" si="62"/>
        <v>theater</v>
      </c>
      <c r="T538" s="10" t="str">
        <f t="shared" si="6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6">
        <f t="shared" si="57"/>
        <v>42312.518414351849</v>
      </c>
      <c r="K539">
        <v>1444069591</v>
      </c>
      <c r="L539" s="16">
        <f t="shared" si="58"/>
        <v>42282.476747685192</v>
      </c>
      <c r="M539" t="b">
        <v>0</v>
      </c>
      <c r="N539">
        <v>59</v>
      </c>
      <c r="O539" t="b">
        <v>1</v>
      </c>
      <c r="P539" t="s">
        <v>8271</v>
      </c>
      <c r="Q539" s="7">
        <f t="shared" si="59"/>
        <v>120.5</v>
      </c>
      <c r="R539" s="8">
        <f t="shared" si="60"/>
        <v>40.847457627118644</v>
      </c>
      <c r="S539" s="10" t="str">
        <f t="shared" si="62"/>
        <v>theater</v>
      </c>
      <c r="T539" s="10" t="str">
        <f t="shared" si="6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6">
        <f t="shared" si="57"/>
        <v>42503.50304398148</v>
      </c>
      <c r="K540">
        <v>1460574263</v>
      </c>
      <c r="L540" s="16">
        <f t="shared" si="58"/>
        <v>42473.50304398148</v>
      </c>
      <c r="M540" t="b">
        <v>0</v>
      </c>
      <c r="N540">
        <v>60</v>
      </c>
      <c r="O540" t="b">
        <v>1</v>
      </c>
      <c r="P540" t="s">
        <v>8271</v>
      </c>
      <c r="Q540" s="7">
        <f t="shared" si="59"/>
        <v>302.42</v>
      </c>
      <c r="R540" s="8">
        <f t="shared" si="60"/>
        <v>252.01666666666668</v>
      </c>
      <c r="S540" s="10" t="str">
        <f t="shared" si="62"/>
        <v>theater</v>
      </c>
      <c r="T540" s="10" t="str">
        <f t="shared" si="6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6">
        <f t="shared" si="57"/>
        <v>42555.758182870377</v>
      </c>
      <c r="K541">
        <v>1465866707</v>
      </c>
      <c r="L541" s="16">
        <f t="shared" si="58"/>
        <v>42534.758182870377</v>
      </c>
      <c r="M541" t="b">
        <v>0</v>
      </c>
      <c r="N541">
        <v>20</v>
      </c>
      <c r="O541" t="b">
        <v>1</v>
      </c>
      <c r="P541" t="s">
        <v>8271</v>
      </c>
      <c r="Q541" s="7">
        <f t="shared" si="59"/>
        <v>100.64400000000001</v>
      </c>
      <c r="R541" s="8">
        <f t="shared" si="60"/>
        <v>25.161000000000001</v>
      </c>
      <c r="S541" s="10" t="str">
        <f t="shared" si="62"/>
        <v>theater</v>
      </c>
      <c r="T541" s="10" t="str">
        <f t="shared" si="6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6">
        <f t="shared" si="57"/>
        <v>42039.52553240741</v>
      </c>
      <c r="K542">
        <v>1420486606</v>
      </c>
      <c r="L542" s="16">
        <f t="shared" si="58"/>
        <v>42009.52553240741</v>
      </c>
      <c r="M542" t="b">
        <v>0</v>
      </c>
      <c r="N542">
        <v>1</v>
      </c>
      <c r="O542" t="b">
        <v>0</v>
      </c>
      <c r="P542" t="s">
        <v>8272</v>
      </c>
      <c r="Q542" s="7">
        <f t="shared" si="59"/>
        <v>6.6666666666666671E-3</v>
      </c>
      <c r="R542" s="8">
        <f t="shared" si="60"/>
        <v>1</v>
      </c>
      <c r="S542" s="10" t="str">
        <f t="shared" ref="S542:S573" si="64">IF(ISNUMBER(SEARCH("technology",P542)),"technology","")</f>
        <v>technology</v>
      </c>
      <c r="T542" s="10" t="str">
        <f t="shared" ref="T542:T573" si="65">IF(ISNUMBER(SEARCH("web",P542)),"web","")</f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6">
        <f t="shared" si="57"/>
        <v>42305.755023148151</v>
      </c>
      <c r="K543">
        <v>1443488834</v>
      </c>
      <c r="L543" s="16">
        <f t="shared" si="58"/>
        <v>42275.755023148151</v>
      </c>
      <c r="M543" t="b">
        <v>0</v>
      </c>
      <c r="N543">
        <v>1</v>
      </c>
      <c r="O543" t="b">
        <v>0</v>
      </c>
      <c r="P543" t="s">
        <v>8272</v>
      </c>
      <c r="Q543" s="7">
        <f t="shared" si="59"/>
        <v>0.55555555555555558</v>
      </c>
      <c r="R543" s="8">
        <f t="shared" si="60"/>
        <v>25</v>
      </c>
      <c r="S543" s="10" t="str">
        <f t="shared" si="64"/>
        <v>technology</v>
      </c>
      <c r="T543" s="10" t="str">
        <f t="shared" si="65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6">
        <f t="shared" si="57"/>
        <v>42493.404120370375</v>
      </c>
      <c r="K544">
        <v>1457113316</v>
      </c>
      <c r="L544" s="16">
        <f t="shared" si="58"/>
        <v>42433.445787037039</v>
      </c>
      <c r="M544" t="b">
        <v>0</v>
      </c>
      <c r="N544">
        <v>1</v>
      </c>
      <c r="O544" t="b">
        <v>0</v>
      </c>
      <c r="P544" t="s">
        <v>8272</v>
      </c>
      <c r="Q544" s="7">
        <f t="shared" si="59"/>
        <v>3.9999999999999996E-4</v>
      </c>
      <c r="R544" s="8">
        <f t="shared" si="60"/>
        <v>1</v>
      </c>
      <c r="S544" s="10" t="str">
        <f t="shared" si="64"/>
        <v>technology</v>
      </c>
      <c r="T544" s="10" t="str">
        <f t="shared" si="65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6">
        <f t="shared" si="57"/>
        <v>41943.800486111111</v>
      </c>
      <c r="K545">
        <v>1412215962</v>
      </c>
      <c r="L545" s="16">
        <f t="shared" si="58"/>
        <v>41913.800486111111</v>
      </c>
      <c r="M545" t="b">
        <v>0</v>
      </c>
      <c r="N545">
        <v>2</v>
      </c>
      <c r="O545" t="b">
        <v>0</v>
      </c>
      <c r="P545" t="s">
        <v>8272</v>
      </c>
      <c r="Q545" s="7">
        <f t="shared" si="59"/>
        <v>0.31818181818181818</v>
      </c>
      <c r="R545" s="8">
        <f t="shared" si="60"/>
        <v>35</v>
      </c>
      <c r="S545" s="10" t="str">
        <f t="shared" si="64"/>
        <v>technology</v>
      </c>
      <c r="T545" s="10" t="str">
        <f t="shared" si="65"/>
        <v>web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6">
        <f t="shared" si="57"/>
        <v>42555.365277777782</v>
      </c>
      <c r="K546">
        <v>1465055160</v>
      </c>
      <c r="L546" s="16">
        <f t="shared" si="58"/>
        <v>42525.365277777782</v>
      </c>
      <c r="M546" t="b">
        <v>0</v>
      </c>
      <c r="N546">
        <v>2</v>
      </c>
      <c r="O546" t="b">
        <v>0</v>
      </c>
      <c r="P546" t="s">
        <v>8272</v>
      </c>
      <c r="Q546" s="7">
        <f t="shared" si="59"/>
        <v>1.2</v>
      </c>
      <c r="R546" s="8">
        <f t="shared" si="60"/>
        <v>3</v>
      </c>
      <c r="S546" s="10" t="str">
        <f t="shared" si="64"/>
        <v>technology</v>
      </c>
      <c r="T546" s="10" t="str">
        <f t="shared" si="65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6">
        <f t="shared" si="57"/>
        <v>42323.342465277783</v>
      </c>
      <c r="K547">
        <v>1444140789</v>
      </c>
      <c r="L547" s="16">
        <f t="shared" si="58"/>
        <v>42283.300798611112</v>
      </c>
      <c r="M547" t="b">
        <v>0</v>
      </c>
      <c r="N547">
        <v>34</v>
      </c>
      <c r="O547" t="b">
        <v>0</v>
      </c>
      <c r="P547" t="s">
        <v>8272</v>
      </c>
      <c r="Q547" s="7">
        <f t="shared" si="59"/>
        <v>27.383999999999997</v>
      </c>
      <c r="R547" s="8">
        <f t="shared" si="60"/>
        <v>402.70588235294116</v>
      </c>
      <c r="S547" s="10" t="str">
        <f t="shared" si="64"/>
        <v>technology</v>
      </c>
      <c r="T547" s="10" t="str">
        <f t="shared" si="65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6">
        <f t="shared" si="57"/>
        <v>42294.376331018524</v>
      </c>
      <c r="K548">
        <v>1441209715</v>
      </c>
      <c r="L548" s="16">
        <f t="shared" si="58"/>
        <v>42249.376331018524</v>
      </c>
      <c r="M548" t="b">
        <v>0</v>
      </c>
      <c r="N548">
        <v>2</v>
      </c>
      <c r="O548" t="b">
        <v>0</v>
      </c>
      <c r="P548" t="s">
        <v>8272</v>
      </c>
      <c r="Q548" s="7">
        <f t="shared" si="59"/>
        <v>8.666666666666667E-2</v>
      </c>
      <c r="R548" s="8">
        <f t="shared" si="60"/>
        <v>26</v>
      </c>
      <c r="S548" s="10" t="str">
        <f t="shared" si="64"/>
        <v>technology</v>
      </c>
      <c r="T548" s="10" t="str">
        <f t="shared" si="65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6">
        <f t="shared" si="57"/>
        <v>42410.404675925929</v>
      </c>
      <c r="K549">
        <v>1452530564</v>
      </c>
      <c r="L549" s="16">
        <f t="shared" si="58"/>
        <v>42380.404675925929</v>
      </c>
      <c r="M549" t="b">
        <v>0</v>
      </c>
      <c r="N549" s="11">
        <v>0.1</v>
      </c>
      <c r="O549" t="b">
        <v>0</v>
      </c>
      <c r="P549" t="s">
        <v>8272</v>
      </c>
      <c r="Q549" s="7">
        <f t="shared" si="59"/>
        <v>0</v>
      </c>
      <c r="R549" s="8">
        <f t="shared" si="60"/>
        <v>0</v>
      </c>
      <c r="S549" s="10" t="str">
        <f t="shared" si="64"/>
        <v>technology</v>
      </c>
      <c r="T549" s="10" t="str">
        <f t="shared" si="65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6">
        <f t="shared" si="57"/>
        <v>42306.611666666671</v>
      </c>
      <c r="K550">
        <v>1443562848</v>
      </c>
      <c r="L550" s="16">
        <f t="shared" si="58"/>
        <v>42276.611666666671</v>
      </c>
      <c r="M550" t="b">
        <v>0</v>
      </c>
      <c r="N550">
        <v>1</v>
      </c>
      <c r="O550" t="b">
        <v>0</v>
      </c>
      <c r="P550" t="s">
        <v>8272</v>
      </c>
      <c r="Q550" s="7">
        <f t="shared" si="59"/>
        <v>0.09</v>
      </c>
      <c r="R550" s="8">
        <f t="shared" si="60"/>
        <v>9</v>
      </c>
      <c r="S550" s="10" t="str">
        <f t="shared" si="64"/>
        <v>technology</v>
      </c>
      <c r="T550" s="10" t="str">
        <f t="shared" si="65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6">
        <f t="shared" si="57"/>
        <v>42193.34516203704</v>
      </c>
      <c r="K551">
        <v>1433776622</v>
      </c>
      <c r="L551" s="16">
        <f t="shared" si="58"/>
        <v>42163.34516203704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59"/>
        <v>2.7199999999999998</v>
      </c>
      <c r="R551" s="8">
        <f t="shared" si="60"/>
        <v>8.5</v>
      </c>
      <c r="S551" s="10" t="str">
        <f t="shared" si="64"/>
        <v>technology</v>
      </c>
      <c r="T551" s="10" t="str">
        <f t="shared" si="65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6">
        <f t="shared" si="57"/>
        <v>42765.916666666664</v>
      </c>
      <c r="K552">
        <v>1484756245</v>
      </c>
      <c r="L552" s="16">
        <f t="shared" si="58"/>
        <v>42753.387094907412</v>
      </c>
      <c r="M552" t="b">
        <v>0</v>
      </c>
      <c r="N552">
        <v>4</v>
      </c>
      <c r="O552" t="b">
        <v>0</v>
      </c>
      <c r="P552" t="s">
        <v>8272</v>
      </c>
      <c r="Q552" s="7">
        <f t="shared" si="59"/>
        <v>0.70000000000000007</v>
      </c>
      <c r="R552" s="8">
        <f t="shared" si="60"/>
        <v>8.75</v>
      </c>
      <c r="S552" s="10" t="str">
        <f t="shared" si="64"/>
        <v>technology</v>
      </c>
      <c r="T552" s="10" t="str">
        <f t="shared" si="65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6">
        <f t="shared" si="57"/>
        <v>42217.453472222223</v>
      </c>
      <c r="K553">
        <v>1434609424</v>
      </c>
      <c r="L553" s="16">
        <f t="shared" si="58"/>
        <v>42172.984074074076</v>
      </c>
      <c r="M553" t="b">
        <v>0</v>
      </c>
      <c r="N553">
        <v>28</v>
      </c>
      <c r="O553" t="b">
        <v>0</v>
      </c>
      <c r="P553" t="s">
        <v>8272</v>
      </c>
      <c r="Q553" s="7">
        <f t="shared" si="59"/>
        <v>5.0413333333333332</v>
      </c>
      <c r="R553" s="8">
        <f t="shared" si="60"/>
        <v>135.03571428571428</v>
      </c>
      <c r="S553" s="10" t="str">
        <f t="shared" si="64"/>
        <v>technology</v>
      </c>
      <c r="T553" s="10" t="str">
        <f t="shared" si="65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6">
        <f t="shared" si="57"/>
        <v>42378.325185185189</v>
      </c>
      <c r="K554">
        <v>1447166896</v>
      </c>
      <c r="L554" s="16">
        <f t="shared" si="58"/>
        <v>42318.325185185189</v>
      </c>
      <c r="M554" t="b">
        <v>0</v>
      </c>
      <c r="N554" s="11">
        <v>0.1</v>
      </c>
      <c r="O554" t="b">
        <v>0</v>
      </c>
      <c r="P554" t="s">
        <v>8272</v>
      </c>
      <c r="Q554" s="7">
        <f t="shared" si="59"/>
        <v>0</v>
      </c>
      <c r="R554" s="8">
        <f t="shared" si="60"/>
        <v>0</v>
      </c>
      <c r="S554" s="10" t="str">
        <f t="shared" si="64"/>
        <v>technology</v>
      </c>
      <c r="T554" s="10" t="str">
        <f t="shared" si="65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6">
        <f t="shared" si="57"/>
        <v>41957.46980324074</v>
      </c>
      <c r="K555">
        <v>1413393391</v>
      </c>
      <c r="L555" s="16">
        <f t="shared" si="58"/>
        <v>41927.428136574075</v>
      </c>
      <c r="M555" t="b">
        <v>0</v>
      </c>
      <c r="N555">
        <v>6</v>
      </c>
      <c r="O555" t="b">
        <v>0</v>
      </c>
      <c r="P555" t="s">
        <v>8272</v>
      </c>
      <c r="Q555" s="7">
        <f t="shared" si="59"/>
        <v>0.49199999999999999</v>
      </c>
      <c r="R555" s="8">
        <f t="shared" si="60"/>
        <v>20.5</v>
      </c>
      <c r="S555" s="10" t="str">
        <f t="shared" si="64"/>
        <v>technology</v>
      </c>
      <c r="T555" s="10" t="str">
        <f t="shared" si="65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6">
        <f t="shared" si="57"/>
        <v>41931.393194444448</v>
      </c>
      <c r="K556">
        <v>1411143972</v>
      </c>
      <c r="L556" s="16">
        <f t="shared" si="58"/>
        <v>41901.393194444448</v>
      </c>
      <c r="M556" t="b">
        <v>0</v>
      </c>
      <c r="N556">
        <v>22</v>
      </c>
      <c r="O556" t="b">
        <v>0</v>
      </c>
      <c r="P556" t="s">
        <v>8272</v>
      </c>
      <c r="Q556" s="7">
        <f t="shared" si="59"/>
        <v>36.589147286821706</v>
      </c>
      <c r="R556" s="8">
        <f t="shared" si="60"/>
        <v>64.36363636363636</v>
      </c>
      <c r="S556" s="10" t="str">
        <f t="shared" si="64"/>
        <v>technology</v>
      </c>
      <c r="T556" s="10" t="str">
        <f t="shared" si="65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6">
        <f t="shared" si="57"/>
        <v>42533.061840277784</v>
      </c>
      <c r="K557">
        <v>1463128143</v>
      </c>
      <c r="L557" s="16">
        <f t="shared" si="58"/>
        <v>42503.061840277784</v>
      </c>
      <c r="M557" t="b">
        <v>0</v>
      </c>
      <c r="N557" s="11">
        <v>0.1</v>
      </c>
      <c r="O557" t="b">
        <v>0</v>
      </c>
      <c r="P557" t="s">
        <v>8272</v>
      </c>
      <c r="Q557" s="7">
        <f t="shared" si="59"/>
        <v>0</v>
      </c>
      <c r="R557" s="8">
        <f t="shared" si="60"/>
        <v>0</v>
      </c>
      <c r="S557" s="10" t="str">
        <f t="shared" si="64"/>
        <v>technology</v>
      </c>
      <c r="T557" s="10" t="str">
        <f t="shared" si="65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6">
        <f t="shared" si="57"/>
        <v>42375.568483796298</v>
      </c>
      <c r="K558">
        <v>1449520717</v>
      </c>
      <c r="L558" s="16">
        <f t="shared" si="58"/>
        <v>42345.568483796298</v>
      </c>
      <c r="M558" t="b">
        <v>0</v>
      </c>
      <c r="N558">
        <v>1</v>
      </c>
      <c r="O558" t="b">
        <v>0</v>
      </c>
      <c r="P558" t="s">
        <v>8272</v>
      </c>
      <c r="Q558" s="7">
        <f t="shared" si="59"/>
        <v>2.5</v>
      </c>
      <c r="R558" s="8">
        <f t="shared" si="60"/>
        <v>200</v>
      </c>
      <c r="S558" s="10" t="str">
        <f t="shared" si="64"/>
        <v>technology</v>
      </c>
      <c r="T558" s="10" t="str">
        <f t="shared" si="65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6">
        <f t="shared" si="57"/>
        <v>42706.692164351851</v>
      </c>
      <c r="K559">
        <v>1478126203</v>
      </c>
      <c r="L559" s="16">
        <f t="shared" si="58"/>
        <v>42676.650497685187</v>
      </c>
      <c r="M559" t="b">
        <v>0</v>
      </c>
      <c r="N559">
        <v>20</v>
      </c>
      <c r="O559" t="b">
        <v>0</v>
      </c>
      <c r="P559" t="s">
        <v>8272</v>
      </c>
      <c r="Q559" s="7">
        <f t="shared" si="59"/>
        <v>0.91066666666666674</v>
      </c>
      <c r="R559" s="8">
        <f t="shared" si="60"/>
        <v>68.3</v>
      </c>
      <c r="S559" s="10" t="str">
        <f t="shared" si="64"/>
        <v>technology</v>
      </c>
      <c r="T559" s="10" t="str">
        <f t="shared" si="65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6">
        <f t="shared" si="57"/>
        <v>42087.549826388895</v>
      </c>
      <c r="K560">
        <v>1424639505</v>
      </c>
      <c r="L560" s="16">
        <f t="shared" si="58"/>
        <v>42057.591493055559</v>
      </c>
      <c r="M560" t="b">
        <v>0</v>
      </c>
      <c r="N560" s="11">
        <v>0.1</v>
      </c>
      <c r="O560" t="b">
        <v>0</v>
      </c>
      <c r="P560" t="s">
        <v>8272</v>
      </c>
      <c r="Q560" s="7">
        <f t="shared" si="59"/>
        <v>0</v>
      </c>
      <c r="R560" s="8">
        <f t="shared" si="60"/>
        <v>0</v>
      </c>
      <c r="S560" s="10" t="str">
        <f t="shared" si="64"/>
        <v>technology</v>
      </c>
      <c r="T560" s="10" t="str">
        <f t="shared" si="65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6">
        <f t="shared" si="57"/>
        <v>42350.991435185184</v>
      </c>
      <c r="K561">
        <v>1447397260</v>
      </c>
      <c r="L561" s="16">
        <f t="shared" si="58"/>
        <v>42320.991435185184</v>
      </c>
      <c r="M561" t="b">
        <v>0</v>
      </c>
      <c r="N561">
        <v>1</v>
      </c>
      <c r="O561" t="b">
        <v>0</v>
      </c>
      <c r="P561" t="s">
        <v>8272</v>
      </c>
      <c r="Q561" s="7">
        <f t="shared" si="59"/>
        <v>2.0833333333333336E-2</v>
      </c>
      <c r="R561" s="8">
        <f t="shared" si="60"/>
        <v>50</v>
      </c>
      <c r="S561" s="10" t="str">
        <f t="shared" si="64"/>
        <v>technology</v>
      </c>
      <c r="T561" s="10" t="str">
        <f t="shared" si="65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6">
        <f t="shared" si="57"/>
        <v>41990.479687500003</v>
      </c>
      <c r="K562">
        <v>1416249045</v>
      </c>
      <c r="L562" s="16">
        <f t="shared" si="58"/>
        <v>41960.479687500003</v>
      </c>
      <c r="M562" t="b">
        <v>0</v>
      </c>
      <c r="N562">
        <v>3</v>
      </c>
      <c r="O562" t="b">
        <v>0</v>
      </c>
      <c r="P562" t="s">
        <v>8272</v>
      </c>
      <c r="Q562" s="7">
        <f t="shared" si="59"/>
        <v>1.2E-2</v>
      </c>
      <c r="R562" s="8">
        <f t="shared" si="60"/>
        <v>4</v>
      </c>
      <c r="S562" s="10" t="str">
        <f t="shared" si="64"/>
        <v>technology</v>
      </c>
      <c r="T562" s="10" t="str">
        <f t="shared" si="65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6">
        <f t="shared" si="57"/>
        <v>42303.367048611115</v>
      </c>
      <c r="K563">
        <v>1442850513</v>
      </c>
      <c r="L563" s="16">
        <f t="shared" si="58"/>
        <v>42268.367048611115</v>
      </c>
      <c r="M563" t="b">
        <v>0</v>
      </c>
      <c r="N563">
        <v>2</v>
      </c>
      <c r="O563" t="b">
        <v>0</v>
      </c>
      <c r="P563" t="s">
        <v>8272</v>
      </c>
      <c r="Q563" s="7">
        <f t="shared" si="59"/>
        <v>0.36666666666666664</v>
      </c>
      <c r="R563" s="8">
        <f t="shared" si="60"/>
        <v>27.5</v>
      </c>
      <c r="S563" s="10" t="str">
        <f t="shared" si="64"/>
        <v>technology</v>
      </c>
      <c r="T563" s="10" t="str">
        <f t="shared" si="65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6">
        <f t="shared" si="57"/>
        <v>42722.097395833342</v>
      </c>
      <c r="K564">
        <v>1479460815</v>
      </c>
      <c r="L564" s="16">
        <f t="shared" si="58"/>
        <v>42692.097395833342</v>
      </c>
      <c r="M564" t="b">
        <v>0</v>
      </c>
      <c r="N564" s="11">
        <v>0.1</v>
      </c>
      <c r="O564" t="b">
        <v>0</v>
      </c>
      <c r="P564" t="s">
        <v>8272</v>
      </c>
      <c r="Q564" s="7">
        <f t="shared" si="59"/>
        <v>0</v>
      </c>
      <c r="R564" s="8">
        <f t="shared" si="60"/>
        <v>0</v>
      </c>
      <c r="S564" s="10" t="str">
        <f t="shared" si="64"/>
        <v>technology</v>
      </c>
      <c r="T564" s="10" t="str">
        <f t="shared" si="65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6">
        <f t="shared" si="57"/>
        <v>42051.778321759259</v>
      </c>
      <c r="K565">
        <v>1421545247</v>
      </c>
      <c r="L565" s="16">
        <f t="shared" si="58"/>
        <v>42021.778321759259</v>
      </c>
      <c r="M565" t="b">
        <v>0</v>
      </c>
      <c r="N565">
        <v>2</v>
      </c>
      <c r="O565" t="b">
        <v>0</v>
      </c>
      <c r="P565" t="s">
        <v>8272</v>
      </c>
      <c r="Q565" s="7">
        <f t="shared" si="59"/>
        <v>9.0666666666666659E-2</v>
      </c>
      <c r="R565" s="8">
        <f t="shared" si="60"/>
        <v>34</v>
      </c>
      <c r="S565" s="10" t="str">
        <f t="shared" si="64"/>
        <v>technology</v>
      </c>
      <c r="T565" s="10" t="str">
        <f t="shared" si="65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6">
        <f t="shared" si="57"/>
        <v>42441.651331018518</v>
      </c>
      <c r="K566">
        <v>1455230275</v>
      </c>
      <c r="L566" s="16">
        <f t="shared" si="58"/>
        <v>42411.651331018518</v>
      </c>
      <c r="M566" t="b">
        <v>0</v>
      </c>
      <c r="N566">
        <v>1</v>
      </c>
      <c r="O566" t="b">
        <v>0</v>
      </c>
      <c r="P566" t="s">
        <v>8272</v>
      </c>
      <c r="Q566" s="7">
        <f t="shared" si="59"/>
        <v>5.5555555555555558E-3</v>
      </c>
      <c r="R566" s="8">
        <f t="shared" si="60"/>
        <v>1</v>
      </c>
      <c r="S566" s="10" t="str">
        <f t="shared" si="64"/>
        <v>technology</v>
      </c>
      <c r="T566" s="10" t="str">
        <f t="shared" si="65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6">
        <f t="shared" si="57"/>
        <v>42195.493622685193</v>
      </c>
      <c r="K567">
        <v>1433962249</v>
      </c>
      <c r="L567" s="16">
        <f t="shared" si="58"/>
        <v>42165.493622685193</v>
      </c>
      <c r="M567" t="b">
        <v>0</v>
      </c>
      <c r="N567" s="11">
        <v>0.1</v>
      </c>
      <c r="O567" t="b">
        <v>0</v>
      </c>
      <c r="P567" t="s">
        <v>8272</v>
      </c>
      <c r="Q567" s="7">
        <f t="shared" si="59"/>
        <v>0</v>
      </c>
      <c r="R567" s="8">
        <f t="shared" si="60"/>
        <v>0</v>
      </c>
      <c r="S567" s="10" t="str">
        <f t="shared" si="64"/>
        <v>technology</v>
      </c>
      <c r="T567" s="10" t="str">
        <f t="shared" si="65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6">
        <f t="shared" si="57"/>
        <v>42565.392743055556</v>
      </c>
      <c r="K568">
        <v>1465921533</v>
      </c>
      <c r="L568" s="16">
        <f t="shared" si="58"/>
        <v>42535.392743055556</v>
      </c>
      <c r="M568" t="b">
        <v>0</v>
      </c>
      <c r="N568">
        <v>1</v>
      </c>
      <c r="O568" t="b">
        <v>0</v>
      </c>
      <c r="P568" t="s">
        <v>8272</v>
      </c>
      <c r="Q568" s="7">
        <f t="shared" si="59"/>
        <v>0.02</v>
      </c>
      <c r="R568" s="8">
        <f t="shared" si="60"/>
        <v>1</v>
      </c>
      <c r="S568" s="10" t="str">
        <f t="shared" si="64"/>
        <v>technology</v>
      </c>
      <c r="T568" s="10" t="str">
        <f t="shared" si="65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6">
        <f t="shared" si="57"/>
        <v>42005.550856481488</v>
      </c>
      <c r="K569">
        <v>1417551194</v>
      </c>
      <c r="L569" s="16">
        <f t="shared" si="58"/>
        <v>41975.550856481488</v>
      </c>
      <c r="M569" t="b">
        <v>0</v>
      </c>
      <c r="N569" s="11">
        <v>0.1</v>
      </c>
      <c r="O569" t="b">
        <v>0</v>
      </c>
      <c r="P569" t="s">
        <v>8272</v>
      </c>
      <c r="Q569" s="7">
        <f t="shared" si="59"/>
        <v>0</v>
      </c>
      <c r="R569" s="8">
        <f t="shared" si="60"/>
        <v>0</v>
      </c>
      <c r="S569" s="10" t="str">
        <f t="shared" si="64"/>
        <v>technology</v>
      </c>
      <c r="T569" s="10" t="str">
        <f t="shared" si="65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6">
        <f t="shared" si="57"/>
        <v>42385.166666666664</v>
      </c>
      <c r="K570">
        <v>1449785223</v>
      </c>
      <c r="L570" s="16">
        <f t="shared" si="58"/>
        <v>42348.629895833335</v>
      </c>
      <c r="M570" t="b">
        <v>0</v>
      </c>
      <c r="N570">
        <v>5</v>
      </c>
      <c r="O570" t="b">
        <v>0</v>
      </c>
      <c r="P570" t="s">
        <v>8272</v>
      </c>
      <c r="Q570" s="7">
        <f t="shared" si="59"/>
        <v>1</v>
      </c>
      <c r="R570" s="8">
        <f t="shared" si="60"/>
        <v>49</v>
      </c>
      <c r="S570" s="10" t="str">
        <f t="shared" si="64"/>
        <v>technology</v>
      </c>
      <c r="T570" s="10" t="str">
        <f t="shared" si="65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6">
        <f t="shared" si="57"/>
        <v>42370.555694444447</v>
      </c>
      <c r="K571">
        <v>1449087612</v>
      </c>
      <c r="L571" s="16">
        <f t="shared" si="58"/>
        <v>42340.555694444447</v>
      </c>
      <c r="M571" t="b">
        <v>0</v>
      </c>
      <c r="N571">
        <v>1</v>
      </c>
      <c r="O571" t="b">
        <v>0</v>
      </c>
      <c r="P571" t="s">
        <v>8272</v>
      </c>
      <c r="Q571" s="7">
        <f t="shared" si="59"/>
        <v>0.8</v>
      </c>
      <c r="R571" s="8">
        <f t="shared" si="60"/>
        <v>20</v>
      </c>
      <c r="S571" s="10" t="str">
        <f t="shared" si="64"/>
        <v>technology</v>
      </c>
      <c r="T571" s="10" t="str">
        <f t="shared" si="65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6">
        <f t="shared" si="57"/>
        <v>42418.506585648152</v>
      </c>
      <c r="K572">
        <v>1453230569</v>
      </c>
      <c r="L572" s="16">
        <f t="shared" si="58"/>
        <v>42388.506585648152</v>
      </c>
      <c r="M572" t="b">
        <v>0</v>
      </c>
      <c r="N572">
        <v>1</v>
      </c>
      <c r="O572" t="b">
        <v>0</v>
      </c>
      <c r="P572" t="s">
        <v>8272</v>
      </c>
      <c r="Q572" s="7">
        <f t="shared" si="59"/>
        <v>0.16705882352941176</v>
      </c>
      <c r="R572" s="8">
        <f t="shared" si="60"/>
        <v>142</v>
      </c>
      <c r="S572" s="10" t="str">
        <f t="shared" si="64"/>
        <v>technology</v>
      </c>
      <c r="T572" s="10" t="str">
        <f t="shared" si="65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6">
        <f t="shared" si="57"/>
        <v>42211.874305555561</v>
      </c>
      <c r="K573">
        <v>1436297723</v>
      </c>
      <c r="L573" s="16">
        <f t="shared" si="58"/>
        <v>42192.524571759262</v>
      </c>
      <c r="M573" t="b">
        <v>0</v>
      </c>
      <c r="N573">
        <v>2</v>
      </c>
      <c r="O573" t="b">
        <v>0</v>
      </c>
      <c r="P573" t="s">
        <v>8272</v>
      </c>
      <c r="Q573" s="7">
        <f t="shared" si="59"/>
        <v>0.42399999999999999</v>
      </c>
      <c r="R573" s="8">
        <f t="shared" si="60"/>
        <v>53</v>
      </c>
      <c r="S573" s="10" t="str">
        <f t="shared" si="64"/>
        <v>technology</v>
      </c>
      <c r="T573" s="10" t="str">
        <f t="shared" si="65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6">
        <f t="shared" si="57"/>
        <v>42312.466296296298</v>
      </c>
      <c r="K574">
        <v>1444065088</v>
      </c>
      <c r="L574" s="16">
        <f t="shared" si="58"/>
        <v>42282.424629629626</v>
      </c>
      <c r="M574" t="b">
        <v>0</v>
      </c>
      <c r="N574" s="11">
        <v>0.1</v>
      </c>
      <c r="O574" t="b">
        <v>0</v>
      </c>
      <c r="P574" t="s">
        <v>8272</v>
      </c>
      <c r="Q574" s="7">
        <f t="shared" si="59"/>
        <v>0</v>
      </c>
      <c r="R574" s="8">
        <f t="shared" si="60"/>
        <v>0</v>
      </c>
      <c r="S574" s="10" t="str">
        <f t="shared" ref="S574:S605" si="66">IF(ISNUMBER(SEARCH("technology",P574)),"technology","")</f>
        <v>technology</v>
      </c>
      <c r="T574" s="10" t="str">
        <f t="shared" ref="T574:T605" si="67">IF(ISNUMBER(SEARCH("web",P574)),"web","")</f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6">
        <f t="shared" si="57"/>
        <v>42021.758333333339</v>
      </c>
      <c r="K575">
        <v>1416445931</v>
      </c>
      <c r="L575" s="16">
        <f t="shared" si="58"/>
        <v>41962.758460648147</v>
      </c>
      <c r="M575" t="b">
        <v>0</v>
      </c>
      <c r="N575">
        <v>9</v>
      </c>
      <c r="O575" t="b">
        <v>0</v>
      </c>
      <c r="P575" t="s">
        <v>8272</v>
      </c>
      <c r="Q575" s="7">
        <f t="shared" si="59"/>
        <v>0.38925389253892539</v>
      </c>
      <c r="R575" s="8">
        <f t="shared" si="60"/>
        <v>38.444444444444443</v>
      </c>
      <c r="S575" s="10" t="str">
        <f t="shared" si="66"/>
        <v>technology</v>
      </c>
      <c r="T575" s="10" t="str">
        <f t="shared" si="67"/>
        <v>web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6">
        <f t="shared" si="57"/>
        <v>42662.151701388888</v>
      </c>
      <c r="K576">
        <v>1474281507</v>
      </c>
      <c r="L576" s="16">
        <f t="shared" si="58"/>
        <v>42632.151701388888</v>
      </c>
      <c r="M576" t="b">
        <v>0</v>
      </c>
      <c r="N576">
        <v>4</v>
      </c>
      <c r="O576" t="b">
        <v>0</v>
      </c>
      <c r="P576" t="s">
        <v>8272</v>
      </c>
      <c r="Q576" s="7">
        <f t="shared" si="59"/>
        <v>0.7155635062611807</v>
      </c>
      <c r="R576" s="8">
        <f t="shared" si="60"/>
        <v>20</v>
      </c>
      <c r="S576" s="10" t="str">
        <f t="shared" si="66"/>
        <v>technology</v>
      </c>
      <c r="T576" s="10" t="str">
        <f t="shared" si="67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6">
        <f t="shared" si="57"/>
        <v>42168.400960648149</v>
      </c>
      <c r="K577">
        <v>1431621443</v>
      </c>
      <c r="L577" s="16">
        <f t="shared" si="58"/>
        <v>42138.400960648149</v>
      </c>
      <c r="M577" t="b">
        <v>0</v>
      </c>
      <c r="N577">
        <v>4</v>
      </c>
      <c r="O577" t="b">
        <v>0</v>
      </c>
      <c r="P577" t="s">
        <v>8272</v>
      </c>
      <c r="Q577" s="7">
        <f t="shared" si="59"/>
        <v>0.43166666666666664</v>
      </c>
      <c r="R577" s="8">
        <f t="shared" si="60"/>
        <v>64.75</v>
      </c>
      <c r="S577" s="10" t="str">
        <f t="shared" si="66"/>
        <v>technology</v>
      </c>
      <c r="T577" s="10" t="str">
        <f t="shared" si="67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6">
        <f t="shared" ref="J578:J641" si="68">(((I578/60)/60)/24)+DATE(1970,1,1)+(-7/24)</f>
        <v>42091.138333333336</v>
      </c>
      <c r="K578">
        <v>1422357552</v>
      </c>
      <c r="L578" s="16">
        <f t="shared" ref="L578:L641" si="69">(((K578/60)/60)/24)+DATE(1970,1,1)+(-7/24)</f>
        <v>42031.18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70">(E578/D578)*100</f>
        <v>1.25E-3</v>
      </c>
      <c r="R578" s="8">
        <f t="shared" ref="R578:R641" si="71">E578/N578</f>
        <v>1</v>
      </c>
      <c r="S578" s="10" t="str">
        <f t="shared" si="66"/>
        <v>technology</v>
      </c>
      <c r="T578" s="10" t="str">
        <f t="shared" si="67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6">
        <f t="shared" si="68"/>
        <v>42510.297476851854</v>
      </c>
      <c r="K579">
        <v>1458569302</v>
      </c>
      <c r="L579" s="16">
        <f t="shared" si="69"/>
        <v>42450.297476851854</v>
      </c>
      <c r="M579" t="b">
        <v>0</v>
      </c>
      <c r="N579">
        <v>1</v>
      </c>
      <c r="O579" t="b">
        <v>0</v>
      </c>
      <c r="P579" t="s">
        <v>8272</v>
      </c>
      <c r="Q579" s="7">
        <f t="shared" si="70"/>
        <v>0.2</v>
      </c>
      <c r="R579" s="8">
        <f t="shared" si="71"/>
        <v>10</v>
      </c>
      <c r="S579" s="10" t="str">
        <f t="shared" si="66"/>
        <v>technology</v>
      </c>
      <c r="T579" s="10" t="str">
        <f t="shared" si="67"/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6">
        <f t="shared" si="68"/>
        <v>42254.286956018521</v>
      </c>
      <c r="K580">
        <v>1439560393</v>
      </c>
      <c r="L580" s="16">
        <f t="shared" si="69"/>
        <v>42230.286956018521</v>
      </c>
      <c r="M580" t="b">
        <v>0</v>
      </c>
      <c r="N580">
        <v>7</v>
      </c>
      <c r="O580" t="b">
        <v>0</v>
      </c>
      <c r="P580" t="s">
        <v>8272</v>
      </c>
      <c r="Q580" s="7">
        <f t="shared" si="70"/>
        <v>1.12E-2</v>
      </c>
      <c r="R580" s="8">
        <f t="shared" si="71"/>
        <v>2</v>
      </c>
      <c r="S580" s="10" t="str">
        <f t="shared" si="66"/>
        <v>technology</v>
      </c>
      <c r="T580" s="10" t="str">
        <f t="shared" si="67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6">
        <f t="shared" si="68"/>
        <v>41998.56045138889</v>
      </c>
      <c r="K581">
        <v>1416947223</v>
      </c>
      <c r="L581" s="16">
        <f t="shared" si="69"/>
        <v>41968.56045138889</v>
      </c>
      <c r="M581" t="b">
        <v>0</v>
      </c>
      <c r="N581">
        <v>5</v>
      </c>
      <c r="O581" t="b">
        <v>0</v>
      </c>
      <c r="P581" t="s">
        <v>8272</v>
      </c>
      <c r="Q581" s="7">
        <f t="shared" si="70"/>
        <v>1.4583333333333333</v>
      </c>
      <c r="R581" s="8">
        <f t="shared" si="71"/>
        <v>35</v>
      </c>
      <c r="S581" s="10" t="str">
        <f t="shared" si="66"/>
        <v>technology</v>
      </c>
      <c r="T581" s="10" t="str">
        <f t="shared" si="67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6">
        <f t="shared" si="68"/>
        <v>42635.616516203707</v>
      </c>
      <c r="K582">
        <v>1471988867</v>
      </c>
      <c r="L582" s="16">
        <f t="shared" si="69"/>
        <v>42605.616516203707</v>
      </c>
      <c r="M582" t="b">
        <v>0</v>
      </c>
      <c r="N582">
        <v>1</v>
      </c>
      <c r="O582" t="b">
        <v>0</v>
      </c>
      <c r="P582" t="s">
        <v>8272</v>
      </c>
      <c r="Q582" s="7">
        <f t="shared" si="70"/>
        <v>3.3333333333333333E-2</v>
      </c>
      <c r="R582" s="8">
        <f t="shared" si="71"/>
        <v>1</v>
      </c>
      <c r="S582" s="10" t="str">
        <f t="shared" si="66"/>
        <v>technology</v>
      </c>
      <c r="T582" s="10" t="str">
        <f t="shared" si="67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6">
        <f t="shared" si="68"/>
        <v>42217.721111111117</v>
      </c>
      <c r="K583">
        <v>1435882704</v>
      </c>
      <c r="L583" s="16">
        <f t="shared" si="69"/>
        <v>42187.721111111117</v>
      </c>
      <c r="M583" t="b">
        <v>0</v>
      </c>
      <c r="N583" s="11">
        <v>0.1</v>
      </c>
      <c r="O583" t="b">
        <v>0</v>
      </c>
      <c r="P583" t="s">
        <v>8272</v>
      </c>
      <c r="Q583" s="7">
        <f t="shared" si="70"/>
        <v>0</v>
      </c>
      <c r="R583" s="8">
        <f t="shared" si="71"/>
        <v>0</v>
      </c>
      <c r="S583" s="10" t="str">
        <f t="shared" si="66"/>
        <v>technology</v>
      </c>
      <c r="T583" s="10" t="str">
        <f t="shared" si="67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6">
        <f t="shared" si="68"/>
        <v>42078.458333333336</v>
      </c>
      <c r="K584">
        <v>1424454319</v>
      </c>
      <c r="L584" s="16">
        <f t="shared" si="69"/>
        <v>42055.448136574072</v>
      </c>
      <c r="M584" t="b">
        <v>0</v>
      </c>
      <c r="N584" s="11">
        <v>0.1</v>
      </c>
      <c r="O584" t="b">
        <v>0</v>
      </c>
      <c r="P584" t="s">
        <v>8272</v>
      </c>
      <c r="Q584" s="7">
        <f t="shared" si="70"/>
        <v>0</v>
      </c>
      <c r="R584" s="8">
        <f t="shared" si="71"/>
        <v>0</v>
      </c>
      <c r="S584" s="10" t="str">
        <f t="shared" si="66"/>
        <v>technology</v>
      </c>
      <c r="T584" s="10" t="str">
        <f t="shared" si="67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6">
        <f t="shared" si="68"/>
        <v>42082.605173611119</v>
      </c>
      <c r="K585">
        <v>1424212287</v>
      </c>
      <c r="L585" s="16">
        <f t="shared" si="69"/>
        <v>42052.646840277775</v>
      </c>
      <c r="M585" t="b">
        <v>0</v>
      </c>
      <c r="N585">
        <v>1</v>
      </c>
      <c r="O585" t="b">
        <v>0</v>
      </c>
      <c r="P585" t="s">
        <v>8272</v>
      </c>
      <c r="Q585" s="7">
        <f t="shared" si="70"/>
        <v>1.1111111111111112E-2</v>
      </c>
      <c r="R585" s="8">
        <f t="shared" si="71"/>
        <v>1</v>
      </c>
      <c r="S585" s="10" t="str">
        <f t="shared" si="66"/>
        <v>technology</v>
      </c>
      <c r="T585" s="10" t="str">
        <f t="shared" si="67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6">
        <f t="shared" si="68"/>
        <v>42079.383287037039</v>
      </c>
      <c r="K586">
        <v>1423933916</v>
      </c>
      <c r="L586" s="16">
        <f t="shared" si="69"/>
        <v>42049.424953703703</v>
      </c>
      <c r="M586" t="b">
        <v>0</v>
      </c>
      <c r="N586">
        <v>2</v>
      </c>
      <c r="O586" t="b">
        <v>0</v>
      </c>
      <c r="P586" t="s">
        <v>8272</v>
      </c>
      <c r="Q586" s="7">
        <f t="shared" si="70"/>
        <v>1</v>
      </c>
      <c r="R586" s="8">
        <f t="shared" si="71"/>
        <v>5</v>
      </c>
      <c r="S586" s="10" t="str">
        <f t="shared" si="66"/>
        <v>technology</v>
      </c>
      <c r="T586" s="10" t="str">
        <f t="shared" si="67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6">
        <f t="shared" si="68"/>
        <v>42338.708333333336</v>
      </c>
      <c r="K587">
        <v>1444123377</v>
      </c>
      <c r="L587" s="16">
        <f t="shared" si="69"/>
        <v>42283.099270833336</v>
      </c>
      <c r="M587" t="b">
        <v>0</v>
      </c>
      <c r="N587" s="11">
        <v>0.1</v>
      </c>
      <c r="O587" t="b">
        <v>0</v>
      </c>
      <c r="P587" t="s">
        <v>8272</v>
      </c>
      <c r="Q587" s="7">
        <f t="shared" si="70"/>
        <v>0</v>
      </c>
      <c r="R587" s="8">
        <f t="shared" si="71"/>
        <v>0</v>
      </c>
      <c r="S587" s="10" t="str">
        <f t="shared" si="66"/>
        <v>technology</v>
      </c>
      <c r="T587" s="10" t="str">
        <f t="shared" si="67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6">
        <f t="shared" si="68"/>
        <v>42050.562581018523</v>
      </c>
      <c r="K588">
        <v>1421440207</v>
      </c>
      <c r="L588" s="16">
        <f t="shared" si="69"/>
        <v>42020.562581018523</v>
      </c>
      <c r="M588" t="b">
        <v>0</v>
      </c>
      <c r="N588">
        <v>4</v>
      </c>
      <c r="O588" t="b">
        <v>0</v>
      </c>
      <c r="P588" t="s">
        <v>8272</v>
      </c>
      <c r="Q588" s="7">
        <f t="shared" si="70"/>
        <v>0.55999999999999994</v>
      </c>
      <c r="R588" s="8">
        <f t="shared" si="71"/>
        <v>14</v>
      </c>
      <c r="S588" s="10" t="str">
        <f t="shared" si="66"/>
        <v>technology</v>
      </c>
      <c r="T588" s="10" t="str">
        <f t="shared" si="67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6">
        <f t="shared" si="68"/>
        <v>42110.465659722227</v>
      </c>
      <c r="K589">
        <v>1426615833</v>
      </c>
      <c r="L589" s="16">
        <f t="shared" si="69"/>
        <v>42080.465659722227</v>
      </c>
      <c r="M589" t="b">
        <v>0</v>
      </c>
      <c r="N589">
        <v>7</v>
      </c>
      <c r="O589" t="b">
        <v>0</v>
      </c>
      <c r="P589" t="s">
        <v>8272</v>
      </c>
      <c r="Q589" s="7">
        <f t="shared" si="70"/>
        <v>9.0833333333333339</v>
      </c>
      <c r="R589" s="8">
        <f t="shared" si="71"/>
        <v>389.28571428571428</v>
      </c>
      <c r="S589" s="10" t="str">
        <f t="shared" si="66"/>
        <v>technology</v>
      </c>
      <c r="T589" s="10" t="str">
        <f t="shared" si="67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6">
        <f t="shared" si="68"/>
        <v>42691.519513888888</v>
      </c>
      <c r="K590">
        <v>1474223286</v>
      </c>
      <c r="L590" s="16">
        <f t="shared" si="69"/>
        <v>42631.477847222232</v>
      </c>
      <c r="M590" t="b">
        <v>0</v>
      </c>
      <c r="N590">
        <v>2</v>
      </c>
      <c r="O590" t="b">
        <v>0</v>
      </c>
      <c r="P590" t="s">
        <v>8272</v>
      </c>
      <c r="Q590" s="7">
        <f t="shared" si="70"/>
        <v>3.3444444444444441</v>
      </c>
      <c r="R590" s="8">
        <f t="shared" si="71"/>
        <v>150.5</v>
      </c>
      <c r="S590" s="10" t="str">
        <f t="shared" si="66"/>
        <v>technology</v>
      </c>
      <c r="T590" s="10" t="str">
        <f t="shared" si="67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6">
        <f t="shared" si="68"/>
        <v>42193.322905092595</v>
      </c>
      <c r="K591">
        <v>1435070699</v>
      </c>
      <c r="L591" s="16">
        <f t="shared" si="69"/>
        <v>42178.322905092595</v>
      </c>
      <c r="M591" t="b">
        <v>0</v>
      </c>
      <c r="N591">
        <v>1</v>
      </c>
      <c r="O591" t="b">
        <v>0</v>
      </c>
      <c r="P591" t="s">
        <v>8272</v>
      </c>
      <c r="Q591" s="7">
        <f t="shared" si="70"/>
        <v>1.3333333333333334E-2</v>
      </c>
      <c r="R591" s="8">
        <f t="shared" si="71"/>
        <v>1</v>
      </c>
      <c r="S591" s="10" t="str">
        <f t="shared" si="66"/>
        <v>technology</v>
      </c>
      <c r="T591" s="10" t="str">
        <f t="shared" si="67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6">
        <f t="shared" si="68"/>
        <v>42408.250694444447</v>
      </c>
      <c r="K592">
        <v>1452259131</v>
      </c>
      <c r="L592" s="16">
        <f t="shared" si="69"/>
        <v>42377.263090277782</v>
      </c>
      <c r="M592" t="b">
        <v>0</v>
      </c>
      <c r="N592">
        <v>9</v>
      </c>
      <c r="O592" t="b">
        <v>0</v>
      </c>
      <c r="P592" t="s">
        <v>8272</v>
      </c>
      <c r="Q592" s="7">
        <f t="shared" si="70"/>
        <v>4.46</v>
      </c>
      <c r="R592" s="8">
        <f t="shared" si="71"/>
        <v>24.777777777777779</v>
      </c>
      <c r="S592" s="10" t="str">
        <f t="shared" si="66"/>
        <v>technology</v>
      </c>
      <c r="T592" s="10" t="str">
        <f t="shared" si="67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6">
        <f t="shared" si="68"/>
        <v>42207.251504629632</v>
      </c>
      <c r="K593">
        <v>1434978130</v>
      </c>
      <c r="L593" s="16">
        <f t="shared" si="69"/>
        <v>42177.251504629632</v>
      </c>
      <c r="M593" t="b">
        <v>0</v>
      </c>
      <c r="N593">
        <v>2</v>
      </c>
      <c r="O593" t="b">
        <v>0</v>
      </c>
      <c r="P593" t="s">
        <v>8272</v>
      </c>
      <c r="Q593" s="7">
        <f t="shared" si="70"/>
        <v>6.0999999999999999E-2</v>
      </c>
      <c r="R593" s="8">
        <f t="shared" si="71"/>
        <v>30.5</v>
      </c>
      <c r="S593" s="10" t="str">
        <f t="shared" si="66"/>
        <v>technology</v>
      </c>
      <c r="T593" s="10" t="str">
        <f t="shared" si="67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6">
        <f t="shared" si="68"/>
        <v>41975.940509259257</v>
      </c>
      <c r="K594">
        <v>1414992860</v>
      </c>
      <c r="L594" s="16">
        <f t="shared" si="69"/>
        <v>41945.940509259264</v>
      </c>
      <c r="M594" t="b">
        <v>0</v>
      </c>
      <c r="N594">
        <v>1</v>
      </c>
      <c r="O594" t="b">
        <v>0</v>
      </c>
      <c r="P594" t="s">
        <v>8272</v>
      </c>
      <c r="Q594" s="7">
        <f t="shared" si="70"/>
        <v>3.3333333333333335</v>
      </c>
      <c r="R594" s="8">
        <f t="shared" si="71"/>
        <v>250</v>
      </c>
      <c r="S594" s="10" t="str">
        <f t="shared" si="66"/>
        <v>technology</v>
      </c>
      <c r="T594" s="10" t="str">
        <f t="shared" si="67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6">
        <f t="shared" si="68"/>
        <v>42100.344270833339</v>
      </c>
      <c r="K595">
        <v>1425744945</v>
      </c>
      <c r="L595" s="16">
        <f t="shared" si="69"/>
        <v>42070.385937500003</v>
      </c>
      <c r="M595" t="b">
        <v>0</v>
      </c>
      <c r="N595">
        <v>7</v>
      </c>
      <c r="O595" t="b">
        <v>0</v>
      </c>
      <c r="P595" t="s">
        <v>8272</v>
      </c>
      <c r="Q595" s="7">
        <f t="shared" si="70"/>
        <v>23</v>
      </c>
      <c r="R595" s="8">
        <f t="shared" si="71"/>
        <v>16.428571428571427</v>
      </c>
      <c r="S595" s="10" t="str">
        <f t="shared" si="66"/>
        <v>technology</v>
      </c>
      <c r="T595" s="10" t="str">
        <f t="shared" si="67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6">
        <f t="shared" si="68"/>
        <v>42476.488495370373</v>
      </c>
      <c r="K596">
        <v>1458240206</v>
      </c>
      <c r="L596" s="16">
        <f t="shared" si="69"/>
        <v>42446.488495370373</v>
      </c>
      <c r="M596" t="b">
        <v>0</v>
      </c>
      <c r="N596">
        <v>2</v>
      </c>
      <c r="O596" t="b">
        <v>0</v>
      </c>
      <c r="P596" t="s">
        <v>8272</v>
      </c>
      <c r="Q596" s="7">
        <f t="shared" si="70"/>
        <v>0.104</v>
      </c>
      <c r="R596" s="8">
        <f t="shared" si="71"/>
        <v>13</v>
      </c>
      <c r="S596" s="10" t="str">
        <f t="shared" si="66"/>
        <v>technology</v>
      </c>
      <c r="T596" s="10" t="str">
        <f t="shared" si="67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6">
        <f t="shared" si="68"/>
        <v>42127.778217592589</v>
      </c>
      <c r="K597">
        <v>1426815638</v>
      </c>
      <c r="L597" s="16">
        <f t="shared" si="69"/>
        <v>42082.778217592589</v>
      </c>
      <c r="M597" t="b">
        <v>0</v>
      </c>
      <c r="N597">
        <v>8</v>
      </c>
      <c r="O597" t="b">
        <v>0</v>
      </c>
      <c r="P597" t="s">
        <v>8272</v>
      </c>
      <c r="Q597" s="7">
        <f t="shared" si="70"/>
        <v>0.42599999999999999</v>
      </c>
      <c r="R597" s="8">
        <f t="shared" si="71"/>
        <v>53.25</v>
      </c>
      <c r="S597" s="10" t="str">
        <f t="shared" si="66"/>
        <v>technology</v>
      </c>
      <c r="T597" s="10" t="str">
        <f t="shared" si="67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6">
        <f t="shared" si="68"/>
        <v>42676.605231481481</v>
      </c>
      <c r="K598">
        <v>1475530292</v>
      </c>
      <c r="L598" s="16">
        <f t="shared" si="69"/>
        <v>42646.605231481481</v>
      </c>
      <c r="M598" t="b">
        <v>0</v>
      </c>
      <c r="N598">
        <v>2</v>
      </c>
      <c r="O598" t="b">
        <v>0</v>
      </c>
      <c r="P598" t="s">
        <v>8272</v>
      </c>
      <c r="Q598" s="7">
        <f t="shared" si="70"/>
        <v>0.03</v>
      </c>
      <c r="R598" s="8">
        <f t="shared" si="71"/>
        <v>3</v>
      </c>
      <c r="S598" s="10" t="str">
        <f t="shared" si="66"/>
        <v>technology</v>
      </c>
      <c r="T598" s="10" t="str">
        <f t="shared" si="67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6">
        <f t="shared" si="68"/>
        <v>42582.375000000007</v>
      </c>
      <c r="K599">
        <v>1466787335</v>
      </c>
      <c r="L599" s="16">
        <f t="shared" si="69"/>
        <v>42545.413599537038</v>
      </c>
      <c r="M599" t="b">
        <v>0</v>
      </c>
      <c r="N599">
        <v>2</v>
      </c>
      <c r="O599" t="b">
        <v>0</v>
      </c>
      <c r="P599" t="s">
        <v>8272</v>
      </c>
      <c r="Q599" s="7">
        <f t="shared" si="70"/>
        <v>0.26666666666666666</v>
      </c>
      <c r="R599" s="8">
        <f t="shared" si="71"/>
        <v>10</v>
      </c>
      <c r="S599" s="10" t="str">
        <f t="shared" si="66"/>
        <v>technology</v>
      </c>
      <c r="T599" s="10" t="str">
        <f t="shared" si="67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6">
        <f t="shared" si="68"/>
        <v>41977.710428240745</v>
      </c>
      <c r="K600">
        <v>1415145781</v>
      </c>
      <c r="L600" s="16">
        <f t="shared" si="69"/>
        <v>41947.710428240745</v>
      </c>
      <c r="M600" t="b">
        <v>0</v>
      </c>
      <c r="N600">
        <v>7</v>
      </c>
      <c r="O600" t="b">
        <v>0</v>
      </c>
      <c r="P600" t="s">
        <v>8272</v>
      </c>
      <c r="Q600" s="7">
        <f t="shared" si="70"/>
        <v>34</v>
      </c>
      <c r="R600" s="8">
        <f t="shared" si="71"/>
        <v>121.42857142857143</v>
      </c>
      <c r="S600" s="10" t="str">
        <f t="shared" si="66"/>
        <v>technology</v>
      </c>
      <c r="T600" s="10" t="str">
        <f t="shared" si="67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6">
        <f t="shared" si="68"/>
        <v>42071.344444444447</v>
      </c>
      <c r="K601">
        <v>1423769402</v>
      </c>
      <c r="L601" s="16">
        <f t="shared" si="69"/>
        <v>42047.520856481489</v>
      </c>
      <c r="M601" t="b">
        <v>0</v>
      </c>
      <c r="N601">
        <v>2</v>
      </c>
      <c r="O601" t="b">
        <v>0</v>
      </c>
      <c r="P601" t="s">
        <v>8272</v>
      </c>
      <c r="Q601" s="7">
        <f t="shared" si="70"/>
        <v>6.2E-2</v>
      </c>
      <c r="R601" s="8">
        <f t="shared" si="71"/>
        <v>15.5</v>
      </c>
      <c r="S601" s="10" t="str">
        <f t="shared" si="66"/>
        <v>technology</v>
      </c>
      <c r="T601" s="10" t="str">
        <f t="shared" si="67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6">
        <f t="shared" si="68"/>
        <v>42133.506504629629</v>
      </c>
      <c r="K602">
        <v>1426014562</v>
      </c>
      <c r="L602" s="16">
        <f t="shared" si="69"/>
        <v>42073.506504629629</v>
      </c>
      <c r="M602" t="b">
        <v>0</v>
      </c>
      <c r="N602">
        <v>1</v>
      </c>
      <c r="O602" t="b">
        <v>0</v>
      </c>
      <c r="P602" t="s">
        <v>8272</v>
      </c>
      <c r="Q602" s="7">
        <f t="shared" si="70"/>
        <v>2</v>
      </c>
      <c r="R602" s="8">
        <f t="shared" si="71"/>
        <v>100</v>
      </c>
      <c r="S602" s="10" t="str">
        <f t="shared" si="66"/>
        <v>technology</v>
      </c>
      <c r="T602" s="10" t="str">
        <f t="shared" si="67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6">
        <f t="shared" si="68"/>
        <v>41999.566423611112</v>
      </c>
      <c r="K603">
        <v>1417034139</v>
      </c>
      <c r="L603" s="16">
        <f t="shared" si="69"/>
        <v>41969.566423611112</v>
      </c>
      <c r="M603" t="b">
        <v>0</v>
      </c>
      <c r="N603">
        <v>6</v>
      </c>
      <c r="O603" t="b">
        <v>0</v>
      </c>
      <c r="P603" t="s">
        <v>8272</v>
      </c>
      <c r="Q603" s="7">
        <f t="shared" si="70"/>
        <v>1.4000000000000001</v>
      </c>
      <c r="R603" s="8">
        <f t="shared" si="71"/>
        <v>23.333333333333332</v>
      </c>
      <c r="S603" s="10" t="str">
        <f t="shared" si="66"/>
        <v>technology</v>
      </c>
      <c r="T603" s="10" t="str">
        <f t="shared" si="67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6">
        <f t="shared" si="68"/>
        <v>42173.502488425926</v>
      </c>
      <c r="K604">
        <v>1432062215</v>
      </c>
      <c r="L604" s="16">
        <f t="shared" si="69"/>
        <v>42143.502488425926</v>
      </c>
      <c r="M604" t="b">
        <v>0</v>
      </c>
      <c r="N604" s="11">
        <v>0.1</v>
      </c>
      <c r="O604" t="b">
        <v>0</v>
      </c>
      <c r="P604" t="s">
        <v>8272</v>
      </c>
      <c r="Q604" s="7">
        <f t="shared" si="70"/>
        <v>0</v>
      </c>
      <c r="R604" s="8">
        <f t="shared" si="71"/>
        <v>0</v>
      </c>
      <c r="S604" s="10" t="str">
        <f t="shared" si="66"/>
        <v>technology</v>
      </c>
      <c r="T604" s="10" t="str">
        <f t="shared" si="67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6">
        <f t="shared" si="68"/>
        <v>41865.347488425927</v>
      </c>
      <c r="K605">
        <v>1405437623</v>
      </c>
      <c r="L605" s="16">
        <f t="shared" si="69"/>
        <v>41835.347488425927</v>
      </c>
      <c r="M605" t="b">
        <v>0</v>
      </c>
      <c r="N605">
        <v>13</v>
      </c>
      <c r="O605" t="b">
        <v>0</v>
      </c>
      <c r="P605" t="s">
        <v>8272</v>
      </c>
      <c r="Q605" s="7">
        <f t="shared" si="70"/>
        <v>3.9334666666666664</v>
      </c>
      <c r="R605" s="8">
        <f t="shared" si="71"/>
        <v>45.386153846153846</v>
      </c>
      <c r="S605" s="10" t="str">
        <f t="shared" si="66"/>
        <v>technology</v>
      </c>
      <c r="T605" s="10" t="str">
        <f t="shared" si="67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6">
        <f t="shared" si="68"/>
        <v>41878.743703703709</v>
      </c>
      <c r="K606">
        <v>1406595056</v>
      </c>
      <c r="L606" s="16">
        <f t="shared" si="69"/>
        <v>41848.743703703709</v>
      </c>
      <c r="M606" t="b">
        <v>0</v>
      </c>
      <c r="N606" s="11">
        <v>0.1</v>
      </c>
      <c r="O606" t="b">
        <v>0</v>
      </c>
      <c r="P606" t="s">
        <v>8272</v>
      </c>
      <c r="Q606" s="7">
        <f t="shared" si="70"/>
        <v>0</v>
      </c>
      <c r="R606" s="8">
        <f t="shared" si="71"/>
        <v>0</v>
      </c>
      <c r="S606" s="10" t="str">
        <f t="shared" ref="S606:S637" si="72">IF(ISNUMBER(SEARCH("technology",P606)),"technology","")</f>
        <v>technology</v>
      </c>
      <c r="T606" s="10" t="str">
        <f t="shared" ref="T606:T641" si="73">IF(ISNUMBER(SEARCH("web",P606)),"web","")</f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6">
        <f t="shared" si="68"/>
        <v>42239.066064814811</v>
      </c>
      <c r="K607">
        <v>1436430908</v>
      </c>
      <c r="L607" s="16">
        <f t="shared" si="69"/>
        <v>42194.066064814811</v>
      </c>
      <c r="M607" t="b">
        <v>0</v>
      </c>
      <c r="N607">
        <v>8</v>
      </c>
      <c r="O607" t="b">
        <v>0</v>
      </c>
      <c r="P607" t="s">
        <v>8272</v>
      </c>
      <c r="Q607" s="7">
        <f t="shared" si="70"/>
        <v>2.62</v>
      </c>
      <c r="R607" s="8">
        <f t="shared" si="71"/>
        <v>16.375</v>
      </c>
      <c r="S607" s="10" t="str">
        <f t="shared" si="72"/>
        <v>technology</v>
      </c>
      <c r="T607" s="10" t="str">
        <f t="shared" si="73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6">
        <f t="shared" si="68"/>
        <v>42148.333333333336</v>
      </c>
      <c r="K608">
        <v>1428507409</v>
      </c>
      <c r="L608" s="16">
        <f t="shared" si="69"/>
        <v>42102.358900462968</v>
      </c>
      <c r="M608" t="b">
        <v>0</v>
      </c>
      <c r="N608">
        <v>1</v>
      </c>
      <c r="O608" t="b">
        <v>0</v>
      </c>
      <c r="P608" t="s">
        <v>8272</v>
      </c>
      <c r="Q608" s="7">
        <f t="shared" si="70"/>
        <v>0.2</v>
      </c>
      <c r="R608" s="8">
        <f t="shared" si="71"/>
        <v>10</v>
      </c>
      <c r="S608" s="10" t="str">
        <f t="shared" si="72"/>
        <v>technology</v>
      </c>
      <c r="T608" s="10" t="str">
        <f t="shared" si="73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6">
        <f t="shared" si="68"/>
        <v>42330.575648148151</v>
      </c>
      <c r="K609">
        <v>1445629736</v>
      </c>
      <c r="L609" s="16">
        <f t="shared" si="69"/>
        <v>42300.533981481487</v>
      </c>
      <c r="M609" t="b">
        <v>0</v>
      </c>
      <c r="N609" s="11">
        <v>0.1</v>
      </c>
      <c r="O609" t="b">
        <v>0</v>
      </c>
      <c r="P609" t="s">
        <v>8272</v>
      </c>
      <c r="Q609" s="7">
        <f t="shared" si="70"/>
        <v>0</v>
      </c>
      <c r="R609" s="8">
        <f t="shared" si="71"/>
        <v>0</v>
      </c>
      <c r="S609" s="10" t="str">
        <f t="shared" si="72"/>
        <v>technology</v>
      </c>
      <c r="T609" s="10" t="str">
        <f t="shared" si="73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6">
        <f t="shared" si="68"/>
        <v>42170.62939814815</v>
      </c>
      <c r="K610">
        <v>1431813980</v>
      </c>
      <c r="L610" s="16">
        <f t="shared" si="69"/>
        <v>42140.62939814815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70"/>
        <v>0.97400000000000009</v>
      </c>
      <c r="R610" s="8">
        <f t="shared" si="71"/>
        <v>292.2</v>
      </c>
      <c r="S610" s="10" t="str">
        <f t="shared" si="72"/>
        <v>technology</v>
      </c>
      <c r="T610" s="10" t="str">
        <f t="shared" si="73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6">
        <f t="shared" si="68"/>
        <v>42336.784074074072</v>
      </c>
      <c r="K611">
        <v>1446166144</v>
      </c>
      <c r="L611" s="16">
        <f t="shared" si="69"/>
        <v>42306.742407407415</v>
      </c>
      <c r="M611" t="b">
        <v>0</v>
      </c>
      <c r="N611">
        <v>1</v>
      </c>
      <c r="O611" t="b">
        <v>0</v>
      </c>
      <c r="P611" t="s">
        <v>8272</v>
      </c>
      <c r="Q611" s="7">
        <f t="shared" si="70"/>
        <v>0.64102564102564097</v>
      </c>
      <c r="R611" s="8">
        <f t="shared" si="71"/>
        <v>5</v>
      </c>
      <c r="S611" s="10" t="str">
        <f t="shared" si="72"/>
        <v>technology</v>
      </c>
      <c r="T611" s="10" t="str">
        <f t="shared" si="73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6">
        <f t="shared" si="68"/>
        <v>42116.539189814815</v>
      </c>
      <c r="K612">
        <v>1427140586</v>
      </c>
      <c r="L612" s="16">
        <f t="shared" si="69"/>
        <v>42086.539189814815</v>
      </c>
      <c r="M612" t="b">
        <v>0</v>
      </c>
      <c r="N612" s="11">
        <v>0.1</v>
      </c>
      <c r="O612" t="b">
        <v>0</v>
      </c>
      <c r="P612" t="s">
        <v>8272</v>
      </c>
      <c r="Q612" s="7">
        <f t="shared" si="70"/>
        <v>0</v>
      </c>
      <c r="R612" s="8">
        <f t="shared" si="71"/>
        <v>0</v>
      </c>
      <c r="S612" s="10" t="str">
        <f t="shared" si="72"/>
        <v>technology</v>
      </c>
      <c r="T612" s="10" t="str">
        <f t="shared" si="73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6">
        <f t="shared" si="68"/>
        <v>42388.268946759265</v>
      </c>
      <c r="K613">
        <v>1448026037</v>
      </c>
      <c r="L613" s="16">
        <f t="shared" si="69"/>
        <v>42328.268946759265</v>
      </c>
      <c r="M613" t="b">
        <v>0</v>
      </c>
      <c r="N613" s="11">
        <v>0.1</v>
      </c>
      <c r="O613" t="b">
        <v>0</v>
      </c>
      <c r="P613" t="s">
        <v>8272</v>
      </c>
      <c r="Q613" s="7">
        <f t="shared" si="70"/>
        <v>0</v>
      </c>
      <c r="R613" s="8">
        <f t="shared" si="71"/>
        <v>0</v>
      </c>
      <c r="S613" s="10" t="str">
        <f t="shared" si="72"/>
        <v>technology</v>
      </c>
      <c r="T613" s="10" t="str">
        <f t="shared" si="73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6">
        <f t="shared" si="68"/>
        <v>42614.740115740737</v>
      </c>
      <c r="K614">
        <v>1470185146</v>
      </c>
      <c r="L614" s="16">
        <f t="shared" si="69"/>
        <v>42584.740115740737</v>
      </c>
      <c r="M614" t="b">
        <v>0</v>
      </c>
      <c r="N614" s="11">
        <v>0.1</v>
      </c>
      <c r="O614" t="b">
        <v>0</v>
      </c>
      <c r="P614" t="s">
        <v>8272</v>
      </c>
      <c r="Q614" s="7">
        <f t="shared" si="70"/>
        <v>0</v>
      </c>
      <c r="R614" s="8">
        <f t="shared" si="71"/>
        <v>0</v>
      </c>
      <c r="S614" s="10" t="str">
        <f t="shared" si="72"/>
        <v>technology</v>
      </c>
      <c r="T614" s="10" t="str">
        <f t="shared" si="73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6">
        <f t="shared" si="68"/>
        <v>42277.915972222225</v>
      </c>
      <c r="K615">
        <v>1441022120</v>
      </c>
      <c r="L615" s="16">
        <f t="shared" si="69"/>
        <v>42247.205092592594</v>
      </c>
      <c r="M615" t="b">
        <v>0</v>
      </c>
      <c r="N615">
        <v>121</v>
      </c>
      <c r="O615" t="b">
        <v>0</v>
      </c>
      <c r="P615" t="s">
        <v>8272</v>
      </c>
      <c r="Q615" s="7">
        <f t="shared" si="70"/>
        <v>21.363333333333333</v>
      </c>
      <c r="R615" s="8">
        <f t="shared" si="71"/>
        <v>105.93388429752066</v>
      </c>
      <c r="S615" s="10" t="str">
        <f t="shared" si="72"/>
        <v>technology</v>
      </c>
      <c r="T615" s="10" t="str">
        <f t="shared" si="73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6">
        <f t="shared" si="68"/>
        <v>42544.770138888889</v>
      </c>
      <c r="K616">
        <v>1464139740</v>
      </c>
      <c r="L616" s="16">
        <f t="shared" si="69"/>
        <v>42514.770138888889</v>
      </c>
      <c r="M616" t="b">
        <v>0</v>
      </c>
      <c r="N616" s="11">
        <v>0.1</v>
      </c>
      <c r="O616" t="b">
        <v>0</v>
      </c>
      <c r="P616" t="s">
        <v>8272</v>
      </c>
      <c r="Q616" s="7">
        <f t="shared" si="70"/>
        <v>0</v>
      </c>
      <c r="R616" s="8">
        <f t="shared" si="71"/>
        <v>0</v>
      </c>
      <c r="S616" s="10" t="str">
        <f t="shared" si="72"/>
        <v>technology</v>
      </c>
      <c r="T616" s="10" t="str">
        <f t="shared" si="73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6">
        <f t="shared" si="68"/>
        <v>42271.830543981479</v>
      </c>
      <c r="K617">
        <v>1440557759</v>
      </c>
      <c r="L617" s="16">
        <f t="shared" si="69"/>
        <v>42241.830543981479</v>
      </c>
      <c r="M617" t="b">
        <v>0</v>
      </c>
      <c r="N617" s="11">
        <v>0.1</v>
      </c>
      <c r="O617" t="b">
        <v>0</v>
      </c>
      <c r="P617" t="s">
        <v>8272</v>
      </c>
      <c r="Q617" s="7">
        <f t="shared" si="70"/>
        <v>0</v>
      </c>
      <c r="R617" s="8">
        <f t="shared" si="71"/>
        <v>0</v>
      </c>
      <c r="S617" s="10" t="str">
        <f t="shared" si="72"/>
        <v>technology</v>
      </c>
      <c r="T617" s="10" t="str">
        <f t="shared" si="73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6">
        <f t="shared" si="68"/>
        <v>42791.084571759267</v>
      </c>
      <c r="K618">
        <v>1485421307</v>
      </c>
      <c r="L618" s="16">
        <f t="shared" si="69"/>
        <v>42761.084571759267</v>
      </c>
      <c r="M618" t="b">
        <v>0</v>
      </c>
      <c r="N618" s="11">
        <v>0.1</v>
      </c>
      <c r="O618" t="b">
        <v>0</v>
      </c>
      <c r="P618" t="s">
        <v>8272</v>
      </c>
      <c r="Q618" s="7">
        <f t="shared" si="70"/>
        <v>0</v>
      </c>
      <c r="R618" s="8">
        <f t="shared" si="71"/>
        <v>0</v>
      </c>
      <c r="S618" s="10" t="str">
        <f t="shared" si="72"/>
        <v>technology</v>
      </c>
      <c r="T618" s="10" t="str">
        <f t="shared" si="73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6">
        <f t="shared" si="68"/>
        <v>42132.051423611112</v>
      </c>
      <c r="K619">
        <v>1427184843</v>
      </c>
      <c r="L619" s="16">
        <f t="shared" si="69"/>
        <v>42087.051423611112</v>
      </c>
      <c r="M619" t="b">
        <v>0</v>
      </c>
      <c r="N619">
        <v>3</v>
      </c>
      <c r="O619" t="b">
        <v>0</v>
      </c>
      <c r="P619" t="s">
        <v>8272</v>
      </c>
      <c r="Q619" s="7">
        <f t="shared" si="70"/>
        <v>3</v>
      </c>
      <c r="R619" s="8">
        <f t="shared" si="71"/>
        <v>20</v>
      </c>
      <c r="S619" s="10" t="str">
        <f t="shared" si="72"/>
        <v>technology</v>
      </c>
      <c r="T619" s="10" t="str">
        <f t="shared" si="73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6">
        <f t="shared" si="68"/>
        <v>42347.518553240741</v>
      </c>
      <c r="K620">
        <v>1447097203</v>
      </c>
      <c r="L620" s="16">
        <f t="shared" si="69"/>
        <v>42317.518553240741</v>
      </c>
      <c r="M620" t="b">
        <v>0</v>
      </c>
      <c r="N620" s="11">
        <v>0.1</v>
      </c>
      <c r="O620" t="b">
        <v>0</v>
      </c>
      <c r="P620" t="s">
        <v>8272</v>
      </c>
      <c r="Q620" s="7">
        <f t="shared" si="70"/>
        <v>0</v>
      </c>
      <c r="R620" s="8">
        <f t="shared" si="71"/>
        <v>0</v>
      </c>
      <c r="S620" s="10" t="str">
        <f t="shared" si="72"/>
        <v>technology</v>
      </c>
      <c r="T620" s="10" t="str">
        <f t="shared" si="73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6">
        <f t="shared" si="68"/>
        <v>41968.400347222225</v>
      </c>
      <c r="K621">
        <v>1411745790</v>
      </c>
      <c r="L621" s="16">
        <f t="shared" si="69"/>
        <v>41908.358680555561</v>
      </c>
      <c r="M621" t="b">
        <v>0</v>
      </c>
      <c r="N621">
        <v>1</v>
      </c>
      <c r="O621" t="b">
        <v>0</v>
      </c>
      <c r="P621" t="s">
        <v>8272</v>
      </c>
      <c r="Q621" s="7">
        <f t="shared" si="70"/>
        <v>3.9999999999999996E-5</v>
      </c>
      <c r="R621" s="8">
        <f t="shared" si="71"/>
        <v>1</v>
      </c>
      <c r="S621" s="10" t="str">
        <f t="shared" si="72"/>
        <v>technology</v>
      </c>
      <c r="T621" s="10" t="str">
        <f t="shared" si="73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6">
        <f t="shared" si="68"/>
        <v>41876.425208333334</v>
      </c>
      <c r="K622">
        <v>1405098738</v>
      </c>
      <c r="L622" s="16">
        <f t="shared" si="69"/>
        <v>41831.425208333334</v>
      </c>
      <c r="M622" t="b">
        <v>0</v>
      </c>
      <c r="N622">
        <v>1</v>
      </c>
      <c r="O622" t="b">
        <v>0</v>
      </c>
      <c r="P622" t="s">
        <v>8272</v>
      </c>
      <c r="Q622" s="7">
        <f t="shared" si="70"/>
        <v>1</v>
      </c>
      <c r="R622" s="8">
        <f t="shared" si="71"/>
        <v>300</v>
      </c>
      <c r="S622" s="10" t="str">
        <f t="shared" si="72"/>
        <v>technology</v>
      </c>
      <c r="T622" s="10" t="str">
        <f t="shared" si="73"/>
        <v>web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6">
        <f t="shared" si="68"/>
        <v>42558.696030092593</v>
      </c>
      <c r="K623">
        <v>1465342937</v>
      </c>
      <c r="L623" s="16">
        <f t="shared" si="69"/>
        <v>42528.696030092593</v>
      </c>
      <c r="M623" t="b">
        <v>0</v>
      </c>
      <c r="N623">
        <v>3</v>
      </c>
      <c r="O623" t="b">
        <v>0</v>
      </c>
      <c r="P623" t="s">
        <v>8272</v>
      </c>
      <c r="Q623" s="7">
        <f t="shared" si="70"/>
        <v>1.044</v>
      </c>
      <c r="R623" s="8">
        <f t="shared" si="71"/>
        <v>87</v>
      </c>
      <c r="S623" s="10" t="str">
        <f t="shared" si="72"/>
        <v>technology</v>
      </c>
      <c r="T623" s="10" t="str">
        <f t="shared" si="73"/>
        <v>web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6">
        <f t="shared" si="68"/>
        <v>42552.483078703706</v>
      </c>
      <c r="K624">
        <v>1465670138</v>
      </c>
      <c r="L624" s="16">
        <f t="shared" si="69"/>
        <v>42532.483078703706</v>
      </c>
      <c r="M624" t="b">
        <v>0</v>
      </c>
      <c r="N624">
        <v>9</v>
      </c>
      <c r="O624" t="b">
        <v>0</v>
      </c>
      <c r="P624" t="s">
        <v>8272</v>
      </c>
      <c r="Q624" s="7">
        <f t="shared" si="70"/>
        <v>5.6833333333333336</v>
      </c>
      <c r="R624" s="8">
        <f t="shared" si="71"/>
        <v>37.888888888888886</v>
      </c>
      <c r="S624" s="10" t="str">
        <f t="shared" si="72"/>
        <v>technology</v>
      </c>
      <c r="T624" s="10" t="str">
        <f t="shared" si="73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6">
        <f t="shared" si="68"/>
        <v>42151.717557870368</v>
      </c>
      <c r="K625">
        <v>1430179997</v>
      </c>
      <c r="L625" s="16">
        <f t="shared" si="69"/>
        <v>42121.717557870368</v>
      </c>
      <c r="M625" t="b">
        <v>0</v>
      </c>
      <c r="N625" s="11">
        <v>0.1</v>
      </c>
      <c r="O625" t="b">
        <v>0</v>
      </c>
      <c r="P625" t="s">
        <v>8272</v>
      </c>
      <c r="Q625" s="7">
        <f t="shared" si="70"/>
        <v>0</v>
      </c>
      <c r="R625" s="8">
        <f t="shared" si="71"/>
        <v>0</v>
      </c>
      <c r="S625" s="10" t="str">
        <f t="shared" si="72"/>
        <v>technology</v>
      </c>
      <c r="T625" s="10" t="str">
        <f t="shared" si="73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6">
        <f t="shared" si="68"/>
        <v>42138.697233796302</v>
      </c>
      <c r="K626">
        <v>1429055041</v>
      </c>
      <c r="L626" s="16">
        <f t="shared" si="69"/>
        <v>42108.697233796302</v>
      </c>
      <c r="M626" t="b">
        <v>0</v>
      </c>
      <c r="N626" s="11">
        <v>0.1</v>
      </c>
      <c r="O626" t="b">
        <v>0</v>
      </c>
      <c r="P626" t="s">
        <v>8272</v>
      </c>
      <c r="Q626" s="7">
        <f t="shared" si="70"/>
        <v>0</v>
      </c>
      <c r="R626" s="8">
        <f t="shared" si="71"/>
        <v>0</v>
      </c>
      <c r="S626" s="10" t="str">
        <f t="shared" si="72"/>
        <v>technology</v>
      </c>
      <c r="T626" s="10" t="str">
        <f t="shared" si="73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6">
        <f t="shared" si="68"/>
        <v>42820.5622337963</v>
      </c>
      <c r="K627">
        <v>1487971777</v>
      </c>
      <c r="L627" s="16">
        <f t="shared" si="69"/>
        <v>42790.603900462964</v>
      </c>
      <c r="M627" t="b">
        <v>0</v>
      </c>
      <c r="N627" s="11">
        <v>0.1</v>
      </c>
      <c r="O627" t="b">
        <v>0</v>
      </c>
      <c r="P627" t="s">
        <v>8272</v>
      </c>
      <c r="Q627" s="7">
        <f t="shared" si="70"/>
        <v>0</v>
      </c>
      <c r="R627" s="8">
        <f t="shared" si="71"/>
        <v>0</v>
      </c>
      <c r="S627" s="10" t="str">
        <f t="shared" si="72"/>
        <v>technology</v>
      </c>
      <c r="T627" s="10" t="str">
        <f t="shared" si="73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6">
        <f t="shared" si="68"/>
        <v>42231.265277777777</v>
      </c>
      <c r="K628">
        <v>1436793939</v>
      </c>
      <c r="L628" s="16">
        <f t="shared" si="69"/>
        <v>42198.267812500002</v>
      </c>
      <c r="M628" t="b">
        <v>0</v>
      </c>
      <c r="N628">
        <v>39</v>
      </c>
      <c r="O628" t="b">
        <v>0</v>
      </c>
      <c r="P628" t="s">
        <v>8272</v>
      </c>
      <c r="Q628" s="7">
        <f t="shared" si="70"/>
        <v>17.380000000000003</v>
      </c>
      <c r="R628" s="8">
        <f t="shared" si="71"/>
        <v>111.41025641025641</v>
      </c>
      <c r="S628" s="10" t="str">
        <f t="shared" si="72"/>
        <v>technology</v>
      </c>
      <c r="T628" s="10" t="str">
        <f t="shared" si="73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6">
        <f t="shared" si="68"/>
        <v>42443.666666666664</v>
      </c>
      <c r="K629">
        <v>1452842511</v>
      </c>
      <c r="L629" s="16">
        <f t="shared" si="69"/>
        <v>42384.015173611115</v>
      </c>
      <c r="M629" t="b">
        <v>0</v>
      </c>
      <c r="N629">
        <v>1</v>
      </c>
      <c r="O629" t="b">
        <v>0</v>
      </c>
      <c r="P629" t="s">
        <v>8272</v>
      </c>
      <c r="Q629" s="7">
        <f t="shared" si="70"/>
        <v>0.02</v>
      </c>
      <c r="R629" s="8">
        <f t="shared" si="71"/>
        <v>90</v>
      </c>
      <c r="S629" s="10" t="str">
        <f t="shared" si="72"/>
        <v>technology</v>
      </c>
      <c r="T629" s="10" t="str">
        <f t="shared" si="73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6">
        <f t="shared" si="68"/>
        <v>41833.401122685187</v>
      </c>
      <c r="K630">
        <v>1402677457</v>
      </c>
      <c r="L630" s="16">
        <f t="shared" si="69"/>
        <v>41803.401122685187</v>
      </c>
      <c r="M630" t="b">
        <v>0</v>
      </c>
      <c r="N630" s="11">
        <v>0.1</v>
      </c>
      <c r="O630" t="b">
        <v>0</v>
      </c>
      <c r="P630" t="s">
        <v>8272</v>
      </c>
      <c r="Q630" s="7">
        <f t="shared" si="70"/>
        <v>0</v>
      </c>
      <c r="R630" s="8">
        <f t="shared" si="71"/>
        <v>0</v>
      </c>
      <c r="S630" s="10" t="str">
        <f t="shared" si="72"/>
        <v>technology</v>
      </c>
      <c r="T630" s="10" t="str">
        <f t="shared" si="73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6">
        <f t="shared" si="68"/>
        <v>42504.34615740741</v>
      </c>
      <c r="K631">
        <v>1460647108</v>
      </c>
      <c r="L631" s="16">
        <f t="shared" si="69"/>
        <v>42474.34615740741</v>
      </c>
      <c r="M631" t="b">
        <v>0</v>
      </c>
      <c r="N631">
        <v>3</v>
      </c>
      <c r="O631" t="b">
        <v>0</v>
      </c>
      <c r="P631" t="s">
        <v>8272</v>
      </c>
      <c r="Q631" s="7">
        <f t="shared" si="70"/>
        <v>0.17500000000000002</v>
      </c>
      <c r="R631" s="8">
        <f t="shared" si="71"/>
        <v>116.66666666666667</v>
      </c>
      <c r="S631" s="10" t="str">
        <f t="shared" si="72"/>
        <v>technology</v>
      </c>
      <c r="T631" s="10" t="str">
        <f t="shared" si="73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6">
        <f t="shared" si="68"/>
        <v>42252.923611111117</v>
      </c>
      <c r="K632">
        <v>1438959121</v>
      </c>
      <c r="L632" s="16">
        <f t="shared" si="69"/>
        <v>42223.327789351853</v>
      </c>
      <c r="M632" t="b">
        <v>0</v>
      </c>
      <c r="N632">
        <v>1</v>
      </c>
      <c r="O632" t="b">
        <v>0</v>
      </c>
      <c r="P632" t="s">
        <v>8272</v>
      </c>
      <c r="Q632" s="7">
        <f t="shared" si="70"/>
        <v>8.3340278356529712E-2</v>
      </c>
      <c r="R632" s="8">
        <f t="shared" si="71"/>
        <v>10</v>
      </c>
      <c r="S632" s="10" t="str">
        <f t="shared" si="72"/>
        <v>technology</v>
      </c>
      <c r="T632" s="10" t="str">
        <f t="shared" si="73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6">
        <f t="shared" si="68"/>
        <v>42518.480659722227</v>
      </c>
      <c r="K633">
        <v>1461954729</v>
      </c>
      <c r="L633" s="16">
        <f t="shared" si="69"/>
        <v>42489.480659722227</v>
      </c>
      <c r="M633" t="b">
        <v>0</v>
      </c>
      <c r="N633">
        <v>9</v>
      </c>
      <c r="O633" t="b">
        <v>0</v>
      </c>
      <c r="P633" t="s">
        <v>8272</v>
      </c>
      <c r="Q633" s="7">
        <f t="shared" si="70"/>
        <v>1.38</v>
      </c>
      <c r="R633" s="8">
        <f t="shared" si="71"/>
        <v>76.666666666666671</v>
      </c>
      <c r="S633" s="10" t="str">
        <f t="shared" si="72"/>
        <v>technology</v>
      </c>
      <c r="T633" s="10" t="str">
        <f t="shared" si="73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6">
        <f t="shared" si="68"/>
        <v>42333.409317129634</v>
      </c>
      <c r="K634">
        <v>1445874565</v>
      </c>
      <c r="L634" s="16">
        <f t="shared" si="69"/>
        <v>42303.367650462962</v>
      </c>
      <c r="M634" t="b">
        <v>0</v>
      </c>
      <c r="N634" s="11">
        <v>0.1</v>
      </c>
      <c r="O634" t="b">
        <v>0</v>
      </c>
      <c r="P634" t="s">
        <v>8272</v>
      </c>
      <c r="Q634" s="7">
        <f t="shared" si="70"/>
        <v>0</v>
      </c>
      <c r="R634" s="8">
        <f t="shared" si="71"/>
        <v>0</v>
      </c>
      <c r="S634" s="10" t="str">
        <f t="shared" si="72"/>
        <v>technology</v>
      </c>
      <c r="T634" s="10" t="str">
        <f t="shared" si="73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6">
        <f t="shared" si="68"/>
        <v>42538.666666666664</v>
      </c>
      <c r="K635">
        <v>1463469062</v>
      </c>
      <c r="L635" s="16">
        <f t="shared" si="69"/>
        <v>42507.007662037046</v>
      </c>
      <c r="M635" t="b">
        <v>0</v>
      </c>
      <c r="N635">
        <v>25</v>
      </c>
      <c r="O635" t="b">
        <v>0</v>
      </c>
      <c r="P635" t="s">
        <v>8272</v>
      </c>
      <c r="Q635" s="7">
        <f t="shared" si="70"/>
        <v>12.45</v>
      </c>
      <c r="R635" s="8">
        <f t="shared" si="71"/>
        <v>49.8</v>
      </c>
      <c r="S635" s="10" t="str">
        <f t="shared" si="72"/>
        <v>technology</v>
      </c>
      <c r="T635" s="10" t="str">
        <f t="shared" si="73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6">
        <f t="shared" si="68"/>
        <v>42061.636909722227</v>
      </c>
      <c r="K636">
        <v>1422397029</v>
      </c>
      <c r="L636" s="16">
        <f t="shared" si="69"/>
        <v>42031.636909722227</v>
      </c>
      <c r="M636" t="b">
        <v>0</v>
      </c>
      <c r="N636">
        <v>1</v>
      </c>
      <c r="O636" t="b">
        <v>0</v>
      </c>
      <c r="P636" t="s">
        <v>8272</v>
      </c>
      <c r="Q636" s="7">
        <f t="shared" si="70"/>
        <v>0.02</v>
      </c>
      <c r="R636" s="8">
        <f t="shared" si="71"/>
        <v>1</v>
      </c>
      <c r="S636" s="10" t="str">
        <f t="shared" si="72"/>
        <v>technology</v>
      </c>
      <c r="T636" s="10" t="str">
        <f t="shared" si="73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6">
        <f t="shared" si="68"/>
        <v>42105.800486111119</v>
      </c>
      <c r="K637">
        <v>1426212762</v>
      </c>
      <c r="L637" s="16">
        <f t="shared" si="69"/>
        <v>42075.800486111119</v>
      </c>
      <c r="M637" t="b">
        <v>0</v>
      </c>
      <c r="N637">
        <v>1</v>
      </c>
      <c r="O637" t="b">
        <v>0</v>
      </c>
      <c r="P637" t="s">
        <v>8272</v>
      </c>
      <c r="Q637" s="7">
        <f t="shared" si="70"/>
        <v>8.0000000000000002E-3</v>
      </c>
      <c r="R637" s="8">
        <f t="shared" si="71"/>
        <v>2</v>
      </c>
      <c r="S637" s="10" t="str">
        <f t="shared" si="72"/>
        <v>technology</v>
      </c>
      <c r="T637" s="10" t="str">
        <f t="shared" si="73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6">
        <f t="shared" si="68"/>
        <v>42161.157638888886</v>
      </c>
      <c r="K638">
        <v>1430996150</v>
      </c>
      <c r="L638" s="16">
        <f t="shared" si="69"/>
        <v>42131.163773148153</v>
      </c>
      <c r="M638" t="b">
        <v>0</v>
      </c>
      <c r="N638">
        <v>1</v>
      </c>
      <c r="O638" t="b">
        <v>0</v>
      </c>
      <c r="P638" t="s">
        <v>8272</v>
      </c>
      <c r="Q638" s="7">
        <f t="shared" si="70"/>
        <v>0.2</v>
      </c>
      <c r="R638" s="8">
        <f t="shared" si="71"/>
        <v>4</v>
      </c>
      <c r="S638" s="10" t="str">
        <f t="shared" ref="S638:S669" si="74">IF(ISNUMBER(SEARCH("technology",P638)),"technology","")</f>
        <v>technology</v>
      </c>
      <c r="T638" s="10" t="str">
        <f t="shared" si="73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6">
        <f t="shared" si="68"/>
        <v>42791.669444444451</v>
      </c>
      <c r="K639">
        <v>1485558318</v>
      </c>
      <c r="L639" s="16">
        <f t="shared" si="69"/>
        <v>42762.670347222222</v>
      </c>
      <c r="M639" t="b">
        <v>0</v>
      </c>
      <c r="N639" s="11">
        <v>0.1</v>
      </c>
      <c r="O639" t="b">
        <v>0</v>
      </c>
      <c r="P639" t="s">
        <v>8272</v>
      </c>
      <c r="Q639" s="7">
        <f t="shared" si="70"/>
        <v>0</v>
      </c>
      <c r="R639" s="8">
        <f t="shared" si="71"/>
        <v>0</v>
      </c>
      <c r="S639" s="10" t="str">
        <f t="shared" si="74"/>
        <v>technology</v>
      </c>
      <c r="T639" s="10" t="str">
        <f t="shared" si="73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6">
        <f t="shared" si="68"/>
        <v>42819.259976851856</v>
      </c>
      <c r="K640">
        <v>1485267262</v>
      </c>
      <c r="L640" s="16">
        <f t="shared" si="69"/>
        <v>42759.30164351852</v>
      </c>
      <c r="M640" t="b">
        <v>0</v>
      </c>
      <c r="N640">
        <v>6</v>
      </c>
      <c r="O640" t="b">
        <v>0</v>
      </c>
      <c r="P640" t="s">
        <v>8272</v>
      </c>
      <c r="Q640" s="7">
        <f t="shared" si="70"/>
        <v>9.0000000000000011E-3</v>
      </c>
      <c r="R640" s="8">
        <f t="shared" si="71"/>
        <v>3</v>
      </c>
      <c r="S640" s="10" t="str">
        <f t="shared" si="74"/>
        <v>technology</v>
      </c>
      <c r="T640" s="10" t="str">
        <f t="shared" si="73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6">
        <f t="shared" si="68"/>
        <v>41925.291608796302</v>
      </c>
      <c r="K641">
        <v>1408024795</v>
      </c>
      <c r="L641" s="16">
        <f t="shared" si="69"/>
        <v>41865.291608796302</v>
      </c>
      <c r="M641" t="b">
        <v>0</v>
      </c>
      <c r="N641">
        <v>1</v>
      </c>
      <c r="O641" t="b">
        <v>0</v>
      </c>
      <c r="P641" t="s">
        <v>8272</v>
      </c>
      <c r="Q641" s="7">
        <f t="shared" si="70"/>
        <v>9.9999999999999991E-5</v>
      </c>
      <c r="R641" s="8">
        <f t="shared" si="71"/>
        <v>1</v>
      </c>
      <c r="S641" s="10" t="str">
        <f t="shared" si="74"/>
        <v>technology</v>
      </c>
      <c r="T641" s="10" t="str">
        <f t="shared" si="73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6">
        <f t="shared" ref="J642:J705" si="75">(((I642/60)/60)/24)+DATE(1970,1,1)+(-7/24)</f>
        <v>42698.666666666664</v>
      </c>
      <c r="K642">
        <v>1478685915</v>
      </c>
      <c r="L642" s="16">
        <f t="shared" ref="L642:L705" si="76">(((K642/60)/60)/24)+DATE(1970,1,1)+(-7/24)</f>
        <v>42683.128645833342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77">(E642/D642)*100</f>
        <v>144.28571428571428</v>
      </c>
      <c r="R642" s="8">
        <f t="shared" ref="R642:R705" si="78">E642/N642</f>
        <v>50.5</v>
      </c>
      <c r="S642" s="10" t="str">
        <f t="shared" si="74"/>
        <v>technology</v>
      </c>
      <c r="T642" s="10" t="str">
        <f t="shared" ref="T642:T673" si="79">IF(ISNUMBER(SEARCH("wearables",P642)),"wearables","")</f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6">
        <f t="shared" si="75"/>
        <v>42229.278333333335</v>
      </c>
      <c r="K643">
        <v>1436881248</v>
      </c>
      <c r="L643" s="16">
        <f t="shared" si="76"/>
        <v>42199.278333333335</v>
      </c>
      <c r="M643" t="b">
        <v>0</v>
      </c>
      <c r="N643">
        <v>315</v>
      </c>
      <c r="O643" t="b">
        <v>1</v>
      </c>
      <c r="P643" t="s">
        <v>8273</v>
      </c>
      <c r="Q643" s="7">
        <f t="shared" si="77"/>
        <v>119.16249999999999</v>
      </c>
      <c r="R643" s="8">
        <f t="shared" si="78"/>
        <v>151.31746031746033</v>
      </c>
      <c r="S643" s="10" t="str">
        <f t="shared" si="74"/>
        <v>technology</v>
      </c>
      <c r="T643" s="10" t="str">
        <f t="shared" si="79"/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6">
        <f t="shared" si="75"/>
        <v>42235.359652777777</v>
      </c>
      <c r="K644">
        <v>1436888274</v>
      </c>
      <c r="L644" s="16">
        <f t="shared" si="76"/>
        <v>42199.359652777777</v>
      </c>
      <c r="M644" t="b">
        <v>0</v>
      </c>
      <c r="N644">
        <v>2174</v>
      </c>
      <c r="O644" t="b">
        <v>1</v>
      </c>
      <c r="P644" t="s">
        <v>8273</v>
      </c>
      <c r="Q644" s="7">
        <f t="shared" si="77"/>
        <v>1460.4850000000001</v>
      </c>
      <c r="R644" s="8">
        <f t="shared" si="78"/>
        <v>134.3592456301748</v>
      </c>
      <c r="S644" s="10" t="str">
        <f t="shared" si="74"/>
        <v>technology</v>
      </c>
      <c r="T644" s="10" t="str">
        <f t="shared" si="79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6">
        <f t="shared" si="75"/>
        <v>42155.350405092591</v>
      </c>
      <c r="K645">
        <v>1428333875</v>
      </c>
      <c r="L645" s="16">
        <f t="shared" si="76"/>
        <v>42100.350405092591</v>
      </c>
      <c r="M645" t="b">
        <v>0</v>
      </c>
      <c r="N645">
        <v>152</v>
      </c>
      <c r="O645" t="b">
        <v>1</v>
      </c>
      <c r="P645" t="s">
        <v>8273</v>
      </c>
      <c r="Q645" s="7">
        <f t="shared" si="77"/>
        <v>105.80799999999999</v>
      </c>
      <c r="R645" s="8">
        <f t="shared" si="78"/>
        <v>174.02631578947367</v>
      </c>
      <c r="S645" s="10" t="str">
        <f t="shared" si="74"/>
        <v>technology</v>
      </c>
      <c r="T645" s="10" t="str">
        <f t="shared" si="79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6">
        <f t="shared" si="75"/>
        <v>41940.75</v>
      </c>
      <c r="K646">
        <v>1410883139</v>
      </c>
      <c r="L646" s="16">
        <f t="shared" si="76"/>
        <v>41898.374293981484</v>
      </c>
      <c r="M646" t="b">
        <v>0</v>
      </c>
      <c r="N646">
        <v>1021</v>
      </c>
      <c r="O646" t="b">
        <v>1</v>
      </c>
      <c r="P646" t="s">
        <v>8273</v>
      </c>
      <c r="Q646" s="7">
        <f t="shared" si="77"/>
        <v>300.11791999999997</v>
      </c>
      <c r="R646" s="8">
        <f t="shared" si="78"/>
        <v>73.486268364348675</v>
      </c>
      <c r="S646" s="10" t="str">
        <f t="shared" si="74"/>
        <v>technology</v>
      </c>
      <c r="T646" s="10" t="str">
        <f t="shared" si="79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6">
        <f t="shared" si="75"/>
        <v>42593.734652777777</v>
      </c>
      <c r="K647">
        <v>1468370274</v>
      </c>
      <c r="L647" s="16">
        <f t="shared" si="76"/>
        <v>42563.734652777777</v>
      </c>
      <c r="M647" t="b">
        <v>0</v>
      </c>
      <c r="N647">
        <v>237</v>
      </c>
      <c r="O647" t="b">
        <v>1</v>
      </c>
      <c r="P647" t="s">
        <v>8273</v>
      </c>
      <c r="Q647" s="7">
        <f t="shared" si="77"/>
        <v>278.7</v>
      </c>
      <c r="R647" s="8">
        <f t="shared" si="78"/>
        <v>23.518987341772153</v>
      </c>
      <c r="S647" s="10" t="str">
        <f t="shared" si="74"/>
        <v>technology</v>
      </c>
      <c r="T647" s="10" t="str">
        <f t="shared" si="79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6">
        <f t="shared" si="75"/>
        <v>41862.560960648152</v>
      </c>
      <c r="K648">
        <v>1405196867</v>
      </c>
      <c r="L648" s="16">
        <f t="shared" si="76"/>
        <v>41832.560960648152</v>
      </c>
      <c r="M648" t="b">
        <v>0</v>
      </c>
      <c r="N648">
        <v>27</v>
      </c>
      <c r="O648" t="b">
        <v>1</v>
      </c>
      <c r="P648" t="s">
        <v>8273</v>
      </c>
      <c r="Q648" s="7">
        <f t="shared" si="77"/>
        <v>131.87625</v>
      </c>
      <c r="R648" s="8">
        <f t="shared" si="78"/>
        <v>39.074444444444445</v>
      </c>
      <c r="S648" s="10" t="str">
        <f t="shared" si="74"/>
        <v>technology</v>
      </c>
      <c r="T648" s="10" t="str">
        <f t="shared" si="79"/>
        <v>wearables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6">
        <f t="shared" si="75"/>
        <v>42446.434594907412</v>
      </c>
      <c r="K649">
        <v>1455647149</v>
      </c>
      <c r="L649" s="16">
        <f t="shared" si="76"/>
        <v>42416.476261574076</v>
      </c>
      <c r="M649" t="b">
        <v>0</v>
      </c>
      <c r="N649">
        <v>17</v>
      </c>
      <c r="O649" t="b">
        <v>1</v>
      </c>
      <c r="P649" t="s">
        <v>8273</v>
      </c>
      <c r="Q649" s="7">
        <f t="shared" si="77"/>
        <v>107.05</v>
      </c>
      <c r="R649" s="8">
        <f t="shared" si="78"/>
        <v>125.94117647058823</v>
      </c>
      <c r="S649" s="10" t="str">
        <f t="shared" si="74"/>
        <v>technology</v>
      </c>
      <c r="T649" s="10" t="str">
        <f t="shared" si="79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6">
        <f t="shared" si="75"/>
        <v>41926.401712962965</v>
      </c>
      <c r="K650">
        <v>1410280708</v>
      </c>
      <c r="L650" s="16">
        <f t="shared" si="76"/>
        <v>41891.401712962965</v>
      </c>
      <c r="M650" t="b">
        <v>0</v>
      </c>
      <c r="N650">
        <v>27</v>
      </c>
      <c r="O650" t="b">
        <v>1</v>
      </c>
      <c r="P650" t="s">
        <v>8273</v>
      </c>
      <c r="Q650" s="7">
        <f t="shared" si="77"/>
        <v>126.82285714285715</v>
      </c>
      <c r="R650" s="8">
        <f t="shared" si="78"/>
        <v>1644</v>
      </c>
      <c r="S650" s="10" t="str">
        <f t="shared" si="74"/>
        <v>technology</v>
      </c>
      <c r="T650" s="10" t="str">
        <f t="shared" si="79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6">
        <f t="shared" si="75"/>
        <v>41898.620520833334</v>
      </c>
      <c r="K651">
        <v>1409090013</v>
      </c>
      <c r="L651" s="16">
        <f t="shared" si="76"/>
        <v>41877.620520833334</v>
      </c>
      <c r="M651" t="b">
        <v>0</v>
      </c>
      <c r="N651">
        <v>82</v>
      </c>
      <c r="O651" t="b">
        <v>1</v>
      </c>
      <c r="P651" t="s">
        <v>8273</v>
      </c>
      <c r="Q651" s="7">
        <f t="shared" si="77"/>
        <v>139.96</v>
      </c>
      <c r="R651" s="8">
        <f t="shared" si="78"/>
        <v>42.670731707317074</v>
      </c>
      <c r="S651" s="10" t="str">
        <f t="shared" si="74"/>
        <v>technology</v>
      </c>
      <c r="T651" s="10" t="str">
        <f t="shared" si="79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6">
        <f t="shared" si="75"/>
        <v>41991.786851851859</v>
      </c>
      <c r="K652">
        <v>1413766384</v>
      </c>
      <c r="L652" s="16">
        <f t="shared" si="76"/>
        <v>41931.745185185187</v>
      </c>
      <c r="M652" t="b">
        <v>0</v>
      </c>
      <c r="N652">
        <v>48</v>
      </c>
      <c r="O652" t="b">
        <v>1</v>
      </c>
      <c r="P652" t="s">
        <v>8273</v>
      </c>
      <c r="Q652" s="7">
        <f t="shared" si="77"/>
        <v>112.4</v>
      </c>
      <c r="R652" s="8">
        <f t="shared" si="78"/>
        <v>35.125</v>
      </c>
      <c r="S652" s="10" t="str">
        <f t="shared" si="74"/>
        <v>technology</v>
      </c>
      <c r="T652" s="10" t="str">
        <f t="shared" si="79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6">
        <f t="shared" si="75"/>
        <v>41985.725821759261</v>
      </c>
      <c r="K653">
        <v>1415838311</v>
      </c>
      <c r="L653" s="16">
        <f t="shared" si="76"/>
        <v>41955.725821759261</v>
      </c>
      <c r="M653" t="b">
        <v>0</v>
      </c>
      <c r="N653">
        <v>105</v>
      </c>
      <c r="O653" t="b">
        <v>1</v>
      </c>
      <c r="P653" t="s">
        <v>8273</v>
      </c>
      <c r="Q653" s="7">
        <f t="shared" si="77"/>
        <v>100.52799999999999</v>
      </c>
      <c r="R653" s="8">
        <f t="shared" si="78"/>
        <v>239.35238095238094</v>
      </c>
      <c r="S653" s="10" t="str">
        <f t="shared" si="74"/>
        <v>technology</v>
      </c>
      <c r="T653" s="10" t="str">
        <f t="shared" si="79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6">
        <f t="shared" si="75"/>
        <v>42705.440393518518</v>
      </c>
      <c r="K654">
        <v>1478018050</v>
      </c>
      <c r="L654" s="16">
        <f t="shared" si="76"/>
        <v>42675.398726851854</v>
      </c>
      <c r="M654" t="b">
        <v>0</v>
      </c>
      <c r="N654">
        <v>28</v>
      </c>
      <c r="O654" t="b">
        <v>1</v>
      </c>
      <c r="P654" t="s">
        <v>8273</v>
      </c>
      <c r="Q654" s="7">
        <f t="shared" si="77"/>
        <v>100.46666666666665</v>
      </c>
      <c r="R654" s="8">
        <f t="shared" si="78"/>
        <v>107.64285714285714</v>
      </c>
      <c r="S654" s="10" t="str">
        <f t="shared" si="74"/>
        <v>technology</v>
      </c>
      <c r="T654" s="10" t="str">
        <f t="shared" si="79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6">
        <f t="shared" si="75"/>
        <v>42236.326851851853</v>
      </c>
      <c r="K655">
        <v>1436885440</v>
      </c>
      <c r="L655" s="16">
        <f t="shared" si="76"/>
        <v>42199.326851851853</v>
      </c>
      <c r="M655" t="b">
        <v>0</v>
      </c>
      <c r="N655">
        <v>1107</v>
      </c>
      <c r="O655" t="b">
        <v>1</v>
      </c>
      <c r="P655" t="s">
        <v>8273</v>
      </c>
      <c r="Q655" s="7">
        <f t="shared" si="77"/>
        <v>141.446</v>
      </c>
      <c r="R655" s="8">
        <f t="shared" si="78"/>
        <v>95.830623306233065</v>
      </c>
      <c r="S655" s="10" t="str">
        <f t="shared" si="74"/>
        <v>technology</v>
      </c>
      <c r="T655" s="10" t="str">
        <f t="shared" si="79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6">
        <f t="shared" si="75"/>
        <v>42193.665659722225</v>
      </c>
      <c r="K656">
        <v>1433804313</v>
      </c>
      <c r="L656" s="16">
        <f t="shared" si="76"/>
        <v>42163.665659722225</v>
      </c>
      <c r="M656" t="b">
        <v>0</v>
      </c>
      <c r="N656">
        <v>1013</v>
      </c>
      <c r="O656" t="b">
        <v>1</v>
      </c>
      <c r="P656" t="s">
        <v>8273</v>
      </c>
      <c r="Q656" s="7">
        <f t="shared" si="77"/>
        <v>267.29166666666669</v>
      </c>
      <c r="R656" s="8">
        <f t="shared" si="78"/>
        <v>31.663376110562684</v>
      </c>
      <c r="S656" s="10" t="str">
        <f t="shared" si="74"/>
        <v>technology</v>
      </c>
      <c r="T656" s="10" t="str">
        <f t="shared" si="79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6">
        <f t="shared" si="75"/>
        <v>42075.623981481483</v>
      </c>
      <c r="K657">
        <v>1423609112</v>
      </c>
      <c r="L657" s="16">
        <f t="shared" si="76"/>
        <v>42045.665648148155</v>
      </c>
      <c r="M657" t="b">
        <v>0</v>
      </c>
      <c r="N657">
        <v>274</v>
      </c>
      <c r="O657" t="b">
        <v>1</v>
      </c>
      <c r="P657" t="s">
        <v>8273</v>
      </c>
      <c r="Q657" s="7">
        <f t="shared" si="77"/>
        <v>146.88749999999999</v>
      </c>
      <c r="R657" s="8">
        <f t="shared" si="78"/>
        <v>42.886861313868614</v>
      </c>
      <c r="S657" s="10" t="str">
        <f t="shared" si="74"/>
        <v>technology</v>
      </c>
      <c r="T657" s="10" t="str">
        <f t="shared" si="79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6">
        <f t="shared" si="75"/>
        <v>42477.471284722218</v>
      </c>
      <c r="K658">
        <v>1455736719</v>
      </c>
      <c r="L658" s="16">
        <f t="shared" si="76"/>
        <v>42417.51295138889</v>
      </c>
      <c r="M658" t="b">
        <v>0</v>
      </c>
      <c r="N658">
        <v>87</v>
      </c>
      <c r="O658" t="b">
        <v>1</v>
      </c>
      <c r="P658" t="s">
        <v>8273</v>
      </c>
      <c r="Q658" s="7">
        <f t="shared" si="77"/>
        <v>213.56</v>
      </c>
      <c r="R658" s="8">
        <f t="shared" si="78"/>
        <v>122.73563218390805</v>
      </c>
      <c r="S658" s="10" t="str">
        <f t="shared" si="74"/>
        <v>technology</v>
      </c>
      <c r="T658" s="10" t="str">
        <f t="shared" si="79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6">
        <f t="shared" si="75"/>
        <v>42361.554074074076</v>
      </c>
      <c r="K659">
        <v>1448309872</v>
      </c>
      <c r="L659" s="16">
        <f t="shared" si="76"/>
        <v>42331.554074074076</v>
      </c>
      <c r="M659" t="b">
        <v>0</v>
      </c>
      <c r="N659">
        <v>99</v>
      </c>
      <c r="O659" t="b">
        <v>1</v>
      </c>
      <c r="P659" t="s">
        <v>8273</v>
      </c>
      <c r="Q659" s="7">
        <f t="shared" si="77"/>
        <v>125.69999999999999</v>
      </c>
      <c r="R659" s="8">
        <f t="shared" si="78"/>
        <v>190.45454545454547</v>
      </c>
      <c r="S659" s="10" t="str">
        <f t="shared" si="74"/>
        <v>technology</v>
      </c>
      <c r="T659" s="10" t="str">
        <f t="shared" si="79"/>
        <v>wearables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6">
        <f t="shared" si="75"/>
        <v>42211.458333333336</v>
      </c>
      <c r="K660">
        <v>1435117889</v>
      </c>
      <c r="L660" s="16">
        <f t="shared" si="76"/>
        <v>42178.869085648148</v>
      </c>
      <c r="M660" t="b">
        <v>0</v>
      </c>
      <c r="N660">
        <v>276</v>
      </c>
      <c r="O660" t="b">
        <v>1</v>
      </c>
      <c r="P660" t="s">
        <v>8273</v>
      </c>
      <c r="Q660" s="7">
        <f t="shared" si="77"/>
        <v>104.46206037108834</v>
      </c>
      <c r="R660" s="8">
        <f t="shared" si="78"/>
        <v>109.33695652173913</v>
      </c>
      <c r="S660" s="10" t="str">
        <f t="shared" si="74"/>
        <v>technology</v>
      </c>
      <c r="T660" s="10" t="str">
        <f t="shared" si="79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6">
        <f t="shared" si="75"/>
        <v>42239.302025462966</v>
      </c>
      <c r="K661">
        <v>1437747295</v>
      </c>
      <c r="L661" s="16">
        <f t="shared" si="76"/>
        <v>42209.302025462966</v>
      </c>
      <c r="M661" t="b">
        <v>0</v>
      </c>
      <c r="N661">
        <v>21</v>
      </c>
      <c r="O661" t="b">
        <v>1</v>
      </c>
      <c r="P661" t="s">
        <v>8273</v>
      </c>
      <c r="Q661" s="7">
        <f t="shared" si="77"/>
        <v>100.56666666666668</v>
      </c>
      <c r="R661" s="8">
        <f t="shared" si="78"/>
        <v>143.66666666666666</v>
      </c>
      <c r="S661" s="10" t="str">
        <f t="shared" si="74"/>
        <v>technology</v>
      </c>
      <c r="T661" s="10" t="str">
        <f t="shared" si="79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6">
        <f t="shared" si="75"/>
        <v>41952.491655092599</v>
      </c>
      <c r="K662">
        <v>1412963279</v>
      </c>
      <c r="L662" s="16">
        <f t="shared" si="76"/>
        <v>41922.449988425928</v>
      </c>
      <c r="M662" t="b">
        <v>0</v>
      </c>
      <c r="N662">
        <v>18</v>
      </c>
      <c r="O662" t="b">
        <v>0</v>
      </c>
      <c r="P662" t="s">
        <v>8273</v>
      </c>
      <c r="Q662" s="7">
        <f t="shared" si="77"/>
        <v>3.0579999999999998</v>
      </c>
      <c r="R662" s="8">
        <f t="shared" si="78"/>
        <v>84.944444444444443</v>
      </c>
      <c r="S662" s="10" t="str">
        <f t="shared" si="74"/>
        <v>technology</v>
      </c>
      <c r="T662" s="10" t="str">
        <f t="shared" si="79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6">
        <f t="shared" si="75"/>
        <v>42666.353692129633</v>
      </c>
      <c r="K663">
        <v>1474644559</v>
      </c>
      <c r="L663" s="16">
        <f t="shared" si="76"/>
        <v>42636.353692129633</v>
      </c>
      <c r="M663" t="b">
        <v>0</v>
      </c>
      <c r="N663">
        <v>9</v>
      </c>
      <c r="O663" t="b">
        <v>0</v>
      </c>
      <c r="P663" t="s">
        <v>8273</v>
      </c>
      <c r="Q663" s="7">
        <f t="shared" si="77"/>
        <v>0.95</v>
      </c>
      <c r="R663" s="8">
        <f t="shared" si="78"/>
        <v>10.555555555555555</v>
      </c>
      <c r="S663" s="10" t="str">
        <f t="shared" si="74"/>
        <v>technology</v>
      </c>
      <c r="T663" s="10" t="str">
        <f t="shared" si="79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6">
        <f t="shared" si="75"/>
        <v>42020.146377314821</v>
      </c>
      <c r="K664">
        <v>1418812247</v>
      </c>
      <c r="L664" s="16">
        <f t="shared" si="76"/>
        <v>41990.146377314821</v>
      </c>
      <c r="M664" t="b">
        <v>0</v>
      </c>
      <c r="N664">
        <v>4</v>
      </c>
      <c r="O664" t="b">
        <v>0</v>
      </c>
      <c r="P664" t="s">
        <v>8273</v>
      </c>
      <c r="Q664" s="7">
        <f t="shared" si="77"/>
        <v>0.4</v>
      </c>
      <c r="R664" s="8">
        <f t="shared" si="78"/>
        <v>39</v>
      </c>
      <c r="S664" s="10" t="str">
        <f t="shared" si="74"/>
        <v>technology</v>
      </c>
      <c r="T664" s="10" t="str">
        <f t="shared" si="79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6">
        <f t="shared" si="75"/>
        <v>42203.551574074074</v>
      </c>
      <c r="K665">
        <v>1434658456</v>
      </c>
      <c r="L665" s="16">
        <f t="shared" si="76"/>
        <v>42173.551574074074</v>
      </c>
      <c r="M665" t="b">
        <v>0</v>
      </c>
      <c r="N665">
        <v>7</v>
      </c>
      <c r="O665" t="b">
        <v>0</v>
      </c>
      <c r="P665" t="s">
        <v>8273</v>
      </c>
      <c r="Q665" s="7">
        <f t="shared" si="77"/>
        <v>0.35000000000000003</v>
      </c>
      <c r="R665" s="8">
        <f t="shared" si="78"/>
        <v>100</v>
      </c>
      <c r="S665" s="10" t="str">
        <f t="shared" si="74"/>
        <v>technology</v>
      </c>
      <c r="T665" s="10" t="str">
        <f t="shared" si="79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6">
        <f t="shared" si="75"/>
        <v>42107.374710648153</v>
      </c>
      <c r="K666">
        <v>1426348775</v>
      </c>
      <c r="L666" s="16">
        <f t="shared" si="76"/>
        <v>42077.374710648153</v>
      </c>
      <c r="M666" t="b">
        <v>0</v>
      </c>
      <c r="N666">
        <v>29</v>
      </c>
      <c r="O666" t="b">
        <v>0</v>
      </c>
      <c r="P666" t="s">
        <v>8273</v>
      </c>
      <c r="Q666" s="7">
        <f t="shared" si="77"/>
        <v>7.5333333333333332</v>
      </c>
      <c r="R666" s="8">
        <f t="shared" si="78"/>
        <v>31.172413793103448</v>
      </c>
      <c r="S666" s="10" t="str">
        <f t="shared" si="74"/>
        <v>technology</v>
      </c>
      <c r="T666" s="10" t="str">
        <f t="shared" si="79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6">
        <f t="shared" si="75"/>
        <v>42748.419687499998</v>
      </c>
      <c r="K667">
        <v>1479143061</v>
      </c>
      <c r="L667" s="16">
        <f t="shared" si="76"/>
        <v>42688.419687499998</v>
      </c>
      <c r="M667" t="b">
        <v>0</v>
      </c>
      <c r="N667">
        <v>12</v>
      </c>
      <c r="O667" t="b">
        <v>0</v>
      </c>
      <c r="P667" t="s">
        <v>8273</v>
      </c>
      <c r="Q667" s="7">
        <f t="shared" si="77"/>
        <v>18.64</v>
      </c>
      <c r="R667" s="8">
        <f t="shared" si="78"/>
        <v>155.33333333333334</v>
      </c>
      <c r="S667" s="10" t="str">
        <f t="shared" si="74"/>
        <v>technology</v>
      </c>
      <c r="T667" s="10" t="str">
        <f t="shared" si="79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6">
        <f t="shared" si="75"/>
        <v>41868.540486111116</v>
      </c>
      <c r="K668">
        <v>1405713498</v>
      </c>
      <c r="L668" s="16">
        <f t="shared" si="76"/>
        <v>41838.540486111116</v>
      </c>
      <c r="M668" t="b">
        <v>0</v>
      </c>
      <c r="N668">
        <v>4</v>
      </c>
      <c r="O668" t="b">
        <v>0</v>
      </c>
      <c r="P668" t="s">
        <v>8273</v>
      </c>
      <c r="Q668" s="7">
        <f t="shared" si="77"/>
        <v>4.0000000000000001E-3</v>
      </c>
      <c r="R668" s="8">
        <f t="shared" si="78"/>
        <v>2</v>
      </c>
      <c r="S668" s="10" t="str">
        <f t="shared" si="74"/>
        <v>technology</v>
      </c>
      <c r="T668" s="10" t="str">
        <f t="shared" si="79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6">
        <f t="shared" si="75"/>
        <v>42672.081747685188</v>
      </c>
      <c r="K669">
        <v>1474275463</v>
      </c>
      <c r="L669" s="16">
        <f t="shared" si="76"/>
        <v>42632.081747685188</v>
      </c>
      <c r="M669" t="b">
        <v>0</v>
      </c>
      <c r="N669">
        <v>28</v>
      </c>
      <c r="O669" t="b">
        <v>0</v>
      </c>
      <c r="P669" t="s">
        <v>8273</v>
      </c>
      <c r="Q669" s="7">
        <f t="shared" si="77"/>
        <v>10.02</v>
      </c>
      <c r="R669" s="8">
        <f t="shared" si="78"/>
        <v>178.92857142857142</v>
      </c>
      <c r="S669" s="10" t="str">
        <f t="shared" si="74"/>
        <v>technology</v>
      </c>
      <c r="T669" s="10" t="str">
        <f t="shared" si="79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6">
        <f t="shared" si="75"/>
        <v>42135.539606481485</v>
      </c>
      <c r="K670">
        <v>1427486222</v>
      </c>
      <c r="L670" s="16">
        <f t="shared" si="76"/>
        <v>42090.539606481485</v>
      </c>
      <c r="M670" t="b">
        <v>0</v>
      </c>
      <c r="N670">
        <v>25</v>
      </c>
      <c r="O670" t="b">
        <v>0</v>
      </c>
      <c r="P670" t="s">
        <v>8273</v>
      </c>
      <c r="Q670" s="7">
        <f t="shared" si="77"/>
        <v>4.5600000000000005</v>
      </c>
      <c r="R670" s="8">
        <f t="shared" si="78"/>
        <v>27.36</v>
      </c>
      <c r="S670" s="10" t="str">
        <f t="shared" ref="S670:S701" si="80">IF(ISNUMBER(SEARCH("technology",P670)),"technology","")</f>
        <v>technology</v>
      </c>
      <c r="T670" s="10" t="str">
        <f t="shared" si="79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6">
        <f t="shared" si="75"/>
        <v>42557.334004629629</v>
      </c>
      <c r="K671">
        <v>1465225258</v>
      </c>
      <c r="L671" s="16">
        <f t="shared" si="76"/>
        <v>42527.334004629629</v>
      </c>
      <c r="M671" t="b">
        <v>0</v>
      </c>
      <c r="N671">
        <v>28</v>
      </c>
      <c r="O671" t="b">
        <v>0</v>
      </c>
      <c r="P671" t="s">
        <v>8273</v>
      </c>
      <c r="Q671" s="7">
        <f t="shared" si="77"/>
        <v>21.5075</v>
      </c>
      <c r="R671" s="8">
        <f t="shared" si="78"/>
        <v>1536.25</v>
      </c>
      <c r="S671" s="10" t="str">
        <f t="shared" si="80"/>
        <v>technology</v>
      </c>
      <c r="T671" s="10" t="str">
        <f t="shared" si="79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6">
        <f t="shared" si="75"/>
        <v>42540.048611111117</v>
      </c>
      <c r="K672">
        <v>1463418120</v>
      </c>
      <c r="L672" s="16">
        <f t="shared" si="76"/>
        <v>42506.418055555558</v>
      </c>
      <c r="M672" t="b">
        <v>0</v>
      </c>
      <c r="N672">
        <v>310</v>
      </c>
      <c r="O672" t="b">
        <v>0</v>
      </c>
      <c r="P672" t="s">
        <v>8273</v>
      </c>
      <c r="Q672" s="7">
        <f t="shared" si="77"/>
        <v>29.276666666666667</v>
      </c>
      <c r="R672" s="8">
        <f t="shared" si="78"/>
        <v>84.99677419354839</v>
      </c>
      <c r="S672" s="10" t="str">
        <f t="shared" si="80"/>
        <v>technology</v>
      </c>
      <c r="T672" s="10" t="str">
        <f t="shared" si="79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6">
        <f t="shared" si="75"/>
        <v>42017.875000000007</v>
      </c>
      <c r="K673">
        <v>1418315852</v>
      </c>
      <c r="L673" s="16">
        <f t="shared" si="76"/>
        <v>41984.401064814818</v>
      </c>
      <c r="M673" t="b">
        <v>0</v>
      </c>
      <c r="N673">
        <v>15</v>
      </c>
      <c r="O673" t="b">
        <v>0</v>
      </c>
      <c r="P673" t="s">
        <v>8273</v>
      </c>
      <c r="Q673" s="7">
        <f t="shared" si="77"/>
        <v>39.426666666666662</v>
      </c>
      <c r="R673" s="8">
        <f t="shared" si="78"/>
        <v>788.5333333333333</v>
      </c>
      <c r="S673" s="10" t="str">
        <f t="shared" si="80"/>
        <v>technology</v>
      </c>
      <c r="T673" s="10" t="str">
        <f t="shared" si="79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6">
        <f t="shared" si="75"/>
        <v>42004.915972222225</v>
      </c>
      <c r="K674">
        <v>1417410964</v>
      </c>
      <c r="L674" s="16">
        <f t="shared" si="76"/>
        <v>41973.927824074075</v>
      </c>
      <c r="M674" t="b">
        <v>0</v>
      </c>
      <c r="N674">
        <v>215</v>
      </c>
      <c r="O674" t="b">
        <v>0</v>
      </c>
      <c r="P674" t="s">
        <v>8273</v>
      </c>
      <c r="Q674" s="7">
        <f t="shared" si="77"/>
        <v>21.628</v>
      </c>
      <c r="R674" s="8">
        <f t="shared" si="78"/>
        <v>50.29767441860465</v>
      </c>
      <c r="S674" s="10" t="str">
        <f t="shared" si="80"/>
        <v>technology</v>
      </c>
      <c r="T674" s="10" t="str">
        <f t="shared" ref="T674:T705" si="81">IF(ISNUMBER(SEARCH("wearables",P674)),"wearables","")</f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6">
        <f t="shared" si="75"/>
        <v>41883.548807870371</v>
      </c>
      <c r="K675">
        <v>1405714217</v>
      </c>
      <c r="L675" s="16">
        <f t="shared" si="76"/>
        <v>41838.548807870371</v>
      </c>
      <c r="M675" t="b">
        <v>0</v>
      </c>
      <c r="N675">
        <v>3</v>
      </c>
      <c r="O675" t="b">
        <v>0</v>
      </c>
      <c r="P675" t="s">
        <v>8273</v>
      </c>
      <c r="Q675" s="7">
        <f t="shared" si="77"/>
        <v>0.20500000000000002</v>
      </c>
      <c r="R675" s="8">
        <f t="shared" si="78"/>
        <v>68.333333333333329</v>
      </c>
      <c r="S675" s="10" t="str">
        <f t="shared" si="80"/>
        <v>technology</v>
      </c>
      <c r="T675" s="10" t="str">
        <f t="shared" si="81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6">
        <f t="shared" si="75"/>
        <v>41862.824386574073</v>
      </c>
      <c r="K676">
        <v>1402627627</v>
      </c>
      <c r="L676" s="16">
        <f t="shared" si="76"/>
        <v>41802.824386574073</v>
      </c>
      <c r="M676" t="b">
        <v>0</v>
      </c>
      <c r="N676">
        <v>2</v>
      </c>
      <c r="O676" t="b">
        <v>0</v>
      </c>
      <c r="P676" t="s">
        <v>8273</v>
      </c>
      <c r="Q676" s="7">
        <f t="shared" si="77"/>
        <v>0.03</v>
      </c>
      <c r="R676" s="8">
        <f t="shared" si="78"/>
        <v>7.5</v>
      </c>
      <c r="S676" s="10" t="str">
        <f t="shared" si="80"/>
        <v>technology</v>
      </c>
      <c r="T676" s="10" t="str">
        <f t="shared" si="81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6">
        <f t="shared" si="75"/>
        <v>42004.999305555561</v>
      </c>
      <c r="K677">
        <v>1417558804</v>
      </c>
      <c r="L677" s="16">
        <f t="shared" si="76"/>
        <v>41975.63893518519</v>
      </c>
      <c r="M677" t="b">
        <v>0</v>
      </c>
      <c r="N677">
        <v>26</v>
      </c>
      <c r="O677" t="b">
        <v>0</v>
      </c>
      <c r="P677" t="s">
        <v>8273</v>
      </c>
      <c r="Q677" s="7">
        <f t="shared" si="77"/>
        <v>14.85</v>
      </c>
      <c r="R677" s="8">
        <f t="shared" si="78"/>
        <v>34.269230769230766</v>
      </c>
      <c r="S677" s="10" t="str">
        <f t="shared" si="80"/>
        <v>technology</v>
      </c>
      <c r="T677" s="10" t="str">
        <f t="shared" si="81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6">
        <f t="shared" si="75"/>
        <v>42042.476631944453</v>
      </c>
      <c r="K678">
        <v>1420741581</v>
      </c>
      <c r="L678" s="16">
        <f t="shared" si="76"/>
        <v>42012.476631944453</v>
      </c>
      <c r="M678" t="b">
        <v>0</v>
      </c>
      <c r="N678">
        <v>24</v>
      </c>
      <c r="O678" t="b">
        <v>0</v>
      </c>
      <c r="P678" t="s">
        <v>8273</v>
      </c>
      <c r="Q678" s="7">
        <f t="shared" si="77"/>
        <v>1.4710000000000001</v>
      </c>
      <c r="R678" s="8">
        <f t="shared" si="78"/>
        <v>61.291666666666664</v>
      </c>
      <c r="S678" s="10" t="str">
        <f t="shared" si="80"/>
        <v>technology</v>
      </c>
      <c r="T678" s="10" t="str">
        <f t="shared" si="81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6">
        <f t="shared" si="75"/>
        <v>42549.112210648149</v>
      </c>
      <c r="K679">
        <v>1463218895</v>
      </c>
      <c r="L679" s="16">
        <f t="shared" si="76"/>
        <v>42504.112210648149</v>
      </c>
      <c r="M679" t="b">
        <v>0</v>
      </c>
      <c r="N679">
        <v>96</v>
      </c>
      <c r="O679" t="b">
        <v>0</v>
      </c>
      <c r="P679" t="s">
        <v>8273</v>
      </c>
      <c r="Q679" s="7">
        <f t="shared" si="77"/>
        <v>25.584</v>
      </c>
      <c r="R679" s="8">
        <f t="shared" si="78"/>
        <v>133.25</v>
      </c>
      <c r="S679" s="10" t="str">
        <f t="shared" si="80"/>
        <v>technology</v>
      </c>
      <c r="T679" s="10" t="str">
        <f t="shared" si="81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6">
        <f t="shared" si="75"/>
        <v>42511.084930555553</v>
      </c>
      <c r="K680">
        <v>1461229338</v>
      </c>
      <c r="L680" s="16">
        <f t="shared" si="76"/>
        <v>42481.084930555553</v>
      </c>
      <c r="M680" t="b">
        <v>0</v>
      </c>
      <c r="N680">
        <v>17</v>
      </c>
      <c r="O680" t="b">
        <v>0</v>
      </c>
      <c r="P680" t="s">
        <v>8273</v>
      </c>
      <c r="Q680" s="7">
        <f t="shared" si="77"/>
        <v>3.8206896551724134</v>
      </c>
      <c r="R680" s="8">
        <f t="shared" si="78"/>
        <v>65.17647058823529</v>
      </c>
      <c r="S680" s="10" t="str">
        <f t="shared" si="80"/>
        <v>technology</v>
      </c>
      <c r="T680" s="10" t="str">
        <f t="shared" si="81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6">
        <f t="shared" si="75"/>
        <v>42616.404039351859</v>
      </c>
      <c r="K681">
        <v>1467736909</v>
      </c>
      <c r="L681" s="16">
        <f t="shared" si="76"/>
        <v>42556.404039351859</v>
      </c>
      <c r="M681" t="b">
        <v>0</v>
      </c>
      <c r="N681">
        <v>94</v>
      </c>
      <c r="O681" t="b">
        <v>0</v>
      </c>
      <c r="P681" t="s">
        <v>8273</v>
      </c>
      <c r="Q681" s="7">
        <f t="shared" si="77"/>
        <v>15.485964912280703</v>
      </c>
      <c r="R681" s="8">
        <f t="shared" si="78"/>
        <v>93.90425531914893</v>
      </c>
      <c r="S681" s="10" t="str">
        <f t="shared" si="80"/>
        <v>technology</v>
      </c>
      <c r="T681" s="10" t="str">
        <f t="shared" si="81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6">
        <f t="shared" si="75"/>
        <v>41899.209849537037</v>
      </c>
      <c r="K682">
        <v>1407931331</v>
      </c>
      <c r="L682" s="16">
        <f t="shared" si="76"/>
        <v>41864.209849537037</v>
      </c>
      <c r="M682" t="b">
        <v>0</v>
      </c>
      <c r="N682">
        <v>129</v>
      </c>
      <c r="O682" t="b">
        <v>0</v>
      </c>
      <c r="P682" t="s">
        <v>8273</v>
      </c>
      <c r="Q682" s="7">
        <f t="shared" si="77"/>
        <v>25.912000000000003</v>
      </c>
      <c r="R682" s="8">
        <f t="shared" si="78"/>
        <v>150.65116279069767</v>
      </c>
      <c r="S682" s="10" t="str">
        <f t="shared" si="80"/>
        <v>technology</v>
      </c>
      <c r="T682" s="10" t="str">
        <f t="shared" si="81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6">
        <f t="shared" si="75"/>
        <v>42669.51393518519</v>
      </c>
      <c r="K683">
        <v>1474917604</v>
      </c>
      <c r="L683" s="16">
        <f t="shared" si="76"/>
        <v>42639.51393518519</v>
      </c>
      <c r="M683" t="b">
        <v>0</v>
      </c>
      <c r="N683">
        <v>1</v>
      </c>
      <c r="O683" t="b">
        <v>0</v>
      </c>
      <c r="P683" t="s">
        <v>8273</v>
      </c>
      <c r="Q683" s="7">
        <f t="shared" si="77"/>
        <v>0.04</v>
      </c>
      <c r="R683" s="8">
        <f t="shared" si="78"/>
        <v>1</v>
      </c>
      <c r="S683" s="10" t="str">
        <f t="shared" si="80"/>
        <v>technology</v>
      </c>
      <c r="T683" s="10" t="str">
        <f t="shared" si="81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6">
        <f t="shared" si="75"/>
        <v>42808.431967592602</v>
      </c>
      <c r="K684">
        <v>1486923722</v>
      </c>
      <c r="L684" s="16">
        <f t="shared" si="76"/>
        <v>42778.473634259259</v>
      </c>
      <c r="M684" t="b">
        <v>0</v>
      </c>
      <c r="N684">
        <v>4</v>
      </c>
      <c r="O684" t="b">
        <v>0</v>
      </c>
      <c r="P684" t="s">
        <v>8273</v>
      </c>
      <c r="Q684" s="7">
        <f t="shared" si="77"/>
        <v>0.106</v>
      </c>
      <c r="R684" s="8">
        <f t="shared" si="78"/>
        <v>13.25</v>
      </c>
      <c r="S684" s="10" t="str">
        <f t="shared" si="80"/>
        <v>technology</v>
      </c>
      <c r="T684" s="10" t="str">
        <f t="shared" si="81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6">
        <f t="shared" si="75"/>
        <v>42674.608379629637</v>
      </c>
      <c r="K685">
        <v>1474493764</v>
      </c>
      <c r="L685" s="16">
        <f t="shared" si="76"/>
        <v>42634.608379629637</v>
      </c>
      <c r="M685" t="b">
        <v>0</v>
      </c>
      <c r="N685">
        <v>3</v>
      </c>
      <c r="O685" t="b">
        <v>0</v>
      </c>
      <c r="P685" t="s">
        <v>8273</v>
      </c>
      <c r="Q685" s="7">
        <f t="shared" si="77"/>
        <v>0.85142857142857142</v>
      </c>
      <c r="R685" s="8">
        <f t="shared" si="78"/>
        <v>99.333333333333329</v>
      </c>
      <c r="S685" s="10" t="str">
        <f t="shared" si="80"/>
        <v>technology</v>
      </c>
      <c r="T685" s="10" t="str">
        <f t="shared" si="81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6">
        <f t="shared" si="75"/>
        <v>41844.833333333336</v>
      </c>
      <c r="K686">
        <v>1403176891</v>
      </c>
      <c r="L686" s="16">
        <f t="shared" si="76"/>
        <v>41809.181608796302</v>
      </c>
      <c r="M686" t="b">
        <v>0</v>
      </c>
      <c r="N686">
        <v>135</v>
      </c>
      <c r="O686" t="b">
        <v>0</v>
      </c>
      <c r="P686" t="s">
        <v>8273</v>
      </c>
      <c r="Q686" s="7">
        <f t="shared" si="77"/>
        <v>7.4837500000000006</v>
      </c>
      <c r="R686" s="8">
        <f t="shared" si="78"/>
        <v>177.39259259259259</v>
      </c>
      <c r="S686" s="10" t="str">
        <f t="shared" si="80"/>
        <v>technology</v>
      </c>
      <c r="T686" s="10" t="str">
        <f t="shared" si="81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6">
        <f t="shared" si="75"/>
        <v>42016.574907407405</v>
      </c>
      <c r="K687">
        <v>1417207672</v>
      </c>
      <c r="L687" s="16">
        <f t="shared" si="76"/>
        <v>41971.574907407405</v>
      </c>
      <c r="M687" t="b">
        <v>0</v>
      </c>
      <c r="N687">
        <v>10</v>
      </c>
      <c r="O687" t="b">
        <v>0</v>
      </c>
      <c r="P687" t="s">
        <v>8273</v>
      </c>
      <c r="Q687" s="7">
        <f t="shared" si="77"/>
        <v>27.650000000000002</v>
      </c>
      <c r="R687" s="8">
        <f t="shared" si="78"/>
        <v>55.3</v>
      </c>
      <c r="S687" s="10" t="str">
        <f t="shared" si="80"/>
        <v>technology</v>
      </c>
      <c r="T687" s="10" t="str">
        <f t="shared" si="81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6">
        <f t="shared" si="75"/>
        <v>42219.381597222229</v>
      </c>
      <c r="K688">
        <v>1436026170</v>
      </c>
      <c r="L688" s="16">
        <f t="shared" si="76"/>
        <v>42189.381597222229</v>
      </c>
      <c r="M688" t="b">
        <v>0</v>
      </c>
      <c r="N688" s="11">
        <v>0.1</v>
      </c>
      <c r="O688" t="b">
        <v>0</v>
      </c>
      <c r="P688" t="s">
        <v>8273</v>
      </c>
      <c r="Q688" s="7">
        <f t="shared" si="77"/>
        <v>0</v>
      </c>
      <c r="R688" s="8">
        <f t="shared" si="78"/>
        <v>0</v>
      </c>
      <c r="S688" s="10" t="str">
        <f t="shared" si="80"/>
        <v>technology</v>
      </c>
      <c r="T688" s="10" t="str">
        <f t="shared" si="81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6">
        <f t="shared" si="75"/>
        <v>42771.458946759267</v>
      </c>
      <c r="K689">
        <v>1481133653</v>
      </c>
      <c r="L689" s="16">
        <f t="shared" si="76"/>
        <v>42711.458946759267</v>
      </c>
      <c r="M689" t="b">
        <v>0</v>
      </c>
      <c r="N689">
        <v>6</v>
      </c>
      <c r="O689" t="b">
        <v>0</v>
      </c>
      <c r="P689" t="s">
        <v>8273</v>
      </c>
      <c r="Q689" s="7">
        <f t="shared" si="77"/>
        <v>3.55</v>
      </c>
      <c r="R689" s="8">
        <f t="shared" si="78"/>
        <v>591.66666666666663</v>
      </c>
      <c r="S689" s="10" t="str">
        <f t="shared" si="80"/>
        <v>technology</v>
      </c>
      <c r="T689" s="10" t="str">
        <f t="shared" si="81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6">
        <f t="shared" si="75"/>
        <v>42291.813113425924</v>
      </c>
      <c r="K690">
        <v>1442284253</v>
      </c>
      <c r="L690" s="16">
        <f t="shared" si="76"/>
        <v>42261.813113425924</v>
      </c>
      <c r="M690" t="b">
        <v>0</v>
      </c>
      <c r="N690">
        <v>36</v>
      </c>
      <c r="O690" t="b">
        <v>0</v>
      </c>
      <c r="P690" t="s">
        <v>8273</v>
      </c>
      <c r="Q690" s="7">
        <f t="shared" si="77"/>
        <v>72.989999999999995</v>
      </c>
      <c r="R690" s="8">
        <f t="shared" si="78"/>
        <v>405.5</v>
      </c>
      <c r="S690" s="10" t="str">
        <f t="shared" si="80"/>
        <v>technology</v>
      </c>
      <c r="T690" s="10" t="str">
        <f t="shared" si="81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6">
        <f t="shared" si="75"/>
        <v>42711.915972222225</v>
      </c>
      <c r="K691">
        <v>1478016097</v>
      </c>
      <c r="L691" s="16">
        <f t="shared" si="76"/>
        <v>42675.376122685186</v>
      </c>
      <c r="M691" t="b">
        <v>0</v>
      </c>
      <c r="N691">
        <v>336</v>
      </c>
      <c r="O691" t="b">
        <v>0</v>
      </c>
      <c r="P691" t="s">
        <v>8273</v>
      </c>
      <c r="Q691" s="7">
        <f t="shared" si="77"/>
        <v>57.648750000000007</v>
      </c>
      <c r="R691" s="8">
        <f t="shared" si="78"/>
        <v>343.14732142857144</v>
      </c>
      <c r="S691" s="10" t="str">
        <f t="shared" si="80"/>
        <v>technology</v>
      </c>
      <c r="T691" s="10" t="str">
        <f t="shared" si="81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6">
        <f t="shared" si="75"/>
        <v>42621.958333333336</v>
      </c>
      <c r="K692">
        <v>1469718841</v>
      </c>
      <c r="L692" s="16">
        <f t="shared" si="76"/>
        <v>42579.34306712963</v>
      </c>
      <c r="M692" t="b">
        <v>0</v>
      </c>
      <c r="N692">
        <v>34</v>
      </c>
      <c r="O692" t="b">
        <v>0</v>
      </c>
      <c r="P692" t="s">
        <v>8273</v>
      </c>
      <c r="Q692" s="7">
        <f t="shared" si="77"/>
        <v>12.34</v>
      </c>
      <c r="R692" s="8">
        <f t="shared" si="78"/>
        <v>72.588235294117652</v>
      </c>
      <c r="S692" s="10" t="str">
        <f t="shared" si="80"/>
        <v>technology</v>
      </c>
      <c r="T692" s="10" t="str">
        <f t="shared" si="81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6">
        <f t="shared" si="75"/>
        <v>42185.736643518518</v>
      </c>
      <c r="K693">
        <v>1433292046</v>
      </c>
      <c r="L693" s="16">
        <f t="shared" si="76"/>
        <v>42157.736643518518</v>
      </c>
      <c r="M693" t="b">
        <v>0</v>
      </c>
      <c r="N693">
        <v>10</v>
      </c>
      <c r="O693" t="b">
        <v>0</v>
      </c>
      <c r="P693" t="s">
        <v>8273</v>
      </c>
      <c r="Q693" s="7">
        <f t="shared" si="77"/>
        <v>0.52</v>
      </c>
      <c r="R693" s="8">
        <f t="shared" si="78"/>
        <v>26</v>
      </c>
      <c r="S693" s="10" t="str">
        <f t="shared" si="80"/>
        <v>technology</v>
      </c>
      <c r="T693" s="10" t="str">
        <f t="shared" si="81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6">
        <f t="shared" si="75"/>
        <v>42726.084062500006</v>
      </c>
      <c r="K694">
        <v>1479805263</v>
      </c>
      <c r="L694" s="16">
        <f t="shared" si="76"/>
        <v>42696.084062500006</v>
      </c>
      <c r="M694" t="b">
        <v>0</v>
      </c>
      <c r="N694">
        <v>201</v>
      </c>
      <c r="O694" t="b">
        <v>0</v>
      </c>
      <c r="P694" t="s">
        <v>8273</v>
      </c>
      <c r="Q694" s="7">
        <f t="shared" si="77"/>
        <v>6.5299999999999994</v>
      </c>
      <c r="R694" s="8">
        <f t="shared" si="78"/>
        <v>6.4975124378109452</v>
      </c>
      <c r="S694" s="10" t="str">
        <f t="shared" si="80"/>
        <v>technology</v>
      </c>
      <c r="T694" s="10" t="str">
        <f t="shared" si="81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6">
        <f t="shared" si="75"/>
        <v>42124.516516203708</v>
      </c>
      <c r="K695">
        <v>1427829827</v>
      </c>
      <c r="L695" s="16">
        <f t="shared" si="76"/>
        <v>42094.516516203708</v>
      </c>
      <c r="M695" t="b">
        <v>0</v>
      </c>
      <c r="N695">
        <v>296</v>
      </c>
      <c r="O695" t="b">
        <v>0</v>
      </c>
      <c r="P695" t="s">
        <v>8273</v>
      </c>
      <c r="Q695" s="7">
        <f t="shared" si="77"/>
        <v>35.338000000000001</v>
      </c>
      <c r="R695" s="8">
        <f t="shared" si="78"/>
        <v>119.38513513513513</v>
      </c>
      <c r="S695" s="10" t="str">
        <f t="shared" si="80"/>
        <v>technology</v>
      </c>
      <c r="T695" s="10" t="str">
        <f t="shared" si="81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6">
        <f t="shared" si="75"/>
        <v>42767.372210648151</v>
      </c>
      <c r="K696">
        <v>1483372559</v>
      </c>
      <c r="L696" s="16">
        <f t="shared" si="76"/>
        <v>42737.372210648151</v>
      </c>
      <c r="M696" t="b">
        <v>0</v>
      </c>
      <c r="N696">
        <v>7</v>
      </c>
      <c r="O696" t="b">
        <v>0</v>
      </c>
      <c r="P696" t="s">
        <v>8273</v>
      </c>
      <c r="Q696" s="7">
        <f t="shared" si="77"/>
        <v>0.39333333333333331</v>
      </c>
      <c r="R696" s="8">
        <f t="shared" si="78"/>
        <v>84.285714285714292</v>
      </c>
      <c r="S696" s="10" t="str">
        <f t="shared" si="80"/>
        <v>technology</v>
      </c>
      <c r="T696" s="10" t="str">
        <f t="shared" si="81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6">
        <f t="shared" si="75"/>
        <v>41943.229398148149</v>
      </c>
      <c r="K697">
        <v>1412166620</v>
      </c>
      <c r="L697" s="16">
        <f t="shared" si="76"/>
        <v>41913.229398148149</v>
      </c>
      <c r="M697" t="b">
        <v>0</v>
      </c>
      <c r="N697">
        <v>7</v>
      </c>
      <c r="O697" t="b">
        <v>0</v>
      </c>
      <c r="P697" t="s">
        <v>8273</v>
      </c>
      <c r="Q697" s="7">
        <f t="shared" si="77"/>
        <v>1.06</v>
      </c>
      <c r="R697" s="8">
        <f t="shared" si="78"/>
        <v>90.857142857142861</v>
      </c>
      <c r="S697" s="10" t="str">
        <f t="shared" si="80"/>
        <v>technology</v>
      </c>
      <c r="T697" s="10" t="str">
        <f t="shared" si="81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6">
        <f t="shared" si="75"/>
        <v>41845.635439814818</v>
      </c>
      <c r="K698">
        <v>1403734502</v>
      </c>
      <c r="L698" s="16">
        <f t="shared" si="76"/>
        <v>41815.635439814818</v>
      </c>
      <c r="M698" t="b">
        <v>0</v>
      </c>
      <c r="N698">
        <v>1</v>
      </c>
      <c r="O698" t="b">
        <v>0</v>
      </c>
      <c r="P698" t="s">
        <v>8273</v>
      </c>
      <c r="Q698" s="7">
        <f t="shared" si="77"/>
        <v>5.7142857142857147E-4</v>
      </c>
      <c r="R698" s="8">
        <f t="shared" si="78"/>
        <v>1</v>
      </c>
      <c r="S698" s="10" t="str">
        <f t="shared" si="80"/>
        <v>technology</v>
      </c>
      <c r="T698" s="10" t="str">
        <f t="shared" si="81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6">
        <f t="shared" si="75"/>
        <v>42403.231354166674</v>
      </c>
      <c r="K699">
        <v>1453206789</v>
      </c>
      <c r="L699" s="16">
        <f t="shared" si="76"/>
        <v>42388.231354166674</v>
      </c>
      <c r="M699" t="b">
        <v>0</v>
      </c>
      <c r="N699">
        <v>114</v>
      </c>
      <c r="O699" t="b">
        <v>0</v>
      </c>
      <c r="P699" t="s">
        <v>8273</v>
      </c>
      <c r="Q699" s="7">
        <f t="shared" si="77"/>
        <v>46.379999999999995</v>
      </c>
      <c r="R699" s="8">
        <f t="shared" si="78"/>
        <v>20.342105263157894</v>
      </c>
      <c r="S699" s="10" t="str">
        <f t="shared" si="80"/>
        <v>technology</v>
      </c>
      <c r="T699" s="10" t="str">
        <f t="shared" si="81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6">
        <f t="shared" si="75"/>
        <v>41899.791666666672</v>
      </c>
      <c r="K700">
        <v>1408141245</v>
      </c>
      <c r="L700" s="16">
        <f t="shared" si="76"/>
        <v>41866.639409722222</v>
      </c>
      <c r="M700" t="b">
        <v>0</v>
      </c>
      <c r="N700">
        <v>29</v>
      </c>
      <c r="O700" t="b">
        <v>0</v>
      </c>
      <c r="P700" t="s">
        <v>8273</v>
      </c>
      <c r="Q700" s="7">
        <f t="shared" si="77"/>
        <v>15.39</v>
      </c>
      <c r="R700" s="8">
        <f t="shared" si="78"/>
        <v>530.68965517241384</v>
      </c>
      <c r="S700" s="10" t="str">
        <f t="shared" si="80"/>
        <v>technology</v>
      </c>
      <c r="T700" s="10" t="str">
        <f t="shared" si="81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6">
        <f t="shared" si="75"/>
        <v>41600.375</v>
      </c>
      <c r="K701">
        <v>1381923548</v>
      </c>
      <c r="L701" s="16">
        <f t="shared" si="76"/>
        <v>41563.193842592598</v>
      </c>
      <c r="M701" t="b">
        <v>0</v>
      </c>
      <c r="N701">
        <v>890</v>
      </c>
      <c r="O701" t="b">
        <v>0</v>
      </c>
      <c r="P701" t="s">
        <v>8273</v>
      </c>
      <c r="Q701" s="7">
        <f t="shared" si="77"/>
        <v>82.422107692307705</v>
      </c>
      <c r="R701" s="8">
        <f t="shared" si="78"/>
        <v>120.39184269662923</v>
      </c>
      <c r="S701" s="10" t="str">
        <f t="shared" si="80"/>
        <v>technology</v>
      </c>
      <c r="T701" s="10" t="str">
        <f t="shared" si="81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6">
        <f t="shared" si="75"/>
        <v>42745.396770833337</v>
      </c>
      <c r="K702">
        <v>1481473881</v>
      </c>
      <c r="L702" s="16">
        <f t="shared" si="76"/>
        <v>42715.396770833337</v>
      </c>
      <c r="M702" t="b">
        <v>0</v>
      </c>
      <c r="N702">
        <v>31</v>
      </c>
      <c r="O702" t="b">
        <v>0</v>
      </c>
      <c r="P702" t="s">
        <v>8273</v>
      </c>
      <c r="Q702" s="7">
        <f t="shared" si="77"/>
        <v>2.6866666666666665</v>
      </c>
      <c r="R702" s="8">
        <f t="shared" si="78"/>
        <v>13</v>
      </c>
      <c r="S702" s="10" t="str">
        <f t="shared" ref="S702:S721" si="82">IF(ISNUMBER(SEARCH("technology",P702)),"technology","")</f>
        <v>technology</v>
      </c>
      <c r="T702" s="10" t="str">
        <f t="shared" si="81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6">
        <f t="shared" si="75"/>
        <v>41843.371296296296</v>
      </c>
      <c r="K703">
        <v>1403538880</v>
      </c>
      <c r="L703" s="16">
        <f t="shared" si="76"/>
        <v>41813.371296296296</v>
      </c>
      <c r="M703" t="b">
        <v>0</v>
      </c>
      <c r="N703">
        <v>21</v>
      </c>
      <c r="O703" t="b">
        <v>0</v>
      </c>
      <c r="P703" t="s">
        <v>8273</v>
      </c>
      <c r="Q703" s="7">
        <f t="shared" si="77"/>
        <v>26.6</v>
      </c>
      <c r="R703" s="8">
        <f t="shared" si="78"/>
        <v>291.33333333333331</v>
      </c>
      <c r="S703" s="10" t="str">
        <f t="shared" si="82"/>
        <v>technology</v>
      </c>
      <c r="T703" s="10" t="str">
        <f t="shared" si="81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6">
        <f t="shared" si="75"/>
        <v>42698.476701388885</v>
      </c>
      <c r="K704">
        <v>1477416387</v>
      </c>
      <c r="L704" s="16">
        <f t="shared" si="76"/>
        <v>42668.435034722228</v>
      </c>
      <c r="M704" t="b">
        <v>0</v>
      </c>
      <c r="N704">
        <v>37</v>
      </c>
      <c r="O704" t="b">
        <v>0</v>
      </c>
      <c r="P704" t="s">
        <v>8273</v>
      </c>
      <c r="Q704" s="7">
        <f t="shared" si="77"/>
        <v>30.813400000000001</v>
      </c>
      <c r="R704" s="8">
        <f t="shared" si="78"/>
        <v>124.9191891891892</v>
      </c>
      <c r="S704" s="10" t="str">
        <f t="shared" si="82"/>
        <v>technology</v>
      </c>
      <c r="T704" s="10" t="str">
        <f t="shared" si="81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6">
        <f t="shared" si="75"/>
        <v>42766.688888888886</v>
      </c>
      <c r="K705">
        <v>1481150949</v>
      </c>
      <c r="L705" s="16">
        <f t="shared" si="76"/>
        <v>42711.659131944449</v>
      </c>
      <c r="M705" t="b">
        <v>0</v>
      </c>
      <c r="N705">
        <v>7</v>
      </c>
      <c r="O705" t="b">
        <v>0</v>
      </c>
      <c r="P705" t="s">
        <v>8273</v>
      </c>
      <c r="Q705" s="7">
        <f t="shared" si="77"/>
        <v>5.58</v>
      </c>
      <c r="R705" s="8">
        <f t="shared" si="78"/>
        <v>119.57142857142857</v>
      </c>
      <c r="S705" s="10" t="str">
        <f t="shared" si="82"/>
        <v>technology</v>
      </c>
      <c r="T705" s="10" t="str">
        <f t="shared" si="81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6">
        <f t="shared" ref="J706:J769" si="83">(((I706/60)/60)/24)+DATE(1970,1,1)+(-7/24)</f>
        <v>42785.901250000003</v>
      </c>
      <c r="K706">
        <v>1482381468</v>
      </c>
      <c r="L706" s="16">
        <f t="shared" ref="L706:L769" si="84">(((K706/60)/60)/24)+DATE(1970,1,1)+(-7/24)</f>
        <v>42725.901250000003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85">(E706/D706)*100</f>
        <v>0.87454545454545463</v>
      </c>
      <c r="R706" s="8">
        <f t="shared" ref="R706:R769" si="86">E706/N706</f>
        <v>120.25</v>
      </c>
      <c r="S706" s="10" t="str">
        <f t="shared" si="82"/>
        <v>technology</v>
      </c>
      <c r="T706" s="10" t="str">
        <f t="shared" ref="T706:T721" si="87">IF(ISNUMBER(SEARCH("wearables",P706)),"wearables","")</f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6">
        <f t="shared" si="83"/>
        <v>42756.199976851851</v>
      </c>
      <c r="K707">
        <v>1482407278</v>
      </c>
      <c r="L707" s="16">
        <f t="shared" si="84"/>
        <v>42726.199976851851</v>
      </c>
      <c r="M707" t="b">
        <v>0</v>
      </c>
      <c r="N707">
        <v>5</v>
      </c>
      <c r="O707" t="b">
        <v>0</v>
      </c>
      <c r="P707" t="s">
        <v>8273</v>
      </c>
      <c r="Q707" s="7">
        <f t="shared" si="85"/>
        <v>0.97699999999999987</v>
      </c>
      <c r="R707" s="8">
        <f t="shared" si="86"/>
        <v>195.4</v>
      </c>
      <c r="S707" s="10" t="str">
        <f t="shared" si="82"/>
        <v>technology</v>
      </c>
      <c r="T707" s="10" t="str">
        <f t="shared" si="87"/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6">
        <f t="shared" si="83"/>
        <v>42718.48541666667</v>
      </c>
      <c r="K708">
        <v>1478130783</v>
      </c>
      <c r="L708" s="16">
        <f t="shared" si="84"/>
        <v>42676.703506944446</v>
      </c>
      <c r="M708" t="b">
        <v>0</v>
      </c>
      <c r="N708" s="11">
        <v>0.1</v>
      </c>
      <c r="O708" t="b">
        <v>0</v>
      </c>
      <c r="P708" t="s">
        <v>8273</v>
      </c>
      <c r="Q708" s="7">
        <f t="shared" si="85"/>
        <v>0</v>
      </c>
      <c r="R708" s="8">
        <f t="shared" si="86"/>
        <v>0</v>
      </c>
      <c r="S708" s="10" t="str">
        <f t="shared" si="82"/>
        <v>technology</v>
      </c>
      <c r="T708" s="10" t="str">
        <f t="shared" si="87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6">
        <f t="shared" si="83"/>
        <v>42736.371840277781</v>
      </c>
      <c r="K709">
        <v>1479830127</v>
      </c>
      <c r="L709" s="16">
        <f t="shared" si="84"/>
        <v>42696.371840277781</v>
      </c>
      <c r="M709" t="b">
        <v>0</v>
      </c>
      <c r="N709">
        <v>456</v>
      </c>
      <c r="O709" t="b">
        <v>0</v>
      </c>
      <c r="P709" t="s">
        <v>8273</v>
      </c>
      <c r="Q709" s="7">
        <f t="shared" si="85"/>
        <v>78.927352941176466</v>
      </c>
      <c r="R709" s="8">
        <f t="shared" si="86"/>
        <v>117.69868421052631</v>
      </c>
      <c r="S709" s="10" t="str">
        <f t="shared" si="82"/>
        <v>technology</v>
      </c>
      <c r="T709" s="10" t="str">
        <f t="shared" si="87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6">
        <f t="shared" si="83"/>
        <v>41895.289351851854</v>
      </c>
      <c r="K710">
        <v>1405432600</v>
      </c>
      <c r="L710" s="16">
        <f t="shared" si="84"/>
        <v>41835.289351851854</v>
      </c>
      <c r="M710" t="b">
        <v>0</v>
      </c>
      <c r="N710">
        <v>369</v>
      </c>
      <c r="O710" t="b">
        <v>0</v>
      </c>
      <c r="P710" t="s">
        <v>8273</v>
      </c>
      <c r="Q710" s="7">
        <f t="shared" si="85"/>
        <v>22.092500000000001</v>
      </c>
      <c r="R710" s="8">
        <f t="shared" si="86"/>
        <v>23.948509485094849</v>
      </c>
      <c r="S710" s="10" t="str">
        <f t="shared" si="82"/>
        <v>technology</v>
      </c>
      <c r="T710" s="10" t="str">
        <f t="shared" si="87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6">
        <f t="shared" si="83"/>
        <v>41977.749525462968</v>
      </c>
      <c r="K711">
        <v>1415149159</v>
      </c>
      <c r="L711" s="16">
        <f t="shared" si="84"/>
        <v>41947.749525462968</v>
      </c>
      <c r="M711" t="b">
        <v>0</v>
      </c>
      <c r="N711">
        <v>2</v>
      </c>
      <c r="O711" t="b">
        <v>0</v>
      </c>
      <c r="P711" t="s">
        <v>8273</v>
      </c>
      <c r="Q711" s="7">
        <f t="shared" si="85"/>
        <v>0.40666666666666662</v>
      </c>
      <c r="R711" s="8">
        <f t="shared" si="86"/>
        <v>30.5</v>
      </c>
      <c r="S711" s="10" t="str">
        <f t="shared" si="82"/>
        <v>technology</v>
      </c>
      <c r="T711" s="10" t="str">
        <f t="shared" si="87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6">
        <f t="shared" si="83"/>
        <v>41870.738888888889</v>
      </c>
      <c r="K712">
        <v>1405640302</v>
      </c>
      <c r="L712" s="16">
        <f t="shared" si="84"/>
        <v>41837.69331018519</v>
      </c>
      <c r="M712" t="b">
        <v>0</v>
      </c>
      <c r="N712" s="11">
        <v>0.1</v>
      </c>
      <c r="O712" t="b">
        <v>0</v>
      </c>
      <c r="P712" t="s">
        <v>8273</v>
      </c>
      <c r="Q712" s="7">
        <f t="shared" si="85"/>
        <v>0</v>
      </c>
      <c r="R712" s="8">
        <f t="shared" si="86"/>
        <v>0</v>
      </c>
      <c r="S712" s="10" t="str">
        <f t="shared" si="82"/>
        <v>technology</v>
      </c>
      <c r="T712" s="10" t="str">
        <f t="shared" si="87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6">
        <f t="shared" si="83"/>
        <v>42718.209120370368</v>
      </c>
      <c r="K713">
        <v>1478257268</v>
      </c>
      <c r="L713" s="16">
        <f t="shared" si="84"/>
        <v>42678.167453703711</v>
      </c>
      <c r="M713" t="b">
        <v>0</v>
      </c>
      <c r="N713">
        <v>338</v>
      </c>
      <c r="O713" t="b">
        <v>0</v>
      </c>
      <c r="P713" t="s">
        <v>8273</v>
      </c>
      <c r="Q713" s="7">
        <f t="shared" si="85"/>
        <v>33.790999999999997</v>
      </c>
      <c r="R713" s="8">
        <f t="shared" si="86"/>
        <v>99.973372781065095</v>
      </c>
      <c r="S713" s="10" t="str">
        <f t="shared" si="82"/>
        <v>technology</v>
      </c>
      <c r="T713" s="10" t="str">
        <f t="shared" si="87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6">
        <f t="shared" si="83"/>
        <v>42414.389259259267</v>
      </c>
      <c r="K714">
        <v>1452874832</v>
      </c>
      <c r="L714" s="16">
        <f t="shared" si="84"/>
        <v>42384.389259259267</v>
      </c>
      <c r="M714" t="b">
        <v>0</v>
      </c>
      <c r="N714">
        <v>4</v>
      </c>
      <c r="O714" t="b">
        <v>0</v>
      </c>
      <c r="P714" t="s">
        <v>8273</v>
      </c>
      <c r="Q714" s="7">
        <f t="shared" si="85"/>
        <v>0.21649484536082475</v>
      </c>
      <c r="R714" s="8">
        <f t="shared" si="86"/>
        <v>26.25</v>
      </c>
      <c r="S714" s="10" t="str">
        <f t="shared" si="82"/>
        <v>technology</v>
      </c>
      <c r="T714" s="10" t="str">
        <f t="shared" si="87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6">
        <f t="shared" si="83"/>
        <v>42526.237638888888</v>
      </c>
      <c r="K715">
        <v>1462538532</v>
      </c>
      <c r="L715" s="16">
        <f t="shared" si="84"/>
        <v>42496.237638888888</v>
      </c>
      <c r="M715" t="b">
        <v>0</v>
      </c>
      <c r="N715">
        <v>1</v>
      </c>
      <c r="O715" t="b">
        <v>0</v>
      </c>
      <c r="P715" t="s">
        <v>8273</v>
      </c>
      <c r="Q715" s="7">
        <f t="shared" si="85"/>
        <v>0.79600000000000004</v>
      </c>
      <c r="R715" s="8">
        <f t="shared" si="86"/>
        <v>199</v>
      </c>
      <c r="S715" s="10" t="str">
        <f t="shared" si="82"/>
        <v>technology</v>
      </c>
      <c r="T715" s="10" t="str">
        <f t="shared" si="87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6">
        <f t="shared" si="83"/>
        <v>42794.49631944445</v>
      </c>
      <c r="K716">
        <v>1483124082</v>
      </c>
      <c r="L716" s="16">
        <f t="shared" si="84"/>
        <v>42734.49631944445</v>
      </c>
      <c r="M716" t="b">
        <v>0</v>
      </c>
      <c r="N716">
        <v>28</v>
      </c>
      <c r="O716" t="b">
        <v>0</v>
      </c>
      <c r="P716" t="s">
        <v>8273</v>
      </c>
      <c r="Q716" s="7">
        <f t="shared" si="85"/>
        <v>14.993333333333334</v>
      </c>
      <c r="R716" s="8">
        <f t="shared" si="86"/>
        <v>80.321428571428569</v>
      </c>
      <c r="S716" s="10" t="str">
        <f t="shared" si="82"/>
        <v>technology</v>
      </c>
      <c r="T716" s="10" t="str">
        <f t="shared" si="87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6">
        <f t="shared" si="83"/>
        <v>42312.840740740743</v>
      </c>
      <c r="K717">
        <v>1443233440</v>
      </c>
      <c r="L717" s="16">
        <f t="shared" si="84"/>
        <v>42272.799074074072</v>
      </c>
      <c r="M717" t="b">
        <v>0</v>
      </c>
      <c r="N717">
        <v>12</v>
      </c>
      <c r="O717" t="b">
        <v>0</v>
      </c>
      <c r="P717" t="s">
        <v>8273</v>
      </c>
      <c r="Q717" s="7">
        <f t="shared" si="85"/>
        <v>5.0509090909090908</v>
      </c>
      <c r="R717" s="8">
        <f t="shared" si="86"/>
        <v>115.75</v>
      </c>
      <c r="S717" s="10" t="str">
        <f t="shared" si="82"/>
        <v>technology</v>
      </c>
      <c r="T717" s="10" t="str">
        <f t="shared" si="87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6">
        <f t="shared" si="83"/>
        <v>41973.708333333336</v>
      </c>
      <c r="K718">
        <v>1414511307</v>
      </c>
      <c r="L718" s="16">
        <f t="shared" si="84"/>
        <v>41940.366979166669</v>
      </c>
      <c r="M718" t="b">
        <v>0</v>
      </c>
      <c r="N718">
        <v>16</v>
      </c>
      <c r="O718" t="b">
        <v>0</v>
      </c>
      <c r="P718" t="s">
        <v>8273</v>
      </c>
      <c r="Q718" s="7">
        <f t="shared" si="85"/>
        <v>10.214285714285715</v>
      </c>
      <c r="R718" s="8">
        <f t="shared" si="86"/>
        <v>44.6875</v>
      </c>
      <c r="S718" s="10" t="str">
        <f t="shared" si="82"/>
        <v>technology</v>
      </c>
      <c r="T718" s="10" t="str">
        <f t="shared" si="87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6">
        <f t="shared" si="83"/>
        <v>41887.562523148154</v>
      </c>
      <c r="K719">
        <v>1407357002</v>
      </c>
      <c r="L719" s="16">
        <f t="shared" si="84"/>
        <v>41857.562523148154</v>
      </c>
      <c r="M719" t="b">
        <v>0</v>
      </c>
      <c r="N719">
        <v>4</v>
      </c>
      <c r="O719" t="b">
        <v>0</v>
      </c>
      <c r="P719" t="s">
        <v>8273</v>
      </c>
      <c r="Q719" s="7">
        <f t="shared" si="85"/>
        <v>0.30499999999999999</v>
      </c>
      <c r="R719" s="8">
        <f t="shared" si="86"/>
        <v>76.25</v>
      </c>
      <c r="S719" s="10" t="str">
        <f t="shared" si="82"/>
        <v>technology</v>
      </c>
      <c r="T719" s="10" t="str">
        <f t="shared" si="87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6">
        <f t="shared" si="83"/>
        <v>42783.957638888889</v>
      </c>
      <c r="K720">
        <v>1484684247</v>
      </c>
      <c r="L720" s="16">
        <f t="shared" si="84"/>
        <v>42752.553784722222</v>
      </c>
      <c r="M720" t="b">
        <v>0</v>
      </c>
      <c r="N720">
        <v>4</v>
      </c>
      <c r="O720" t="b">
        <v>0</v>
      </c>
      <c r="P720" t="s">
        <v>8273</v>
      </c>
      <c r="Q720" s="7">
        <f t="shared" si="85"/>
        <v>0.75</v>
      </c>
      <c r="R720" s="8">
        <f t="shared" si="86"/>
        <v>22.5</v>
      </c>
      <c r="S720" s="10" t="str">
        <f t="shared" si="82"/>
        <v>technology</v>
      </c>
      <c r="T720" s="10" t="str">
        <f t="shared" si="87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6">
        <f t="shared" si="83"/>
        <v>42422.748564814821</v>
      </c>
      <c r="K721">
        <v>1454979476</v>
      </c>
      <c r="L721" s="16">
        <f t="shared" si="84"/>
        <v>42408.748564814821</v>
      </c>
      <c r="M721" t="b">
        <v>0</v>
      </c>
      <c r="N721">
        <v>10</v>
      </c>
      <c r="O721" t="b">
        <v>0</v>
      </c>
      <c r="P721" t="s">
        <v>8273</v>
      </c>
      <c r="Q721" s="7">
        <f t="shared" si="85"/>
        <v>1.2933333333333332</v>
      </c>
      <c r="R721" s="8">
        <f t="shared" si="86"/>
        <v>19.399999999999999</v>
      </c>
      <c r="S721" s="10" t="str">
        <f t="shared" si="82"/>
        <v>technology</v>
      </c>
      <c r="T721" s="10" t="str">
        <f t="shared" si="87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6">
        <f t="shared" si="83"/>
        <v>40937.357534722229</v>
      </c>
      <c r="K722">
        <v>1325432091</v>
      </c>
      <c r="L722" s="16">
        <f t="shared" si="84"/>
        <v>40909.357534722229</v>
      </c>
      <c r="M722" t="b">
        <v>0</v>
      </c>
      <c r="N722">
        <v>41</v>
      </c>
      <c r="O722" t="b">
        <v>1</v>
      </c>
      <c r="P722" t="s">
        <v>8274</v>
      </c>
      <c r="Q722" s="7">
        <f t="shared" si="85"/>
        <v>143.94736842105263</v>
      </c>
      <c r="R722" s="8">
        <f t="shared" si="86"/>
        <v>66.707317073170728</v>
      </c>
      <c r="S722" s="10" t="str">
        <f t="shared" ref="S722:S753" si="88">IF(ISNUMBER(SEARCH("publishing",P722)),"publishing","")</f>
        <v>publishing</v>
      </c>
      <c r="T722" s="10" t="str">
        <f t="shared" ref="T722:T761" si="89">IF(ISNUMBER(SEARCH("nonfiction",P722)),"nonfiction","")</f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6">
        <f t="shared" si="83"/>
        <v>41852.280173611114</v>
      </c>
      <c r="K723">
        <v>1403012607</v>
      </c>
      <c r="L723" s="16">
        <f t="shared" si="84"/>
        <v>41807.280173611114</v>
      </c>
      <c r="M723" t="b">
        <v>0</v>
      </c>
      <c r="N723">
        <v>119</v>
      </c>
      <c r="O723" t="b">
        <v>1</v>
      </c>
      <c r="P723" t="s">
        <v>8274</v>
      </c>
      <c r="Q723" s="7">
        <f t="shared" si="85"/>
        <v>122.10975609756099</v>
      </c>
      <c r="R723" s="8">
        <f t="shared" si="86"/>
        <v>84.142857142857139</v>
      </c>
      <c r="S723" s="10" t="str">
        <f t="shared" si="88"/>
        <v>publishing</v>
      </c>
      <c r="T723" s="10" t="str">
        <f t="shared" si="89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6">
        <f t="shared" si="83"/>
        <v>41007.471967592595</v>
      </c>
      <c r="K724">
        <v>1331320778</v>
      </c>
      <c r="L724" s="16">
        <f t="shared" si="84"/>
        <v>40977.51363425926</v>
      </c>
      <c r="M724" t="b">
        <v>0</v>
      </c>
      <c r="N724">
        <v>153</v>
      </c>
      <c r="O724" t="b">
        <v>1</v>
      </c>
      <c r="P724" t="s">
        <v>8274</v>
      </c>
      <c r="Q724" s="7">
        <f t="shared" si="85"/>
        <v>132.024</v>
      </c>
      <c r="R724" s="8">
        <f t="shared" si="86"/>
        <v>215.72549019607843</v>
      </c>
      <c r="S724" s="10" t="str">
        <f t="shared" si="88"/>
        <v>publishing</v>
      </c>
      <c r="T724" s="10" t="str">
        <f t="shared" si="89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6">
        <f t="shared" si="83"/>
        <v>42214.874305555561</v>
      </c>
      <c r="K725">
        <v>1435606549</v>
      </c>
      <c r="L725" s="16">
        <f t="shared" si="84"/>
        <v>42184.524872685193</v>
      </c>
      <c r="M725" t="b">
        <v>0</v>
      </c>
      <c r="N725">
        <v>100</v>
      </c>
      <c r="O725" t="b">
        <v>1</v>
      </c>
      <c r="P725" t="s">
        <v>8274</v>
      </c>
      <c r="Q725" s="7">
        <f t="shared" si="85"/>
        <v>109.38000000000001</v>
      </c>
      <c r="R725" s="8">
        <f t="shared" si="86"/>
        <v>54.69</v>
      </c>
      <c r="S725" s="10" t="str">
        <f t="shared" si="88"/>
        <v>publishing</v>
      </c>
      <c r="T725" s="10" t="str">
        <f t="shared" si="89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6">
        <f t="shared" si="83"/>
        <v>40724.34679398148</v>
      </c>
      <c r="K726">
        <v>1306855163</v>
      </c>
      <c r="L726" s="16">
        <f t="shared" si="84"/>
        <v>40694.34679398148</v>
      </c>
      <c r="M726" t="b">
        <v>0</v>
      </c>
      <c r="N726">
        <v>143</v>
      </c>
      <c r="O726" t="b">
        <v>1</v>
      </c>
      <c r="P726" t="s">
        <v>8274</v>
      </c>
      <c r="Q726" s="7">
        <f t="shared" si="85"/>
        <v>105.47157142857144</v>
      </c>
      <c r="R726" s="8">
        <f t="shared" si="86"/>
        <v>51.62944055944056</v>
      </c>
      <c r="S726" s="10" t="str">
        <f t="shared" si="88"/>
        <v>publishing</v>
      </c>
      <c r="T726" s="10" t="str">
        <f t="shared" si="89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6">
        <f t="shared" si="83"/>
        <v>42351.334629629629</v>
      </c>
      <c r="K727">
        <v>1447426912</v>
      </c>
      <c r="L727" s="16">
        <f t="shared" si="84"/>
        <v>42321.334629629629</v>
      </c>
      <c r="M727" t="b">
        <v>0</v>
      </c>
      <c r="N727">
        <v>140</v>
      </c>
      <c r="O727" t="b">
        <v>1</v>
      </c>
      <c r="P727" t="s">
        <v>8274</v>
      </c>
      <c r="Q727" s="7">
        <f t="shared" si="85"/>
        <v>100.35000000000001</v>
      </c>
      <c r="R727" s="8">
        <f t="shared" si="86"/>
        <v>143.35714285714286</v>
      </c>
      <c r="S727" s="10" t="str">
        <f t="shared" si="88"/>
        <v>publishing</v>
      </c>
      <c r="T727" s="10" t="str">
        <f t="shared" si="89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6">
        <f t="shared" si="83"/>
        <v>41375.751006944447</v>
      </c>
      <c r="K728">
        <v>1363136487</v>
      </c>
      <c r="L728" s="16">
        <f t="shared" si="84"/>
        <v>41345.751006944447</v>
      </c>
      <c r="M728" t="b">
        <v>0</v>
      </c>
      <c r="N728">
        <v>35</v>
      </c>
      <c r="O728" t="b">
        <v>1</v>
      </c>
      <c r="P728" t="s">
        <v>8274</v>
      </c>
      <c r="Q728" s="7">
        <f t="shared" si="85"/>
        <v>101.4</v>
      </c>
      <c r="R728" s="8">
        <f t="shared" si="86"/>
        <v>72.428571428571431</v>
      </c>
      <c r="S728" s="10" t="str">
        <f t="shared" si="88"/>
        <v>publishing</v>
      </c>
      <c r="T728" s="10" t="str">
        <f t="shared" si="89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6">
        <f t="shared" si="83"/>
        <v>41288.597222222226</v>
      </c>
      <c r="K729">
        <v>1354580949</v>
      </c>
      <c r="L729" s="16">
        <f t="shared" si="84"/>
        <v>41246.728576388887</v>
      </c>
      <c r="M729" t="b">
        <v>0</v>
      </c>
      <c r="N729">
        <v>149</v>
      </c>
      <c r="O729" t="b">
        <v>1</v>
      </c>
      <c r="P729" t="s">
        <v>8274</v>
      </c>
      <c r="Q729" s="7">
        <f t="shared" si="85"/>
        <v>155.51428571428571</v>
      </c>
      <c r="R729" s="8">
        <f t="shared" si="86"/>
        <v>36.530201342281877</v>
      </c>
      <c r="S729" s="10" t="str">
        <f t="shared" si="88"/>
        <v>publishing</v>
      </c>
      <c r="T729" s="10" t="str">
        <f t="shared" si="89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6">
        <f t="shared" si="83"/>
        <v>40776.545798611114</v>
      </c>
      <c r="K730">
        <v>1310069157</v>
      </c>
      <c r="L730" s="16">
        <f t="shared" si="84"/>
        <v>40731.545798611114</v>
      </c>
      <c r="M730" t="b">
        <v>0</v>
      </c>
      <c r="N730">
        <v>130</v>
      </c>
      <c r="O730" t="b">
        <v>1</v>
      </c>
      <c r="P730" t="s">
        <v>8274</v>
      </c>
      <c r="Q730" s="7">
        <f t="shared" si="85"/>
        <v>105.566</v>
      </c>
      <c r="R730" s="8">
        <f t="shared" si="86"/>
        <v>60.903461538461535</v>
      </c>
      <c r="S730" s="10" t="str">
        <f t="shared" si="88"/>
        <v>publishing</v>
      </c>
      <c r="T730" s="10" t="str">
        <f t="shared" si="89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6">
        <f t="shared" si="83"/>
        <v>41170.894224537042</v>
      </c>
      <c r="K731">
        <v>1342844861</v>
      </c>
      <c r="L731" s="16">
        <f t="shared" si="84"/>
        <v>41110.894224537042</v>
      </c>
      <c r="M731" t="b">
        <v>0</v>
      </c>
      <c r="N731">
        <v>120</v>
      </c>
      <c r="O731" t="b">
        <v>1</v>
      </c>
      <c r="P731" t="s">
        <v>8274</v>
      </c>
      <c r="Q731" s="7">
        <f t="shared" si="85"/>
        <v>130.65</v>
      </c>
      <c r="R731" s="8">
        <f t="shared" si="86"/>
        <v>43.55</v>
      </c>
      <c r="S731" s="10" t="str">
        <f t="shared" si="88"/>
        <v>publishing</v>
      </c>
      <c r="T731" s="10" t="str">
        <f t="shared" si="89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6">
        <f t="shared" si="83"/>
        <v>40884.453599537039</v>
      </c>
      <c r="K732">
        <v>1320688391</v>
      </c>
      <c r="L732" s="16">
        <f t="shared" si="84"/>
        <v>40854.453599537039</v>
      </c>
      <c r="M732" t="b">
        <v>0</v>
      </c>
      <c r="N732">
        <v>265</v>
      </c>
      <c r="O732" t="b">
        <v>1</v>
      </c>
      <c r="P732" t="s">
        <v>8274</v>
      </c>
      <c r="Q732" s="7">
        <f t="shared" si="85"/>
        <v>132.19</v>
      </c>
      <c r="R732" s="8">
        <f t="shared" si="86"/>
        <v>99.766037735849054</v>
      </c>
      <c r="S732" s="10" t="str">
        <f t="shared" si="88"/>
        <v>publishing</v>
      </c>
      <c r="T732" s="10" t="str">
        <f t="shared" si="89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6">
        <f t="shared" si="83"/>
        <v>40929.958333333336</v>
      </c>
      <c r="K733">
        <v>1322852747</v>
      </c>
      <c r="L733" s="16">
        <f t="shared" si="84"/>
        <v>40879.504016203704</v>
      </c>
      <c r="M733" t="b">
        <v>0</v>
      </c>
      <c r="N733">
        <v>71</v>
      </c>
      <c r="O733" t="b">
        <v>1</v>
      </c>
      <c r="P733" t="s">
        <v>8274</v>
      </c>
      <c r="Q733" s="7">
        <f t="shared" si="85"/>
        <v>126</v>
      </c>
      <c r="R733" s="8">
        <f t="shared" si="86"/>
        <v>88.732394366197184</v>
      </c>
      <c r="S733" s="10" t="str">
        <f t="shared" si="88"/>
        <v>publishing</v>
      </c>
      <c r="T733" s="10" t="str">
        <f t="shared" si="89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6">
        <f t="shared" si="83"/>
        <v>41546.132650462961</v>
      </c>
      <c r="K734">
        <v>1375265461</v>
      </c>
      <c r="L734" s="16">
        <f t="shared" si="84"/>
        <v>41486.132650462961</v>
      </c>
      <c r="M734" t="b">
        <v>0</v>
      </c>
      <c r="N734">
        <v>13</v>
      </c>
      <c r="O734" t="b">
        <v>1</v>
      </c>
      <c r="P734" t="s">
        <v>8274</v>
      </c>
      <c r="Q734" s="7">
        <f t="shared" si="85"/>
        <v>160</v>
      </c>
      <c r="R734" s="8">
        <f t="shared" si="86"/>
        <v>4.9230769230769234</v>
      </c>
      <c r="S734" s="10" t="str">
        <f t="shared" si="88"/>
        <v>publishing</v>
      </c>
      <c r="T734" s="10" t="str">
        <f t="shared" si="89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6">
        <f t="shared" si="83"/>
        <v>41628.128379629634</v>
      </c>
      <c r="K735">
        <v>1384941892</v>
      </c>
      <c r="L735" s="16">
        <f t="shared" si="84"/>
        <v>41598.128379629634</v>
      </c>
      <c r="M735" t="b">
        <v>0</v>
      </c>
      <c r="N735">
        <v>169</v>
      </c>
      <c r="O735" t="b">
        <v>1</v>
      </c>
      <c r="P735" t="s">
        <v>8274</v>
      </c>
      <c r="Q735" s="7">
        <f t="shared" si="85"/>
        <v>120.48</v>
      </c>
      <c r="R735" s="8">
        <f t="shared" si="86"/>
        <v>17.822485207100591</v>
      </c>
      <c r="S735" s="10" t="str">
        <f t="shared" si="88"/>
        <v>publishing</v>
      </c>
      <c r="T735" s="10" t="str">
        <f t="shared" si="89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6">
        <f t="shared" si="83"/>
        <v>42132.916666666664</v>
      </c>
      <c r="K736">
        <v>1428465420</v>
      </c>
      <c r="L736" s="16">
        <f t="shared" si="84"/>
        <v>42101.872916666667</v>
      </c>
      <c r="M736" t="b">
        <v>0</v>
      </c>
      <c r="N736">
        <v>57</v>
      </c>
      <c r="O736" t="b">
        <v>1</v>
      </c>
      <c r="P736" t="s">
        <v>8274</v>
      </c>
      <c r="Q736" s="7">
        <f t="shared" si="85"/>
        <v>125.52941176470588</v>
      </c>
      <c r="R736" s="8">
        <f t="shared" si="86"/>
        <v>187.19298245614036</v>
      </c>
      <c r="S736" s="10" t="str">
        <f t="shared" si="88"/>
        <v>publishing</v>
      </c>
      <c r="T736" s="10" t="str">
        <f t="shared" si="89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6">
        <f t="shared" si="83"/>
        <v>41976.73541666667</v>
      </c>
      <c r="K737">
        <v>1414975346</v>
      </c>
      <c r="L737" s="16">
        <f t="shared" si="84"/>
        <v>41945.737800925926</v>
      </c>
      <c r="M737" t="b">
        <v>0</v>
      </c>
      <c r="N737">
        <v>229</v>
      </c>
      <c r="O737" t="b">
        <v>1</v>
      </c>
      <c r="P737" t="s">
        <v>8274</v>
      </c>
      <c r="Q737" s="7">
        <f t="shared" si="85"/>
        <v>114.40638297872341</v>
      </c>
      <c r="R737" s="8">
        <f t="shared" si="86"/>
        <v>234.80786026200875</v>
      </c>
      <c r="S737" s="10" t="str">
        <f t="shared" si="88"/>
        <v>publishing</v>
      </c>
      <c r="T737" s="10" t="str">
        <f t="shared" si="89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6">
        <f t="shared" si="83"/>
        <v>41598.915972222225</v>
      </c>
      <c r="K738">
        <v>1383327440</v>
      </c>
      <c r="L738" s="16">
        <f t="shared" si="84"/>
        <v>41579.442592592597</v>
      </c>
      <c r="M738" t="b">
        <v>0</v>
      </c>
      <c r="N738">
        <v>108</v>
      </c>
      <c r="O738" t="b">
        <v>1</v>
      </c>
      <c r="P738" t="s">
        <v>8274</v>
      </c>
      <c r="Q738" s="7">
        <f t="shared" si="85"/>
        <v>315.13888888888891</v>
      </c>
      <c r="R738" s="8">
        <f t="shared" si="86"/>
        <v>105.04629629629629</v>
      </c>
      <c r="S738" s="10" t="str">
        <f t="shared" si="88"/>
        <v>publishing</v>
      </c>
      <c r="T738" s="10" t="str">
        <f t="shared" si="89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6">
        <f t="shared" si="83"/>
        <v>41684.541666666672</v>
      </c>
      <c r="K739">
        <v>1390890987</v>
      </c>
      <c r="L739" s="16">
        <f t="shared" si="84"/>
        <v>41666.983645833338</v>
      </c>
      <c r="M739" t="b">
        <v>0</v>
      </c>
      <c r="N739">
        <v>108</v>
      </c>
      <c r="O739" t="b">
        <v>1</v>
      </c>
      <c r="P739" t="s">
        <v>8274</v>
      </c>
      <c r="Q739" s="7">
        <f t="shared" si="85"/>
        <v>122.39999999999999</v>
      </c>
      <c r="R739" s="8">
        <f t="shared" si="86"/>
        <v>56.666666666666664</v>
      </c>
      <c r="S739" s="10" t="str">
        <f t="shared" si="88"/>
        <v>publishing</v>
      </c>
      <c r="T739" s="10" t="str">
        <f t="shared" si="89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6">
        <f t="shared" si="83"/>
        <v>41973.915972222225</v>
      </c>
      <c r="K740">
        <v>1414765794</v>
      </c>
      <c r="L740" s="16">
        <f t="shared" si="84"/>
        <v>41943.312430555554</v>
      </c>
      <c r="M740" t="b">
        <v>0</v>
      </c>
      <c r="N740">
        <v>41</v>
      </c>
      <c r="O740" t="b">
        <v>1</v>
      </c>
      <c r="P740" t="s">
        <v>8274</v>
      </c>
      <c r="Q740" s="7">
        <f t="shared" si="85"/>
        <v>106.73333333333332</v>
      </c>
      <c r="R740" s="8">
        <f t="shared" si="86"/>
        <v>39.048780487804876</v>
      </c>
      <c r="S740" s="10" t="str">
        <f t="shared" si="88"/>
        <v>publishing</v>
      </c>
      <c r="T740" s="10" t="str">
        <f t="shared" si="89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6">
        <f t="shared" si="83"/>
        <v>41862.2109837963</v>
      </c>
      <c r="K741">
        <v>1404907429</v>
      </c>
      <c r="L741" s="16">
        <f t="shared" si="84"/>
        <v>41829.2109837963</v>
      </c>
      <c r="M741" t="b">
        <v>0</v>
      </c>
      <c r="N741">
        <v>139</v>
      </c>
      <c r="O741" t="b">
        <v>1</v>
      </c>
      <c r="P741" t="s">
        <v>8274</v>
      </c>
      <c r="Q741" s="7">
        <f t="shared" si="85"/>
        <v>158.33333333333331</v>
      </c>
      <c r="R741" s="8">
        <f t="shared" si="86"/>
        <v>68.345323741007192</v>
      </c>
      <c r="S741" s="10" t="str">
        <f t="shared" si="88"/>
        <v>publishing</v>
      </c>
      <c r="T741" s="10" t="str">
        <f t="shared" si="89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6">
        <f t="shared" si="83"/>
        <v>42175.855115740742</v>
      </c>
      <c r="K742">
        <v>1433647882</v>
      </c>
      <c r="L742" s="16">
        <f t="shared" si="84"/>
        <v>42161.855115740742</v>
      </c>
      <c r="M742" t="b">
        <v>0</v>
      </c>
      <c r="N742">
        <v>19</v>
      </c>
      <c r="O742" t="b">
        <v>1</v>
      </c>
      <c r="P742" t="s">
        <v>8274</v>
      </c>
      <c r="Q742" s="7">
        <f t="shared" si="85"/>
        <v>107.4</v>
      </c>
      <c r="R742" s="8">
        <f t="shared" si="86"/>
        <v>169.57894736842104</v>
      </c>
      <c r="S742" s="10" t="str">
        <f t="shared" si="88"/>
        <v>publishing</v>
      </c>
      <c r="T742" s="10" t="str">
        <f t="shared" si="89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6">
        <f t="shared" si="83"/>
        <v>41436.356550925928</v>
      </c>
      <c r="K743">
        <v>1367940806</v>
      </c>
      <c r="L743" s="16">
        <f t="shared" si="84"/>
        <v>41401.356550925928</v>
      </c>
      <c r="M743" t="b">
        <v>0</v>
      </c>
      <c r="N743">
        <v>94</v>
      </c>
      <c r="O743" t="b">
        <v>1</v>
      </c>
      <c r="P743" t="s">
        <v>8274</v>
      </c>
      <c r="Q743" s="7">
        <f t="shared" si="85"/>
        <v>102.25999999999999</v>
      </c>
      <c r="R743" s="8">
        <f t="shared" si="86"/>
        <v>141.42340425531913</v>
      </c>
      <c r="S743" s="10" t="str">
        <f t="shared" si="88"/>
        <v>publishing</v>
      </c>
      <c r="T743" s="10" t="str">
        <f t="shared" si="89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6">
        <f t="shared" si="83"/>
        <v>41719.584629629629</v>
      </c>
      <c r="K744">
        <v>1392847312</v>
      </c>
      <c r="L744" s="16">
        <f t="shared" si="84"/>
        <v>41689.626296296301</v>
      </c>
      <c r="M744" t="b">
        <v>0</v>
      </c>
      <c r="N744">
        <v>23</v>
      </c>
      <c r="O744" t="b">
        <v>1</v>
      </c>
      <c r="P744" t="s">
        <v>8274</v>
      </c>
      <c r="Q744" s="7">
        <f t="shared" si="85"/>
        <v>110.71428571428572</v>
      </c>
      <c r="R744" s="8">
        <f t="shared" si="86"/>
        <v>67.391304347826093</v>
      </c>
      <c r="S744" s="10" t="str">
        <f t="shared" si="88"/>
        <v>publishing</v>
      </c>
      <c r="T744" s="10" t="str">
        <f t="shared" si="89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6">
        <f t="shared" si="83"/>
        <v>41015.583333333336</v>
      </c>
      <c r="K745">
        <v>1332435685</v>
      </c>
      <c r="L745" s="16">
        <f t="shared" si="84"/>
        <v>40990.417650462965</v>
      </c>
      <c r="M745" t="b">
        <v>0</v>
      </c>
      <c r="N745">
        <v>15</v>
      </c>
      <c r="O745" t="b">
        <v>1</v>
      </c>
      <c r="P745" t="s">
        <v>8274</v>
      </c>
      <c r="Q745" s="7">
        <f t="shared" si="85"/>
        <v>148</v>
      </c>
      <c r="R745" s="8">
        <f t="shared" si="86"/>
        <v>54.266666666666666</v>
      </c>
      <c r="S745" s="10" t="str">
        <f t="shared" si="88"/>
        <v>publishing</v>
      </c>
      <c r="T745" s="10" t="str">
        <f t="shared" si="89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6">
        <f t="shared" si="83"/>
        <v>41256.665543981486</v>
      </c>
      <c r="K746">
        <v>1352847503</v>
      </c>
      <c r="L746" s="16">
        <f t="shared" si="84"/>
        <v>41226.665543981486</v>
      </c>
      <c r="M746" t="b">
        <v>0</v>
      </c>
      <c r="N746">
        <v>62</v>
      </c>
      <c r="O746" t="b">
        <v>1</v>
      </c>
      <c r="P746" t="s">
        <v>8274</v>
      </c>
      <c r="Q746" s="7">
        <f t="shared" si="85"/>
        <v>102.32000000000001</v>
      </c>
      <c r="R746" s="8">
        <f t="shared" si="86"/>
        <v>82.516129032258064</v>
      </c>
      <c r="S746" s="10" t="str">
        <f t="shared" si="88"/>
        <v>publishing</v>
      </c>
      <c r="T746" s="10" t="str">
        <f t="shared" si="89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6">
        <f t="shared" si="83"/>
        <v>41397.28061342593</v>
      </c>
      <c r="K747">
        <v>1364996645</v>
      </c>
      <c r="L747" s="16">
        <f t="shared" si="84"/>
        <v>41367.28061342593</v>
      </c>
      <c r="M747" t="b">
        <v>0</v>
      </c>
      <c r="N747">
        <v>74</v>
      </c>
      <c r="O747" t="b">
        <v>1</v>
      </c>
      <c r="P747" t="s">
        <v>8274</v>
      </c>
      <c r="Q747" s="7">
        <f t="shared" si="85"/>
        <v>179.09909909909908</v>
      </c>
      <c r="R747" s="8">
        <f t="shared" si="86"/>
        <v>53.729729729729726</v>
      </c>
      <c r="S747" s="10" t="str">
        <f t="shared" si="88"/>
        <v>publishing</v>
      </c>
      <c r="T747" s="10" t="str">
        <f t="shared" si="89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6">
        <f t="shared" si="83"/>
        <v>41174.874305555561</v>
      </c>
      <c r="K748">
        <v>1346806909</v>
      </c>
      <c r="L748" s="16">
        <f t="shared" si="84"/>
        <v>41156.751261574078</v>
      </c>
      <c r="M748" t="b">
        <v>0</v>
      </c>
      <c r="N748">
        <v>97</v>
      </c>
      <c r="O748" t="b">
        <v>1</v>
      </c>
      <c r="P748" t="s">
        <v>8274</v>
      </c>
      <c r="Q748" s="7">
        <f t="shared" si="85"/>
        <v>111.08135252761969</v>
      </c>
      <c r="R748" s="8">
        <f t="shared" si="86"/>
        <v>34.206185567010309</v>
      </c>
      <c r="S748" s="10" t="str">
        <f t="shared" si="88"/>
        <v>publishing</v>
      </c>
      <c r="T748" s="10" t="str">
        <f t="shared" si="89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6">
        <f t="shared" si="83"/>
        <v>42019.162499999999</v>
      </c>
      <c r="K749">
        <v>1418649019</v>
      </c>
      <c r="L749" s="16">
        <f t="shared" si="84"/>
        <v>41988.257164351853</v>
      </c>
      <c r="M749" t="b">
        <v>0</v>
      </c>
      <c r="N749">
        <v>55</v>
      </c>
      <c r="O749" t="b">
        <v>1</v>
      </c>
      <c r="P749" t="s">
        <v>8274</v>
      </c>
      <c r="Q749" s="7">
        <f t="shared" si="85"/>
        <v>100.04285714285714</v>
      </c>
      <c r="R749" s="8">
        <f t="shared" si="86"/>
        <v>127.32727272727273</v>
      </c>
      <c r="S749" s="10" t="str">
        <f t="shared" si="88"/>
        <v>publishing</v>
      </c>
      <c r="T749" s="10" t="str">
        <f t="shared" si="89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6">
        <f t="shared" si="83"/>
        <v>41861.555162037039</v>
      </c>
      <c r="K750">
        <v>1405109966</v>
      </c>
      <c r="L750" s="16">
        <f t="shared" si="84"/>
        <v>41831.555162037039</v>
      </c>
      <c r="M750" t="b">
        <v>0</v>
      </c>
      <c r="N750">
        <v>44</v>
      </c>
      <c r="O750" t="b">
        <v>1</v>
      </c>
      <c r="P750" t="s">
        <v>8274</v>
      </c>
      <c r="Q750" s="7">
        <f t="shared" si="85"/>
        <v>100.25</v>
      </c>
      <c r="R750" s="8">
        <f t="shared" si="86"/>
        <v>45.56818181818182</v>
      </c>
      <c r="S750" s="10" t="str">
        <f t="shared" si="88"/>
        <v>publishing</v>
      </c>
      <c r="T750" s="10" t="str">
        <f t="shared" si="89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6">
        <f t="shared" si="83"/>
        <v>42763.649652777785</v>
      </c>
      <c r="K751">
        <v>1483050930</v>
      </c>
      <c r="L751" s="16">
        <f t="shared" si="84"/>
        <v>42733.649652777785</v>
      </c>
      <c r="M751" t="b">
        <v>0</v>
      </c>
      <c r="N751">
        <v>110</v>
      </c>
      <c r="O751" t="b">
        <v>1</v>
      </c>
      <c r="P751" t="s">
        <v>8274</v>
      </c>
      <c r="Q751" s="7">
        <f t="shared" si="85"/>
        <v>105.56</v>
      </c>
      <c r="R751" s="8">
        <f t="shared" si="86"/>
        <v>95.963636363636368</v>
      </c>
      <c r="S751" s="10" t="str">
        <f t="shared" si="88"/>
        <v>publishing</v>
      </c>
      <c r="T751" s="10" t="str">
        <f t="shared" si="89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6">
        <f t="shared" si="83"/>
        <v>41329.586481481485</v>
      </c>
      <c r="K752">
        <v>1359147872</v>
      </c>
      <c r="L752" s="16">
        <f t="shared" si="84"/>
        <v>41299.586481481485</v>
      </c>
      <c r="M752" t="b">
        <v>0</v>
      </c>
      <c r="N752">
        <v>59</v>
      </c>
      <c r="O752" t="b">
        <v>1</v>
      </c>
      <c r="P752" t="s">
        <v>8274</v>
      </c>
      <c r="Q752" s="7">
        <f t="shared" si="85"/>
        <v>102.58775877587757</v>
      </c>
      <c r="R752" s="8">
        <f t="shared" si="86"/>
        <v>77.271186440677965</v>
      </c>
      <c r="S752" s="10" t="str">
        <f t="shared" si="88"/>
        <v>publishing</v>
      </c>
      <c r="T752" s="10" t="str">
        <f t="shared" si="89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6">
        <f t="shared" si="83"/>
        <v>40759.338831018518</v>
      </c>
      <c r="K753">
        <v>1308496075</v>
      </c>
      <c r="L753" s="16">
        <f t="shared" si="84"/>
        <v>40713.338831018518</v>
      </c>
      <c r="M753" t="b">
        <v>0</v>
      </c>
      <c r="N753">
        <v>62</v>
      </c>
      <c r="O753" t="b">
        <v>1</v>
      </c>
      <c r="P753" t="s">
        <v>8274</v>
      </c>
      <c r="Q753" s="7">
        <f t="shared" si="85"/>
        <v>118.5</v>
      </c>
      <c r="R753" s="8">
        <f t="shared" si="86"/>
        <v>57.338709677419352</v>
      </c>
      <c r="S753" s="10" t="str">
        <f t="shared" si="88"/>
        <v>publishing</v>
      </c>
      <c r="T753" s="10" t="str">
        <f t="shared" si="89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6">
        <f t="shared" si="83"/>
        <v>42659.166666666664</v>
      </c>
      <c r="K754">
        <v>1474884417</v>
      </c>
      <c r="L754" s="16">
        <f t="shared" si="84"/>
        <v>42639.129826388897</v>
      </c>
      <c r="M754" t="b">
        <v>0</v>
      </c>
      <c r="N754">
        <v>105</v>
      </c>
      <c r="O754" t="b">
        <v>1</v>
      </c>
      <c r="P754" t="s">
        <v>8274</v>
      </c>
      <c r="Q754" s="7">
        <f t="shared" si="85"/>
        <v>111.7</v>
      </c>
      <c r="R754" s="8">
        <f t="shared" si="86"/>
        <v>53.19047619047619</v>
      </c>
      <c r="S754" s="10" t="str">
        <f t="shared" ref="S754:S781" si="90">IF(ISNUMBER(SEARCH("publishing",P754)),"publishing","")</f>
        <v>publishing</v>
      </c>
      <c r="T754" s="10" t="str">
        <f t="shared" si="89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6">
        <f t="shared" si="83"/>
        <v>42049.298506944448</v>
      </c>
      <c r="K755">
        <v>1421330991</v>
      </c>
      <c r="L755" s="16">
        <f t="shared" si="84"/>
        <v>42019.298506944448</v>
      </c>
      <c r="M755" t="b">
        <v>0</v>
      </c>
      <c r="N755">
        <v>26</v>
      </c>
      <c r="O755" t="b">
        <v>1</v>
      </c>
      <c r="P755" t="s">
        <v>8274</v>
      </c>
      <c r="Q755" s="7">
        <f t="shared" si="85"/>
        <v>128</v>
      </c>
      <c r="R755" s="8">
        <f t="shared" si="86"/>
        <v>492.30769230769232</v>
      </c>
      <c r="S755" s="10" t="str">
        <f t="shared" si="90"/>
        <v>publishing</v>
      </c>
      <c r="T755" s="10" t="str">
        <f t="shared" si="89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6">
        <f t="shared" si="83"/>
        <v>41279.457418981481</v>
      </c>
      <c r="K756">
        <v>1354816721</v>
      </c>
      <c r="L756" s="16">
        <f t="shared" si="84"/>
        <v>41249.457418981481</v>
      </c>
      <c r="M756" t="b">
        <v>0</v>
      </c>
      <c r="N756">
        <v>49</v>
      </c>
      <c r="O756" t="b">
        <v>1</v>
      </c>
      <c r="P756" t="s">
        <v>8274</v>
      </c>
      <c r="Q756" s="7">
        <f t="shared" si="85"/>
        <v>103.75000000000001</v>
      </c>
      <c r="R756" s="8">
        <f t="shared" si="86"/>
        <v>42.346938775510203</v>
      </c>
      <c r="S756" s="10" t="str">
        <f t="shared" si="90"/>
        <v>publishing</v>
      </c>
      <c r="T756" s="10" t="str">
        <f t="shared" si="89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6">
        <f t="shared" si="83"/>
        <v>41413.736805555556</v>
      </c>
      <c r="K757">
        <v>1366381877</v>
      </c>
      <c r="L757" s="16">
        <f t="shared" si="84"/>
        <v>41383.313391203708</v>
      </c>
      <c r="M757" t="b">
        <v>0</v>
      </c>
      <c r="N757">
        <v>68</v>
      </c>
      <c r="O757" t="b">
        <v>1</v>
      </c>
      <c r="P757" t="s">
        <v>8274</v>
      </c>
      <c r="Q757" s="7">
        <f t="shared" si="85"/>
        <v>101.9076</v>
      </c>
      <c r="R757" s="8">
        <f t="shared" si="86"/>
        <v>37.466029411764708</v>
      </c>
      <c r="S757" s="10" t="str">
        <f t="shared" si="90"/>
        <v>publishing</v>
      </c>
      <c r="T757" s="10" t="str">
        <f t="shared" si="89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6">
        <f t="shared" si="83"/>
        <v>40651.433553240742</v>
      </c>
      <c r="K758">
        <v>1297880659</v>
      </c>
      <c r="L758" s="16">
        <f t="shared" si="84"/>
        <v>40590.475219907406</v>
      </c>
      <c r="M758" t="b">
        <v>0</v>
      </c>
      <c r="N758">
        <v>22</v>
      </c>
      <c r="O758" t="b">
        <v>1</v>
      </c>
      <c r="P758" t="s">
        <v>8274</v>
      </c>
      <c r="Q758" s="7">
        <f t="shared" si="85"/>
        <v>117.71428571428571</v>
      </c>
      <c r="R758" s="8">
        <f t="shared" si="86"/>
        <v>37.454545454545453</v>
      </c>
      <c r="S758" s="10" t="str">
        <f t="shared" si="90"/>
        <v>publishing</v>
      </c>
      <c r="T758" s="10" t="str">
        <f t="shared" si="89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6">
        <f t="shared" si="83"/>
        <v>41248.76289351852</v>
      </c>
      <c r="K759">
        <v>1353547114</v>
      </c>
      <c r="L759" s="16">
        <f t="shared" si="84"/>
        <v>41234.76289351852</v>
      </c>
      <c r="M759" t="b">
        <v>0</v>
      </c>
      <c r="N759">
        <v>18</v>
      </c>
      <c r="O759" t="b">
        <v>1</v>
      </c>
      <c r="P759" t="s">
        <v>8274</v>
      </c>
      <c r="Q759" s="7">
        <f t="shared" si="85"/>
        <v>238</v>
      </c>
      <c r="R759" s="8">
        <f t="shared" si="86"/>
        <v>33.055555555555557</v>
      </c>
      <c r="S759" s="10" t="str">
        <f t="shared" si="90"/>
        <v>publishing</v>
      </c>
      <c r="T759" s="10" t="str">
        <f t="shared" si="89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6">
        <f t="shared" si="83"/>
        <v>40459.544768518521</v>
      </c>
      <c r="K760">
        <v>1283976268</v>
      </c>
      <c r="L760" s="16">
        <f t="shared" si="84"/>
        <v>40429.544768518521</v>
      </c>
      <c r="M760" t="b">
        <v>0</v>
      </c>
      <c r="N760">
        <v>19</v>
      </c>
      <c r="O760" t="b">
        <v>1</v>
      </c>
      <c r="P760" t="s">
        <v>8274</v>
      </c>
      <c r="Q760" s="7">
        <f t="shared" si="85"/>
        <v>102</v>
      </c>
      <c r="R760" s="8">
        <f t="shared" si="86"/>
        <v>134.21052631578948</v>
      </c>
      <c r="S760" s="10" t="str">
        <f t="shared" si="90"/>
        <v>publishing</v>
      </c>
      <c r="T760" s="10" t="str">
        <f t="shared" si="89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6">
        <f t="shared" si="83"/>
        <v>41829.038645833338</v>
      </c>
      <c r="K761">
        <v>1401436539</v>
      </c>
      <c r="L761" s="16">
        <f t="shared" si="84"/>
        <v>41789.038645833338</v>
      </c>
      <c r="M761" t="b">
        <v>0</v>
      </c>
      <c r="N761">
        <v>99</v>
      </c>
      <c r="O761" t="b">
        <v>1</v>
      </c>
      <c r="P761" t="s">
        <v>8274</v>
      </c>
      <c r="Q761" s="7">
        <f t="shared" si="85"/>
        <v>101.92000000000002</v>
      </c>
      <c r="R761" s="8">
        <f t="shared" si="86"/>
        <v>51.474747474747474</v>
      </c>
      <c r="S761" s="10" t="str">
        <f t="shared" si="90"/>
        <v>publishing</v>
      </c>
      <c r="T761" s="10" t="str">
        <f t="shared" si="89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6">
        <f t="shared" si="83"/>
        <v>42700.514039351852</v>
      </c>
      <c r="K762">
        <v>1477592413</v>
      </c>
      <c r="L762" s="16">
        <f t="shared" si="84"/>
        <v>42670.472372685188</v>
      </c>
      <c r="M762" t="b">
        <v>0</v>
      </c>
      <c r="N762" s="11">
        <v>0.1</v>
      </c>
      <c r="O762" t="b">
        <v>0</v>
      </c>
      <c r="P762" t="s">
        <v>8275</v>
      </c>
      <c r="Q762" s="7">
        <f t="shared" si="85"/>
        <v>0</v>
      </c>
      <c r="R762" s="8">
        <f t="shared" si="86"/>
        <v>0</v>
      </c>
      <c r="S762" s="10" t="str">
        <f t="shared" si="90"/>
        <v>publishing</v>
      </c>
      <c r="T762" s="10" t="str">
        <f t="shared" ref="T762:T781" si="91">IF(ISNUMBER(SEARCH("fiction",P762)),"fiction","")</f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6">
        <f t="shared" si="83"/>
        <v>41672.459791666668</v>
      </c>
      <c r="K763">
        <v>1388772126</v>
      </c>
      <c r="L763" s="16">
        <f t="shared" si="84"/>
        <v>41642.459791666668</v>
      </c>
      <c r="M763" t="b">
        <v>0</v>
      </c>
      <c r="N763">
        <v>6</v>
      </c>
      <c r="O763" t="b">
        <v>0</v>
      </c>
      <c r="P763" t="s">
        <v>8275</v>
      </c>
      <c r="Q763" s="7">
        <f t="shared" si="85"/>
        <v>4.7</v>
      </c>
      <c r="R763" s="8">
        <f t="shared" si="86"/>
        <v>39.166666666666664</v>
      </c>
      <c r="S763" s="10" t="str">
        <f t="shared" si="90"/>
        <v>publishing</v>
      </c>
      <c r="T763" s="10" t="str">
        <f t="shared" si="9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6">
        <f t="shared" si="83"/>
        <v>42707.958333333336</v>
      </c>
      <c r="K764">
        <v>1479328570</v>
      </c>
      <c r="L764" s="16">
        <f t="shared" si="84"/>
        <v>42690.566782407412</v>
      </c>
      <c r="M764" t="b">
        <v>0</v>
      </c>
      <c r="N764" s="11">
        <v>0.1</v>
      </c>
      <c r="O764" t="b">
        <v>0</v>
      </c>
      <c r="P764" t="s">
        <v>8275</v>
      </c>
      <c r="Q764" s="7">
        <f t="shared" si="85"/>
        <v>0</v>
      </c>
      <c r="R764" s="8">
        <f t="shared" si="86"/>
        <v>0</v>
      </c>
      <c r="S764" s="10" t="str">
        <f t="shared" si="90"/>
        <v>publishing</v>
      </c>
      <c r="T764" s="10" t="str">
        <f t="shared" si="9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6">
        <f t="shared" si="83"/>
        <v>41501.155185185184</v>
      </c>
      <c r="K765">
        <v>1373971408</v>
      </c>
      <c r="L765" s="16">
        <f t="shared" si="84"/>
        <v>41471.155185185184</v>
      </c>
      <c r="M765" t="b">
        <v>0</v>
      </c>
      <c r="N765">
        <v>1</v>
      </c>
      <c r="O765" t="b">
        <v>0</v>
      </c>
      <c r="P765" t="s">
        <v>8275</v>
      </c>
      <c r="Q765" s="7">
        <f t="shared" si="85"/>
        <v>0.11655011655011654</v>
      </c>
      <c r="R765" s="8">
        <f t="shared" si="86"/>
        <v>5</v>
      </c>
      <c r="S765" s="10" t="str">
        <f t="shared" si="90"/>
        <v>publishing</v>
      </c>
      <c r="T765" s="10" t="str">
        <f t="shared" si="9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6">
        <f t="shared" si="83"/>
        <v>42256.88149305556</v>
      </c>
      <c r="K766">
        <v>1439266161</v>
      </c>
      <c r="L766" s="16">
        <f t="shared" si="84"/>
        <v>42226.88149305556</v>
      </c>
      <c r="M766" t="b">
        <v>0</v>
      </c>
      <c r="N766" s="11">
        <v>0.1</v>
      </c>
      <c r="O766" t="b">
        <v>0</v>
      </c>
      <c r="P766" t="s">
        <v>8275</v>
      </c>
      <c r="Q766" s="7">
        <f t="shared" si="85"/>
        <v>0</v>
      </c>
      <c r="R766" s="8">
        <f t="shared" si="86"/>
        <v>0</v>
      </c>
      <c r="S766" s="10" t="str">
        <f t="shared" si="90"/>
        <v>publishing</v>
      </c>
      <c r="T766" s="10" t="str">
        <f t="shared" si="9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6">
        <f t="shared" si="83"/>
        <v>41931.250972222224</v>
      </c>
      <c r="K767">
        <v>1411131684</v>
      </c>
      <c r="L767" s="16">
        <f t="shared" si="84"/>
        <v>41901.250972222224</v>
      </c>
      <c r="M767" t="b">
        <v>0</v>
      </c>
      <c r="N767">
        <v>44</v>
      </c>
      <c r="O767" t="b">
        <v>0</v>
      </c>
      <c r="P767" t="s">
        <v>8275</v>
      </c>
      <c r="Q767" s="7">
        <f t="shared" si="85"/>
        <v>36.014285714285712</v>
      </c>
      <c r="R767" s="8">
        <f t="shared" si="86"/>
        <v>57.295454545454547</v>
      </c>
      <c r="S767" s="10" t="str">
        <f t="shared" si="90"/>
        <v>publishing</v>
      </c>
      <c r="T767" s="10" t="str">
        <f t="shared" si="9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6">
        <f t="shared" si="83"/>
        <v>42051.491701388892</v>
      </c>
      <c r="K768">
        <v>1421520483</v>
      </c>
      <c r="L768" s="16">
        <f t="shared" si="84"/>
        <v>42021.491701388892</v>
      </c>
      <c r="M768" t="b">
        <v>0</v>
      </c>
      <c r="N768" s="11">
        <v>0.1</v>
      </c>
      <c r="O768" t="b">
        <v>0</v>
      </c>
      <c r="P768" t="s">
        <v>8275</v>
      </c>
      <c r="Q768" s="7">
        <f t="shared" si="85"/>
        <v>0</v>
      </c>
      <c r="R768" s="8">
        <f t="shared" si="86"/>
        <v>0</v>
      </c>
      <c r="S768" s="10" t="str">
        <f t="shared" si="90"/>
        <v>publishing</v>
      </c>
      <c r="T768" s="10" t="str">
        <f t="shared" si="9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6">
        <f t="shared" si="83"/>
        <v>42144.8519675926</v>
      </c>
      <c r="K769">
        <v>1429586810</v>
      </c>
      <c r="L769" s="16">
        <f t="shared" si="84"/>
        <v>42114.8519675926</v>
      </c>
      <c r="M769" t="b">
        <v>0</v>
      </c>
      <c r="N769">
        <v>3</v>
      </c>
      <c r="O769" t="b">
        <v>0</v>
      </c>
      <c r="P769" t="s">
        <v>8275</v>
      </c>
      <c r="Q769" s="7">
        <f t="shared" si="85"/>
        <v>3.54</v>
      </c>
      <c r="R769" s="8">
        <f t="shared" si="86"/>
        <v>59</v>
      </c>
      <c r="S769" s="10" t="str">
        <f t="shared" si="90"/>
        <v>publishing</v>
      </c>
      <c r="T769" s="10" t="str">
        <f t="shared" si="9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6">
        <f t="shared" ref="J770:J833" si="92">(((I770/60)/60)/24)+DATE(1970,1,1)+(-7/24)</f>
        <v>41623.915393518524</v>
      </c>
      <c r="K770">
        <v>1384577890</v>
      </c>
      <c r="L770" s="16">
        <f t="shared" ref="L770:L833" si="93">(((K770/60)/60)/24)+DATE(1970,1,1)+(-7/24)</f>
        <v>41593.915393518524</v>
      </c>
      <c r="M770" t="b">
        <v>0</v>
      </c>
      <c r="N770" s="11">
        <v>0.1</v>
      </c>
      <c r="O770" t="b">
        <v>0</v>
      </c>
      <c r="P770" t="s">
        <v>8275</v>
      </c>
      <c r="Q770" s="7">
        <f t="shared" ref="Q770:Q833" si="94">(E770/D770)*100</f>
        <v>0</v>
      </c>
      <c r="R770" s="8">
        <f t="shared" ref="R770:R833" si="95">E770/N770</f>
        <v>0</v>
      </c>
      <c r="S770" s="10" t="str">
        <f t="shared" si="90"/>
        <v>publishing</v>
      </c>
      <c r="T770" s="10" t="str">
        <f t="shared" si="9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6">
        <f t="shared" si="92"/>
        <v>41634.704791666671</v>
      </c>
      <c r="K771">
        <v>1385510094</v>
      </c>
      <c r="L771" s="16">
        <f t="shared" si="93"/>
        <v>41604.704791666671</v>
      </c>
      <c r="M771" t="b">
        <v>0</v>
      </c>
      <c r="N771">
        <v>52</v>
      </c>
      <c r="O771" t="b">
        <v>0</v>
      </c>
      <c r="P771" t="s">
        <v>8275</v>
      </c>
      <c r="Q771" s="7">
        <f t="shared" si="94"/>
        <v>41.4</v>
      </c>
      <c r="R771" s="8">
        <f t="shared" si="95"/>
        <v>31.846153846153847</v>
      </c>
      <c r="S771" s="10" t="str">
        <f t="shared" si="90"/>
        <v>publishing</v>
      </c>
      <c r="T771" s="10" t="str">
        <f t="shared" si="91"/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6">
        <f t="shared" si="92"/>
        <v>41329.707974537043</v>
      </c>
      <c r="K772">
        <v>1358294369</v>
      </c>
      <c r="L772" s="16">
        <f t="shared" si="93"/>
        <v>41289.707974537043</v>
      </c>
      <c r="M772" t="b">
        <v>0</v>
      </c>
      <c r="N772" s="11">
        <v>0.1</v>
      </c>
      <c r="O772" t="b">
        <v>0</v>
      </c>
      <c r="P772" t="s">
        <v>8275</v>
      </c>
      <c r="Q772" s="7">
        <f t="shared" si="94"/>
        <v>0</v>
      </c>
      <c r="R772" s="8">
        <f t="shared" si="95"/>
        <v>0</v>
      </c>
      <c r="S772" s="10" t="str">
        <f t="shared" si="90"/>
        <v>publishing</v>
      </c>
      <c r="T772" s="10" t="str">
        <f t="shared" si="91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6">
        <f t="shared" si="92"/>
        <v>42399.532430555562</v>
      </c>
      <c r="K773">
        <v>1449863202</v>
      </c>
      <c r="L773" s="16">
        <f t="shared" si="93"/>
        <v>42349.532430555562</v>
      </c>
      <c r="M773" t="b">
        <v>0</v>
      </c>
      <c r="N773">
        <v>1</v>
      </c>
      <c r="O773" t="b">
        <v>0</v>
      </c>
      <c r="P773" t="s">
        <v>8275</v>
      </c>
      <c r="Q773" s="7">
        <f t="shared" si="94"/>
        <v>2.6315789473684209E-2</v>
      </c>
      <c r="R773" s="8">
        <f t="shared" si="95"/>
        <v>10</v>
      </c>
      <c r="S773" s="10" t="str">
        <f t="shared" si="90"/>
        <v>publishing</v>
      </c>
      <c r="T773" s="10" t="str">
        <f t="shared" si="91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6">
        <f t="shared" si="92"/>
        <v>40117.874305555561</v>
      </c>
      <c r="K774">
        <v>1252718519</v>
      </c>
      <c r="L774" s="16">
        <f t="shared" si="93"/>
        <v>40067.765266203707</v>
      </c>
      <c r="M774" t="b">
        <v>0</v>
      </c>
      <c r="N774">
        <v>1</v>
      </c>
      <c r="O774" t="b">
        <v>0</v>
      </c>
      <c r="P774" t="s">
        <v>8275</v>
      </c>
      <c r="Q774" s="7">
        <f t="shared" si="94"/>
        <v>3.3333333333333335</v>
      </c>
      <c r="R774" s="8">
        <f t="shared" si="95"/>
        <v>50</v>
      </c>
      <c r="S774" s="10" t="str">
        <f t="shared" si="90"/>
        <v>publishing</v>
      </c>
      <c r="T774" s="10" t="str">
        <f t="shared" si="91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6">
        <f t="shared" si="92"/>
        <v>42134.667361111111</v>
      </c>
      <c r="K775">
        <v>1428341985</v>
      </c>
      <c r="L775" s="16">
        <f t="shared" si="93"/>
        <v>42100.44427083333</v>
      </c>
      <c r="M775" t="b">
        <v>0</v>
      </c>
      <c r="N775">
        <v>2</v>
      </c>
      <c r="O775" t="b">
        <v>0</v>
      </c>
      <c r="P775" t="s">
        <v>8275</v>
      </c>
      <c r="Q775" s="7">
        <f t="shared" si="94"/>
        <v>0.85129023676509719</v>
      </c>
      <c r="R775" s="8">
        <f t="shared" si="95"/>
        <v>16</v>
      </c>
      <c r="S775" s="10" t="str">
        <f t="shared" si="90"/>
        <v>publishing</v>
      </c>
      <c r="T775" s="10" t="str">
        <f t="shared" si="91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6">
        <f t="shared" si="92"/>
        <v>41693.488634259258</v>
      </c>
      <c r="K776">
        <v>1390589018</v>
      </c>
      <c r="L776" s="16">
        <f t="shared" si="93"/>
        <v>41663.488634259258</v>
      </c>
      <c r="M776" t="b">
        <v>0</v>
      </c>
      <c r="N776">
        <v>9</v>
      </c>
      <c r="O776" t="b">
        <v>0</v>
      </c>
      <c r="P776" t="s">
        <v>8275</v>
      </c>
      <c r="Q776" s="7">
        <f t="shared" si="94"/>
        <v>70.199999999999989</v>
      </c>
      <c r="R776" s="8">
        <f t="shared" si="95"/>
        <v>39</v>
      </c>
      <c r="S776" s="10" t="str">
        <f t="shared" si="90"/>
        <v>publishing</v>
      </c>
      <c r="T776" s="10" t="str">
        <f t="shared" si="91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6">
        <f t="shared" si="92"/>
        <v>40892.768460648149</v>
      </c>
      <c r="K777">
        <v>1321406795</v>
      </c>
      <c r="L777" s="16">
        <f t="shared" si="93"/>
        <v>40862.768460648149</v>
      </c>
      <c r="M777" t="b">
        <v>0</v>
      </c>
      <c r="N777">
        <v>5</v>
      </c>
      <c r="O777" t="b">
        <v>0</v>
      </c>
      <c r="P777" t="s">
        <v>8275</v>
      </c>
      <c r="Q777" s="7">
        <f t="shared" si="94"/>
        <v>1.7000000000000002</v>
      </c>
      <c r="R777" s="8">
        <f t="shared" si="95"/>
        <v>34</v>
      </c>
      <c r="S777" s="10" t="str">
        <f t="shared" si="90"/>
        <v>publishing</v>
      </c>
      <c r="T777" s="10" t="str">
        <f t="shared" si="91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6">
        <f t="shared" si="92"/>
        <v>42287.916666666664</v>
      </c>
      <c r="K778">
        <v>1441297645</v>
      </c>
      <c r="L778" s="16">
        <f t="shared" si="93"/>
        <v>42250.39403935185</v>
      </c>
      <c r="M778" t="b">
        <v>0</v>
      </c>
      <c r="N778">
        <v>57</v>
      </c>
      <c r="O778" t="b">
        <v>0</v>
      </c>
      <c r="P778" t="s">
        <v>8275</v>
      </c>
      <c r="Q778" s="7">
        <f t="shared" si="94"/>
        <v>51.4</v>
      </c>
      <c r="R778" s="8">
        <f t="shared" si="95"/>
        <v>63.122807017543863</v>
      </c>
      <c r="S778" s="10" t="str">
        <f t="shared" si="90"/>
        <v>publishing</v>
      </c>
      <c r="T778" s="10" t="str">
        <f t="shared" si="91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6">
        <f t="shared" si="92"/>
        <v>41486.68954861111</v>
      </c>
      <c r="K779">
        <v>1372721577</v>
      </c>
      <c r="L779" s="16">
        <f t="shared" si="93"/>
        <v>41456.68954861111</v>
      </c>
      <c r="M779" t="b">
        <v>0</v>
      </c>
      <c r="N779">
        <v>3</v>
      </c>
      <c r="O779" t="b">
        <v>0</v>
      </c>
      <c r="P779" t="s">
        <v>8275</v>
      </c>
      <c r="Q779" s="7">
        <f t="shared" si="94"/>
        <v>0.70000000000000007</v>
      </c>
      <c r="R779" s="8">
        <f t="shared" si="95"/>
        <v>7</v>
      </c>
      <c r="S779" s="10" t="str">
        <f t="shared" si="90"/>
        <v>publishing</v>
      </c>
      <c r="T779" s="10" t="str">
        <f t="shared" si="91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6">
        <f t="shared" si="92"/>
        <v>41759.41064814815</v>
      </c>
      <c r="K780">
        <v>1396284680</v>
      </c>
      <c r="L780" s="16">
        <f t="shared" si="93"/>
        <v>41729.41064814815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94"/>
        <v>0.4</v>
      </c>
      <c r="R780" s="8">
        <f t="shared" si="95"/>
        <v>2</v>
      </c>
      <c r="S780" s="10" t="str">
        <f t="shared" si="90"/>
        <v>publishing</v>
      </c>
      <c r="T780" s="10" t="str">
        <f t="shared" si="91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6">
        <f t="shared" si="92"/>
        <v>40465.875</v>
      </c>
      <c r="K781">
        <v>1284567905</v>
      </c>
      <c r="L781" s="16">
        <f t="shared" si="93"/>
        <v>40436.392418981486</v>
      </c>
      <c r="M781" t="b">
        <v>0</v>
      </c>
      <c r="N781">
        <v>6</v>
      </c>
      <c r="O781" t="b">
        <v>0</v>
      </c>
      <c r="P781" t="s">
        <v>8275</v>
      </c>
      <c r="Q781" s="7">
        <f t="shared" si="94"/>
        <v>2.666666666666667</v>
      </c>
      <c r="R781" s="8">
        <f t="shared" si="95"/>
        <v>66.666666666666671</v>
      </c>
      <c r="S781" s="10" t="str">
        <f t="shared" si="90"/>
        <v>publishing</v>
      </c>
      <c r="T781" s="10" t="str">
        <f t="shared" si="91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6">
        <f t="shared" si="92"/>
        <v>40666.382233796299</v>
      </c>
      <c r="K782">
        <v>1301847025</v>
      </c>
      <c r="L782" s="16">
        <f t="shared" si="93"/>
        <v>40636.382233796299</v>
      </c>
      <c r="M782" t="b">
        <v>0</v>
      </c>
      <c r="N782">
        <v>27</v>
      </c>
      <c r="O782" t="b">
        <v>1</v>
      </c>
      <c r="P782" t="s">
        <v>8276</v>
      </c>
      <c r="Q782" s="7">
        <f t="shared" si="94"/>
        <v>104</v>
      </c>
      <c r="R782" s="8">
        <f t="shared" si="95"/>
        <v>38.518518518518519</v>
      </c>
      <c r="S782" s="10" t="str">
        <f t="shared" ref="S782:S813" si="96">IF(ISNUMBER(SEARCH("music",P782)),"music","")</f>
        <v>music</v>
      </c>
      <c r="T782" s="10" t="str">
        <f t="shared" ref="T782:T813" si="97">IF(ISNUMBER(SEARCH("rock",P782)),"rock","")</f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6">
        <f t="shared" si="92"/>
        <v>41432.709189814821</v>
      </c>
      <c r="K783">
        <v>1368057674</v>
      </c>
      <c r="L783" s="16">
        <f t="shared" si="93"/>
        <v>41402.709189814821</v>
      </c>
      <c r="M783" t="b">
        <v>0</v>
      </c>
      <c r="N783">
        <v>25</v>
      </c>
      <c r="O783" t="b">
        <v>1</v>
      </c>
      <c r="P783" t="s">
        <v>8276</v>
      </c>
      <c r="Q783" s="7">
        <f t="shared" si="94"/>
        <v>133.15375</v>
      </c>
      <c r="R783" s="8">
        <f t="shared" si="95"/>
        <v>42.609200000000001</v>
      </c>
      <c r="S783" s="10" t="str">
        <f t="shared" si="96"/>
        <v>music</v>
      </c>
      <c r="T783" s="10" t="str">
        <f t="shared" si="9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6">
        <f t="shared" si="92"/>
        <v>41146.466458333336</v>
      </c>
      <c r="K784">
        <v>1343326302</v>
      </c>
      <c r="L784" s="16">
        <f t="shared" si="93"/>
        <v>41116.466458333336</v>
      </c>
      <c r="M784" t="b">
        <v>0</v>
      </c>
      <c r="N784">
        <v>14</v>
      </c>
      <c r="O784" t="b">
        <v>1</v>
      </c>
      <c r="P784" t="s">
        <v>8276</v>
      </c>
      <c r="Q784" s="7">
        <f t="shared" si="94"/>
        <v>100</v>
      </c>
      <c r="R784" s="8">
        <f t="shared" si="95"/>
        <v>50</v>
      </c>
      <c r="S784" s="10" t="str">
        <f t="shared" si="96"/>
        <v>music</v>
      </c>
      <c r="T784" s="10" t="str">
        <f t="shared" si="9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6">
        <f t="shared" si="92"/>
        <v>41026.625</v>
      </c>
      <c r="K785">
        <v>1332182049</v>
      </c>
      <c r="L785" s="16">
        <f t="shared" si="93"/>
        <v>40987.482048611113</v>
      </c>
      <c r="M785" t="b">
        <v>0</v>
      </c>
      <c r="N785">
        <v>35</v>
      </c>
      <c r="O785" t="b">
        <v>1</v>
      </c>
      <c r="P785" t="s">
        <v>8276</v>
      </c>
      <c r="Q785" s="7">
        <f t="shared" si="94"/>
        <v>148.13333333333333</v>
      </c>
      <c r="R785" s="8">
        <f t="shared" si="95"/>
        <v>63.485714285714288</v>
      </c>
      <c r="S785" s="10" t="str">
        <f t="shared" si="96"/>
        <v>music</v>
      </c>
      <c r="T785" s="10" t="str">
        <f t="shared" si="9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6">
        <f t="shared" si="92"/>
        <v>41714.816192129634</v>
      </c>
      <c r="K786">
        <v>1391571319</v>
      </c>
      <c r="L786" s="16">
        <f t="shared" si="93"/>
        <v>41674.857858796298</v>
      </c>
      <c r="M786" t="b">
        <v>0</v>
      </c>
      <c r="N786">
        <v>10</v>
      </c>
      <c r="O786" t="b">
        <v>1</v>
      </c>
      <c r="P786" t="s">
        <v>8276</v>
      </c>
      <c r="Q786" s="7">
        <f t="shared" si="94"/>
        <v>102.49999999999999</v>
      </c>
      <c r="R786" s="8">
        <f t="shared" si="95"/>
        <v>102.5</v>
      </c>
      <c r="S786" s="10" t="str">
        <f t="shared" si="96"/>
        <v>music</v>
      </c>
      <c r="T786" s="10" t="str">
        <f t="shared" si="9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6">
        <f t="shared" si="92"/>
        <v>41333.302256944444</v>
      </c>
      <c r="K787">
        <v>1359468915</v>
      </c>
      <c r="L787" s="16">
        <f t="shared" si="93"/>
        <v>41303.302256944444</v>
      </c>
      <c r="M787" t="b">
        <v>0</v>
      </c>
      <c r="N787">
        <v>29</v>
      </c>
      <c r="O787" t="b">
        <v>1</v>
      </c>
      <c r="P787" t="s">
        <v>8276</v>
      </c>
      <c r="Q787" s="7">
        <f t="shared" si="94"/>
        <v>180.62799999999999</v>
      </c>
      <c r="R787" s="8">
        <f t="shared" si="95"/>
        <v>31.142758620689655</v>
      </c>
      <c r="S787" s="10" t="str">
        <f t="shared" si="96"/>
        <v>music</v>
      </c>
      <c r="T787" s="10" t="str">
        <f t="shared" si="9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6">
        <f t="shared" si="92"/>
        <v>41040.365972222222</v>
      </c>
      <c r="K788">
        <v>1331774434</v>
      </c>
      <c r="L788" s="16">
        <f t="shared" si="93"/>
        <v>40982.764282407406</v>
      </c>
      <c r="M788" t="b">
        <v>0</v>
      </c>
      <c r="N788">
        <v>44</v>
      </c>
      <c r="O788" t="b">
        <v>1</v>
      </c>
      <c r="P788" t="s">
        <v>8276</v>
      </c>
      <c r="Q788" s="7">
        <f t="shared" si="94"/>
        <v>142.79999999999998</v>
      </c>
      <c r="R788" s="8">
        <f t="shared" si="95"/>
        <v>162.27272727272728</v>
      </c>
      <c r="S788" s="10" t="str">
        <f t="shared" si="96"/>
        <v>music</v>
      </c>
      <c r="T788" s="10" t="str">
        <f t="shared" si="9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6">
        <f t="shared" si="92"/>
        <v>41579.335949074077</v>
      </c>
      <c r="K789">
        <v>1380726226</v>
      </c>
      <c r="L789" s="16">
        <f t="shared" si="93"/>
        <v>41549.335949074077</v>
      </c>
      <c r="M789" t="b">
        <v>0</v>
      </c>
      <c r="N789">
        <v>17</v>
      </c>
      <c r="O789" t="b">
        <v>1</v>
      </c>
      <c r="P789" t="s">
        <v>8276</v>
      </c>
      <c r="Q789" s="7">
        <f t="shared" si="94"/>
        <v>114.16666666666666</v>
      </c>
      <c r="R789" s="8">
        <f t="shared" si="95"/>
        <v>80.588235294117652</v>
      </c>
      <c r="S789" s="10" t="str">
        <f t="shared" si="96"/>
        <v>music</v>
      </c>
      <c r="T789" s="10" t="str">
        <f t="shared" si="9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6">
        <f t="shared" si="92"/>
        <v>41096.874305555561</v>
      </c>
      <c r="K790">
        <v>1338336588</v>
      </c>
      <c r="L790" s="16">
        <f t="shared" si="93"/>
        <v>41058.715138888889</v>
      </c>
      <c r="M790" t="b">
        <v>0</v>
      </c>
      <c r="N790">
        <v>34</v>
      </c>
      <c r="O790" t="b">
        <v>1</v>
      </c>
      <c r="P790" t="s">
        <v>8276</v>
      </c>
      <c r="Q790" s="7">
        <f t="shared" si="94"/>
        <v>203.505</v>
      </c>
      <c r="R790" s="8">
        <f t="shared" si="95"/>
        <v>59.85441176470588</v>
      </c>
      <c r="S790" s="10" t="str">
        <f t="shared" si="96"/>
        <v>music</v>
      </c>
      <c r="T790" s="10" t="str">
        <f t="shared" si="9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6">
        <f t="shared" si="92"/>
        <v>41295.040972222225</v>
      </c>
      <c r="K791">
        <v>1357187280</v>
      </c>
      <c r="L791" s="16">
        <f t="shared" si="93"/>
        <v>41276.89444444445</v>
      </c>
      <c r="M791" t="b">
        <v>0</v>
      </c>
      <c r="N791">
        <v>14</v>
      </c>
      <c r="O791" t="b">
        <v>1</v>
      </c>
      <c r="P791" t="s">
        <v>8276</v>
      </c>
      <c r="Q791" s="7">
        <f t="shared" si="94"/>
        <v>109.41176470588236</v>
      </c>
      <c r="R791" s="8">
        <f t="shared" si="95"/>
        <v>132.85714285714286</v>
      </c>
      <c r="S791" s="10" t="str">
        <f t="shared" si="96"/>
        <v>music</v>
      </c>
      <c r="T791" s="10" t="str">
        <f t="shared" si="9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6">
        <f t="shared" si="92"/>
        <v>41305.756238425929</v>
      </c>
      <c r="K792">
        <v>1357088939</v>
      </c>
      <c r="L792" s="16">
        <f t="shared" si="93"/>
        <v>41275.756238425929</v>
      </c>
      <c r="M792" t="b">
        <v>0</v>
      </c>
      <c r="N792">
        <v>156</v>
      </c>
      <c r="O792" t="b">
        <v>1</v>
      </c>
      <c r="P792" t="s">
        <v>8276</v>
      </c>
      <c r="Q792" s="7">
        <f t="shared" si="94"/>
        <v>144.37459999999999</v>
      </c>
      <c r="R792" s="8">
        <f t="shared" si="95"/>
        <v>92.547820512820508</v>
      </c>
      <c r="S792" s="10" t="str">
        <f t="shared" si="96"/>
        <v>music</v>
      </c>
      <c r="T792" s="10" t="str">
        <f t="shared" si="9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6">
        <f t="shared" si="92"/>
        <v>41590.957638888889</v>
      </c>
      <c r="K793">
        <v>1381430646</v>
      </c>
      <c r="L793" s="16">
        <f t="shared" si="93"/>
        <v>41557.488958333335</v>
      </c>
      <c r="M793" t="b">
        <v>0</v>
      </c>
      <c r="N793">
        <v>128</v>
      </c>
      <c r="O793" t="b">
        <v>1</v>
      </c>
      <c r="P793" t="s">
        <v>8276</v>
      </c>
      <c r="Q793" s="7">
        <f t="shared" si="94"/>
        <v>103.86666666666666</v>
      </c>
      <c r="R793" s="8">
        <f t="shared" si="95"/>
        <v>60.859375</v>
      </c>
      <c r="S793" s="10" t="str">
        <f t="shared" si="96"/>
        <v>music</v>
      </c>
      <c r="T793" s="10" t="str">
        <f t="shared" si="9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6">
        <f t="shared" si="92"/>
        <v>41585.623645833337</v>
      </c>
      <c r="K794">
        <v>1381265883</v>
      </c>
      <c r="L794" s="16">
        <f t="shared" si="93"/>
        <v>41555.581979166673</v>
      </c>
      <c r="M794" t="b">
        <v>0</v>
      </c>
      <c r="N794">
        <v>60</v>
      </c>
      <c r="O794" t="b">
        <v>1</v>
      </c>
      <c r="P794" t="s">
        <v>8276</v>
      </c>
      <c r="Q794" s="7">
        <f t="shared" si="94"/>
        <v>100.44440000000002</v>
      </c>
      <c r="R794" s="8">
        <f t="shared" si="95"/>
        <v>41.851833333333339</v>
      </c>
      <c r="S794" s="10" t="str">
        <f t="shared" si="96"/>
        <v>music</v>
      </c>
      <c r="T794" s="10" t="str">
        <f t="shared" si="9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6">
        <f t="shared" si="92"/>
        <v>41457.915972222225</v>
      </c>
      <c r="K795">
        <v>1371491244</v>
      </c>
      <c r="L795" s="16">
        <f t="shared" si="93"/>
        <v>41442.449583333335</v>
      </c>
      <c r="M795" t="b">
        <v>0</v>
      </c>
      <c r="N795">
        <v>32</v>
      </c>
      <c r="O795" t="b">
        <v>1</v>
      </c>
      <c r="P795" t="s">
        <v>8276</v>
      </c>
      <c r="Q795" s="7">
        <f t="shared" si="94"/>
        <v>102.77927272727271</v>
      </c>
      <c r="R795" s="8">
        <f t="shared" si="95"/>
        <v>88.325937499999995</v>
      </c>
      <c r="S795" s="10" t="str">
        <f t="shared" si="96"/>
        <v>music</v>
      </c>
      <c r="T795" s="10" t="str">
        <f t="shared" si="9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6">
        <f t="shared" si="92"/>
        <v>40791.420833333337</v>
      </c>
      <c r="K796">
        <v>1310438737</v>
      </c>
      <c r="L796" s="16">
        <f t="shared" si="93"/>
        <v>40735.823344907411</v>
      </c>
      <c r="M796" t="b">
        <v>0</v>
      </c>
      <c r="N796">
        <v>53</v>
      </c>
      <c r="O796" t="b">
        <v>1</v>
      </c>
      <c r="P796" t="s">
        <v>8276</v>
      </c>
      <c r="Q796" s="7">
        <f t="shared" si="94"/>
        <v>105.31250000000001</v>
      </c>
      <c r="R796" s="8">
        <f t="shared" si="95"/>
        <v>158.96226415094338</v>
      </c>
      <c r="S796" s="10" t="str">
        <f t="shared" si="96"/>
        <v>music</v>
      </c>
      <c r="T796" s="10" t="str">
        <f t="shared" si="9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6">
        <f t="shared" si="92"/>
        <v>41005.915972222225</v>
      </c>
      <c r="K797">
        <v>1330094566</v>
      </c>
      <c r="L797" s="16">
        <f t="shared" si="93"/>
        <v>40963.32136574074</v>
      </c>
      <c r="M797" t="b">
        <v>0</v>
      </c>
      <c r="N797">
        <v>184</v>
      </c>
      <c r="O797" t="b">
        <v>1</v>
      </c>
      <c r="P797" t="s">
        <v>8276</v>
      </c>
      <c r="Q797" s="7">
        <f t="shared" si="94"/>
        <v>111.78571428571429</v>
      </c>
      <c r="R797" s="8">
        <f t="shared" si="95"/>
        <v>85.054347826086953</v>
      </c>
      <c r="S797" s="10" t="str">
        <f t="shared" si="96"/>
        <v>music</v>
      </c>
      <c r="T797" s="10" t="str">
        <f t="shared" si="9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6">
        <f t="shared" si="92"/>
        <v>41532.590277777781</v>
      </c>
      <c r="K798">
        <v>1376687485</v>
      </c>
      <c r="L798" s="16">
        <f t="shared" si="93"/>
        <v>41502.591261574074</v>
      </c>
      <c r="M798" t="b">
        <v>0</v>
      </c>
      <c r="N798">
        <v>90</v>
      </c>
      <c r="O798" t="b">
        <v>1</v>
      </c>
      <c r="P798" t="s">
        <v>8276</v>
      </c>
      <c r="Q798" s="7">
        <f t="shared" si="94"/>
        <v>101.35000000000001</v>
      </c>
      <c r="R798" s="8">
        <f t="shared" si="95"/>
        <v>112.61111111111111</v>
      </c>
      <c r="S798" s="10" t="str">
        <f t="shared" si="96"/>
        <v>music</v>
      </c>
      <c r="T798" s="10" t="str">
        <f t="shared" si="9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6">
        <f t="shared" si="92"/>
        <v>41027.875</v>
      </c>
      <c r="K799">
        <v>1332978688</v>
      </c>
      <c r="L799" s="16">
        <f t="shared" si="93"/>
        <v>40996.702407407407</v>
      </c>
      <c r="M799" t="b">
        <v>0</v>
      </c>
      <c r="N799">
        <v>71</v>
      </c>
      <c r="O799" t="b">
        <v>1</v>
      </c>
      <c r="P799" t="s">
        <v>8276</v>
      </c>
      <c r="Q799" s="7">
        <f t="shared" si="94"/>
        <v>107.53333333333333</v>
      </c>
      <c r="R799" s="8">
        <f t="shared" si="95"/>
        <v>45.436619718309856</v>
      </c>
      <c r="S799" s="10" t="str">
        <f t="shared" si="96"/>
        <v>music</v>
      </c>
      <c r="T799" s="10" t="str">
        <f t="shared" si="9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6">
        <f t="shared" si="92"/>
        <v>41912.298460648155</v>
      </c>
      <c r="K800">
        <v>1409494187</v>
      </c>
      <c r="L800" s="16">
        <f t="shared" si="93"/>
        <v>41882.298460648155</v>
      </c>
      <c r="M800" t="b">
        <v>0</v>
      </c>
      <c r="N800">
        <v>87</v>
      </c>
      <c r="O800" t="b">
        <v>1</v>
      </c>
      <c r="P800" t="s">
        <v>8276</v>
      </c>
      <c r="Q800" s="7">
        <f t="shared" si="94"/>
        <v>114.88571428571429</v>
      </c>
      <c r="R800" s="8">
        <f t="shared" si="95"/>
        <v>46.218390804597703</v>
      </c>
      <c r="S800" s="10" t="str">
        <f t="shared" si="96"/>
        <v>music</v>
      </c>
      <c r="T800" s="10" t="str">
        <f t="shared" si="9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6">
        <f t="shared" si="92"/>
        <v>41026.375532407408</v>
      </c>
      <c r="K801">
        <v>1332950446</v>
      </c>
      <c r="L801" s="16">
        <f t="shared" si="93"/>
        <v>40996.375532407408</v>
      </c>
      <c r="M801" t="b">
        <v>0</v>
      </c>
      <c r="N801">
        <v>28</v>
      </c>
      <c r="O801" t="b">
        <v>1</v>
      </c>
      <c r="P801" t="s">
        <v>8276</v>
      </c>
      <c r="Q801" s="7">
        <f t="shared" si="94"/>
        <v>100.02</v>
      </c>
      <c r="R801" s="8">
        <f t="shared" si="95"/>
        <v>178.60714285714286</v>
      </c>
      <c r="S801" s="10" t="str">
        <f t="shared" si="96"/>
        <v>music</v>
      </c>
      <c r="T801" s="10" t="str">
        <f t="shared" si="9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6">
        <f t="shared" si="92"/>
        <v>41893.141828703709</v>
      </c>
      <c r="K802">
        <v>1407839054</v>
      </c>
      <c r="L802" s="16">
        <f t="shared" si="93"/>
        <v>41863.141828703709</v>
      </c>
      <c r="M802" t="b">
        <v>0</v>
      </c>
      <c r="N802">
        <v>56</v>
      </c>
      <c r="O802" t="b">
        <v>1</v>
      </c>
      <c r="P802" t="s">
        <v>8276</v>
      </c>
      <c r="Q802" s="7">
        <f t="shared" si="94"/>
        <v>152.13333333333335</v>
      </c>
      <c r="R802" s="8">
        <f t="shared" si="95"/>
        <v>40.75</v>
      </c>
      <c r="S802" s="10" t="str">
        <f t="shared" si="96"/>
        <v>music</v>
      </c>
      <c r="T802" s="10" t="str">
        <f t="shared" si="9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6">
        <f t="shared" si="92"/>
        <v>40725.503703703704</v>
      </c>
      <c r="K803">
        <v>1306955120</v>
      </c>
      <c r="L803" s="16">
        <f t="shared" si="93"/>
        <v>40695.503703703704</v>
      </c>
      <c r="M803" t="b">
        <v>0</v>
      </c>
      <c r="N803">
        <v>51</v>
      </c>
      <c r="O803" t="b">
        <v>1</v>
      </c>
      <c r="P803" t="s">
        <v>8276</v>
      </c>
      <c r="Q803" s="7">
        <f t="shared" si="94"/>
        <v>111.52149999999999</v>
      </c>
      <c r="R803" s="8">
        <f t="shared" si="95"/>
        <v>43.733921568627444</v>
      </c>
      <c r="S803" s="10" t="str">
        <f t="shared" si="96"/>
        <v>music</v>
      </c>
      <c r="T803" s="10" t="str">
        <f t="shared" si="9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6">
        <f t="shared" si="92"/>
        <v>41168.878472222226</v>
      </c>
      <c r="K804">
        <v>1343867524</v>
      </c>
      <c r="L804" s="16">
        <f t="shared" si="93"/>
        <v>41122.730601851858</v>
      </c>
      <c r="M804" t="b">
        <v>0</v>
      </c>
      <c r="N804">
        <v>75</v>
      </c>
      <c r="O804" t="b">
        <v>1</v>
      </c>
      <c r="P804" t="s">
        <v>8276</v>
      </c>
      <c r="Q804" s="7">
        <f t="shared" si="94"/>
        <v>101.33333333333334</v>
      </c>
      <c r="R804" s="8">
        <f t="shared" si="95"/>
        <v>81.066666666666663</v>
      </c>
      <c r="S804" s="10" t="str">
        <f t="shared" si="96"/>
        <v>music</v>
      </c>
      <c r="T804" s="10" t="str">
        <f t="shared" si="9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6">
        <f t="shared" si="92"/>
        <v>40691.75</v>
      </c>
      <c r="K805">
        <v>1304376478</v>
      </c>
      <c r="L805" s="16">
        <f t="shared" si="93"/>
        <v>40665.658310185187</v>
      </c>
      <c r="M805" t="b">
        <v>0</v>
      </c>
      <c r="N805">
        <v>38</v>
      </c>
      <c r="O805" t="b">
        <v>1</v>
      </c>
      <c r="P805" t="s">
        <v>8276</v>
      </c>
      <c r="Q805" s="7">
        <f t="shared" si="94"/>
        <v>123.2608695652174</v>
      </c>
      <c r="R805" s="8">
        <f t="shared" si="95"/>
        <v>74.60526315789474</v>
      </c>
      <c r="S805" s="10" t="str">
        <f t="shared" si="96"/>
        <v>music</v>
      </c>
      <c r="T805" s="10" t="str">
        <f t="shared" si="9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6">
        <f t="shared" si="92"/>
        <v>40746.874305555561</v>
      </c>
      <c r="K806">
        <v>1309919526</v>
      </c>
      <c r="L806" s="16">
        <f t="shared" si="93"/>
        <v>40729.81395833334</v>
      </c>
      <c r="M806" t="b">
        <v>0</v>
      </c>
      <c r="N806">
        <v>18</v>
      </c>
      <c r="O806" t="b">
        <v>1</v>
      </c>
      <c r="P806" t="s">
        <v>8276</v>
      </c>
      <c r="Q806" s="7">
        <f t="shared" si="94"/>
        <v>100</v>
      </c>
      <c r="R806" s="8">
        <f t="shared" si="95"/>
        <v>305.55555555555554</v>
      </c>
      <c r="S806" s="10" t="str">
        <f t="shared" si="96"/>
        <v>music</v>
      </c>
      <c r="T806" s="10" t="str">
        <f t="shared" si="9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6">
        <f t="shared" si="92"/>
        <v>40740.666666666672</v>
      </c>
      <c r="K807">
        <v>1306525512</v>
      </c>
      <c r="L807" s="16">
        <f t="shared" si="93"/>
        <v>40690.531388888892</v>
      </c>
      <c r="M807" t="b">
        <v>0</v>
      </c>
      <c r="N807">
        <v>54</v>
      </c>
      <c r="O807" t="b">
        <v>1</v>
      </c>
      <c r="P807" t="s">
        <v>8276</v>
      </c>
      <c r="Q807" s="7">
        <f t="shared" si="94"/>
        <v>105</v>
      </c>
      <c r="R807" s="8">
        <f t="shared" si="95"/>
        <v>58.333333333333336</v>
      </c>
      <c r="S807" s="10" t="str">
        <f t="shared" si="96"/>
        <v>music</v>
      </c>
      <c r="T807" s="10" t="str">
        <f t="shared" si="9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6">
        <f t="shared" si="92"/>
        <v>40793.399756944447</v>
      </c>
      <c r="K808">
        <v>1312821339</v>
      </c>
      <c r="L808" s="16">
        <f t="shared" si="93"/>
        <v>40763.399756944447</v>
      </c>
      <c r="M808" t="b">
        <v>0</v>
      </c>
      <c r="N808">
        <v>71</v>
      </c>
      <c r="O808" t="b">
        <v>1</v>
      </c>
      <c r="P808" t="s">
        <v>8276</v>
      </c>
      <c r="Q808" s="7">
        <f t="shared" si="94"/>
        <v>104.4375</v>
      </c>
      <c r="R808" s="8">
        <f t="shared" si="95"/>
        <v>117.67605633802818</v>
      </c>
      <c r="S808" s="10" t="str">
        <f t="shared" si="96"/>
        <v>music</v>
      </c>
      <c r="T808" s="10" t="str">
        <f t="shared" si="9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6">
        <f t="shared" si="92"/>
        <v>42794.791666666664</v>
      </c>
      <c r="K809">
        <v>1485270311</v>
      </c>
      <c r="L809" s="16">
        <f t="shared" si="93"/>
        <v>42759.336932870377</v>
      </c>
      <c r="M809" t="b">
        <v>0</v>
      </c>
      <c r="N809">
        <v>57</v>
      </c>
      <c r="O809" t="b">
        <v>1</v>
      </c>
      <c r="P809" t="s">
        <v>8276</v>
      </c>
      <c r="Q809" s="7">
        <f t="shared" si="94"/>
        <v>105.125</v>
      </c>
      <c r="R809" s="8">
        <f t="shared" si="95"/>
        <v>73.771929824561397</v>
      </c>
      <c r="S809" s="10" t="str">
        <f t="shared" si="96"/>
        <v>music</v>
      </c>
      <c r="T809" s="10" t="str">
        <f t="shared" si="9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6">
        <f t="shared" si="92"/>
        <v>41994.915972222225</v>
      </c>
      <c r="K810">
        <v>1416363886</v>
      </c>
      <c r="L810" s="16">
        <f t="shared" si="93"/>
        <v>41961.808865740742</v>
      </c>
      <c r="M810" t="b">
        <v>0</v>
      </c>
      <c r="N810">
        <v>43</v>
      </c>
      <c r="O810" t="b">
        <v>1</v>
      </c>
      <c r="P810" t="s">
        <v>8276</v>
      </c>
      <c r="Q810" s="7">
        <f t="shared" si="94"/>
        <v>100</v>
      </c>
      <c r="R810" s="8">
        <f t="shared" si="95"/>
        <v>104.65116279069767</v>
      </c>
      <c r="S810" s="10" t="str">
        <f t="shared" si="96"/>
        <v>music</v>
      </c>
      <c r="T810" s="10" t="str">
        <f t="shared" si="9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6">
        <f t="shared" si="92"/>
        <v>41658.542013888895</v>
      </c>
      <c r="K811">
        <v>1387569630</v>
      </c>
      <c r="L811" s="16">
        <f t="shared" si="93"/>
        <v>41628.542013888895</v>
      </c>
      <c r="M811" t="b">
        <v>0</v>
      </c>
      <c r="N811">
        <v>52</v>
      </c>
      <c r="O811" t="b">
        <v>1</v>
      </c>
      <c r="P811" t="s">
        <v>8276</v>
      </c>
      <c r="Q811" s="7">
        <f t="shared" si="94"/>
        <v>103.77499999999999</v>
      </c>
      <c r="R811" s="8">
        <f t="shared" si="95"/>
        <v>79.82692307692308</v>
      </c>
      <c r="S811" s="10" t="str">
        <f t="shared" si="96"/>
        <v>music</v>
      </c>
      <c r="T811" s="10" t="str">
        <f t="shared" si="9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6">
        <f t="shared" si="92"/>
        <v>41152.764606481483</v>
      </c>
      <c r="K812">
        <v>1343870462</v>
      </c>
      <c r="L812" s="16">
        <f t="shared" si="93"/>
        <v>41122.764606481483</v>
      </c>
      <c r="M812" t="b">
        <v>0</v>
      </c>
      <c r="N812">
        <v>27</v>
      </c>
      <c r="O812" t="b">
        <v>1</v>
      </c>
      <c r="P812" t="s">
        <v>8276</v>
      </c>
      <c r="Q812" s="7">
        <f t="shared" si="94"/>
        <v>105</v>
      </c>
      <c r="R812" s="8">
        <f t="shared" si="95"/>
        <v>58.333333333333336</v>
      </c>
      <c r="S812" s="10" t="str">
        <f t="shared" si="96"/>
        <v>music</v>
      </c>
      <c r="T812" s="10" t="str">
        <f t="shared" si="9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6">
        <f t="shared" si="92"/>
        <v>41465.411111111112</v>
      </c>
      <c r="K813">
        <v>1371569202</v>
      </c>
      <c r="L813" s="16">
        <f t="shared" si="93"/>
        <v>41443.351875</v>
      </c>
      <c r="M813" t="b">
        <v>0</v>
      </c>
      <c r="N813">
        <v>12</v>
      </c>
      <c r="O813" t="b">
        <v>1</v>
      </c>
      <c r="P813" t="s">
        <v>8276</v>
      </c>
      <c r="Q813" s="7">
        <f t="shared" si="94"/>
        <v>104</v>
      </c>
      <c r="R813" s="8">
        <f t="shared" si="95"/>
        <v>86.666666666666671</v>
      </c>
      <c r="S813" s="10" t="str">
        <f t="shared" si="96"/>
        <v>music</v>
      </c>
      <c r="T813" s="10" t="str">
        <f t="shared" si="9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6">
        <f t="shared" si="92"/>
        <v>41334.290277777778</v>
      </c>
      <c r="K814">
        <v>1357604752</v>
      </c>
      <c r="L814" s="16">
        <f t="shared" si="93"/>
        <v>41281.7262962963</v>
      </c>
      <c r="M814" t="b">
        <v>0</v>
      </c>
      <c r="N814">
        <v>33</v>
      </c>
      <c r="O814" t="b">
        <v>1</v>
      </c>
      <c r="P814" t="s">
        <v>8276</v>
      </c>
      <c r="Q814" s="7">
        <f t="shared" si="94"/>
        <v>151.83333333333334</v>
      </c>
      <c r="R814" s="8">
        <f t="shared" si="95"/>
        <v>27.606060606060606</v>
      </c>
      <c r="S814" s="10" t="str">
        <f t="shared" ref="S814:S845" si="98">IF(ISNUMBER(SEARCH("music",P814)),"music","")</f>
        <v>music</v>
      </c>
      <c r="T814" s="10" t="str">
        <f t="shared" ref="T814:T841" si="99">IF(ISNUMBER(SEARCH("rock",P814)),"rock","")</f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6">
        <f t="shared" si="92"/>
        <v>41110.668576388889</v>
      </c>
      <c r="K815">
        <v>1340233365</v>
      </c>
      <c r="L815" s="16">
        <f t="shared" si="93"/>
        <v>41080.668576388889</v>
      </c>
      <c r="M815" t="b">
        <v>0</v>
      </c>
      <c r="N815">
        <v>96</v>
      </c>
      <c r="O815" t="b">
        <v>1</v>
      </c>
      <c r="P815" t="s">
        <v>8276</v>
      </c>
      <c r="Q815" s="7">
        <f t="shared" si="94"/>
        <v>159.99600000000001</v>
      </c>
      <c r="R815" s="8">
        <f t="shared" si="95"/>
        <v>24.999375000000001</v>
      </c>
      <c r="S815" s="10" t="str">
        <f t="shared" si="98"/>
        <v>music</v>
      </c>
      <c r="T815" s="10" t="str">
        <f t="shared" si="99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6">
        <f t="shared" si="92"/>
        <v>40694.461111111115</v>
      </c>
      <c r="K816">
        <v>1305568201</v>
      </c>
      <c r="L816" s="16">
        <f t="shared" si="93"/>
        <v>40679.451400462967</v>
      </c>
      <c r="M816" t="b">
        <v>0</v>
      </c>
      <c r="N816">
        <v>28</v>
      </c>
      <c r="O816" t="b">
        <v>1</v>
      </c>
      <c r="P816" t="s">
        <v>8276</v>
      </c>
      <c r="Q816" s="7">
        <f t="shared" si="94"/>
        <v>127.3</v>
      </c>
      <c r="R816" s="8">
        <f t="shared" si="95"/>
        <v>45.464285714285715</v>
      </c>
      <c r="S816" s="10" t="str">
        <f t="shared" si="98"/>
        <v>music</v>
      </c>
      <c r="T816" s="10" t="str">
        <f t="shared" si="99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6">
        <f t="shared" si="92"/>
        <v>41944.626192129632</v>
      </c>
      <c r="K817">
        <v>1412287303</v>
      </c>
      <c r="L817" s="16">
        <f t="shared" si="93"/>
        <v>41914.626192129632</v>
      </c>
      <c r="M817" t="b">
        <v>0</v>
      </c>
      <c r="N817">
        <v>43</v>
      </c>
      <c r="O817" t="b">
        <v>1</v>
      </c>
      <c r="P817" t="s">
        <v>8276</v>
      </c>
      <c r="Q817" s="7">
        <f t="shared" si="94"/>
        <v>107</v>
      </c>
      <c r="R817" s="8">
        <f t="shared" si="95"/>
        <v>99.534883720930239</v>
      </c>
      <c r="S817" s="10" t="str">
        <f t="shared" si="98"/>
        <v>music</v>
      </c>
      <c r="T817" s="10" t="str">
        <f t="shared" si="99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6">
        <f t="shared" si="92"/>
        <v>41372.979166666672</v>
      </c>
      <c r="K818">
        <v>1362776043</v>
      </c>
      <c r="L818" s="16">
        <f t="shared" si="93"/>
        <v>41341.579201388893</v>
      </c>
      <c r="M818" t="b">
        <v>0</v>
      </c>
      <c r="N818">
        <v>205</v>
      </c>
      <c r="O818" t="b">
        <v>1</v>
      </c>
      <c r="P818" t="s">
        <v>8276</v>
      </c>
      <c r="Q818" s="7">
        <f t="shared" si="94"/>
        <v>115.12214285714286</v>
      </c>
      <c r="R818" s="8">
        <f t="shared" si="95"/>
        <v>39.31</v>
      </c>
      <c r="S818" s="10" t="str">
        <f t="shared" si="98"/>
        <v>music</v>
      </c>
      <c r="T818" s="10" t="str">
        <f t="shared" si="99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6">
        <f t="shared" si="92"/>
        <v>40978.915972222225</v>
      </c>
      <c r="K819">
        <v>1326810211</v>
      </c>
      <c r="L819" s="16">
        <f t="shared" si="93"/>
        <v>40925.307997685188</v>
      </c>
      <c r="M819" t="b">
        <v>0</v>
      </c>
      <c r="N819">
        <v>23</v>
      </c>
      <c r="O819" t="b">
        <v>1</v>
      </c>
      <c r="P819" t="s">
        <v>8276</v>
      </c>
      <c r="Q819" s="7">
        <f t="shared" si="94"/>
        <v>137.11066666666665</v>
      </c>
      <c r="R819" s="8">
        <f t="shared" si="95"/>
        <v>89.419999999999987</v>
      </c>
      <c r="S819" s="10" t="str">
        <f t="shared" si="98"/>
        <v>music</v>
      </c>
      <c r="T819" s="10" t="str">
        <f t="shared" si="99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6">
        <f t="shared" si="92"/>
        <v>41128.417361111111</v>
      </c>
      <c r="K820">
        <v>1343682681</v>
      </c>
      <c r="L820" s="16">
        <f t="shared" si="93"/>
        <v>41120.591215277782</v>
      </c>
      <c r="M820" t="b">
        <v>0</v>
      </c>
      <c r="N820">
        <v>19</v>
      </c>
      <c r="O820" t="b">
        <v>1</v>
      </c>
      <c r="P820" t="s">
        <v>8276</v>
      </c>
      <c r="Q820" s="7">
        <f t="shared" si="94"/>
        <v>155.71428571428572</v>
      </c>
      <c r="R820" s="8">
        <f t="shared" si="95"/>
        <v>28.684210526315791</v>
      </c>
      <c r="S820" s="10" t="str">
        <f t="shared" si="98"/>
        <v>music</v>
      </c>
      <c r="T820" s="10" t="str">
        <f t="shared" si="99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6">
        <f t="shared" si="92"/>
        <v>41628.905555555561</v>
      </c>
      <c r="K821">
        <v>1386806254</v>
      </c>
      <c r="L821" s="16">
        <f t="shared" si="93"/>
        <v>41619.706643518519</v>
      </c>
      <c r="M821" t="b">
        <v>0</v>
      </c>
      <c r="N821">
        <v>14</v>
      </c>
      <c r="O821" t="b">
        <v>1</v>
      </c>
      <c r="P821" t="s">
        <v>8276</v>
      </c>
      <c r="Q821" s="7">
        <f t="shared" si="94"/>
        <v>108.74999999999999</v>
      </c>
      <c r="R821" s="8">
        <f t="shared" si="95"/>
        <v>31.071428571428573</v>
      </c>
      <c r="S821" s="10" t="str">
        <f t="shared" si="98"/>
        <v>music</v>
      </c>
      <c r="T821" s="10" t="str">
        <f t="shared" si="99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6">
        <f t="shared" si="92"/>
        <v>41798.916666666672</v>
      </c>
      <c r="K822">
        <v>1399666342</v>
      </c>
      <c r="L822" s="16">
        <f t="shared" si="93"/>
        <v>41768.550254629634</v>
      </c>
      <c r="M822" t="b">
        <v>0</v>
      </c>
      <c r="N822">
        <v>38</v>
      </c>
      <c r="O822" t="b">
        <v>1</v>
      </c>
      <c r="P822" t="s">
        <v>8276</v>
      </c>
      <c r="Q822" s="7">
        <f t="shared" si="94"/>
        <v>134.05000000000001</v>
      </c>
      <c r="R822" s="8">
        <f t="shared" si="95"/>
        <v>70.55263157894737</v>
      </c>
      <c r="S822" s="10" t="str">
        <f t="shared" si="98"/>
        <v>music</v>
      </c>
      <c r="T822" s="10" t="str">
        <f t="shared" si="99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6">
        <f t="shared" si="92"/>
        <v>42127.875694444447</v>
      </c>
      <c r="K823">
        <v>1427753265</v>
      </c>
      <c r="L823" s="16">
        <f t="shared" si="93"/>
        <v>42093.630381944451</v>
      </c>
      <c r="M823" t="b">
        <v>0</v>
      </c>
      <c r="N823">
        <v>78</v>
      </c>
      <c r="O823" t="b">
        <v>1</v>
      </c>
      <c r="P823" t="s">
        <v>8276</v>
      </c>
      <c r="Q823" s="7">
        <f t="shared" si="94"/>
        <v>100</v>
      </c>
      <c r="R823" s="8">
        <f t="shared" si="95"/>
        <v>224.12820512820514</v>
      </c>
      <c r="S823" s="10" t="str">
        <f t="shared" si="98"/>
        <v>music</v>
      </c>
      <c r="T823" s="10" t="str">
        <f t="shared" si="99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6">
        <f t="shared" si="92"/>
        <v>41187.655671296299</v>
      </c>
      <c r="K824">
        <v>1346885050</v>
      </c>
      <c r="L824" s="16">
        <f t="shared" si="93"/>
        <v>41157.655671296299</v>
      </c>
      <c r="M824" t="b">
        <v>0</v>
      </c>
      <c r="N824">
        <v>69</v>
      </c>
      <c r="O824" t="b">
        <v>1</v>
      </c>
      <c r="P824" t="s">
        <v>8276</v>
      </c>
      <c r="Q824" s="7">
        <f t="shared" si="94"/>
        <v>119.16666666666667</v>
      </c>
      <c r="R824" s="8">
        <f t="shared" si="95"/>
        <v>51.811594202898547</v>
      </c>
      <c r="S824" s="10" t="str">
        <f t="shared" si="98"/>
        <v>music</v>
      </c>
      <c r="T824" s="10" t="str">
        <f t="shared" si="99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6">
        <f t="shared" si="92"/>
        <v>42085.639490740745</v>
      </c>
      <c r="K825">
        <v>1424474452</v>
      </c>
      <c r="L825" s="16">
        <f t="shared" si="93"/>
        <v>42055.681157407409</v>
      </c>
      <c r="M825" t="b">
        <v>0</v>
      </c>
      <c r="N825">
        <v>33</v>
      </c>
      <c r="O825" t="b">
        <v>1</v>
      </c>
      <c r="P825" t="s">
        <v>8276</v>
      </c>
      <c r="Q825" s="7">
        <f t="shared" si="94"/>
        <v>179.5</v>
      </c>
      <c r="R825" s="8">
        <f t="shared" si="95"/>
        <v>43.515151515151516</v>
      </c>
      <c r="S825" s="10" t="str">
        <f t="shared" si="98"/>
        <v>music</v>
      </c>
      <c r="T825" s="10" t="str">
        <f t="shared" si="99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6">
        <f t="shared" si="92"/>
        <v>40285.999305555561</v>
      </c>
      <c r="K826">
        <v>1268459318</v>
      </c>
      <c r="L826" s="16">
        <f t="shared" si="93"/>
        <v>40249.95043981482</v>
      </c>
      <c r="M826" t="b">
        <v>0</v>
      </c>
      <c r="N826">
        <v>54</v>
      </c>
      <c r="O826" t="b">
        <v>1</v>
      </c>
      <c r="P826" t="s">
        <v>8276</v>
      </c>
      <c r="Q826" s="7">
        <f t="shared" si="94"/>
        <v>134.38124999999999</v>
      </c>
      <c r="R826" s="8">
        <f t="shared" si="95"/>
        <v>39.816666666666663</v>
      </c>
      <c r="S826" s="10" t="str">
        <f t="shared" si="98"/>
        <v>music</v>
      </c>
      <c r="T826" s="10" t="str">
        <f t="shared" si="99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6">
        <f t="shared" si="92"/>
        <v>41211.014861111114</v>
      </c>
      <c r="K827">
        <v>1349335284</v>
      </c>
      <c r="L827" s="16">
        <f t="shared" si="93"/>
        <v>41186.014861111114</v>
      </c>
      <c r="M827" t="b">
        <v>0</v>
      </c>
      <c r="N827">
        <v>99</v>
      </c>
      <c r="O827" t="b">
        <v>1</v>
      </c>
      <c r="P827" t="s">
        <v>8276</v>
      </c>
      <c r="Q827" s="7">
        <f t="shared" si="94"/>
        <v>100.43200000000002</v>
      </c>
      <c r="R827" s="8">
        <f t="shared" si="95"/>
        <v>126.8080808080808</v>
      </c>
      <c r="S827" s="10" t="str">
        <f t="shared" si="98"/>
        <v>music</v>
      </c>
      <c r="T827" s="10" t="str">
        <f t="shared" si="99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6">
        <f t="shared" si="92"/>
        <v>40993.705208333333</v>
      </c>
      <c r="K828">
        <v>1330908930</v>
      </c>
      <c r="L828" s="16">
        <f t="shared" si="93"/>
        <v>40972.746875000004</v>
      </c>
      <c r="M828" t="b">
        <v>0</v>
      </c>
      <c r="N828">
        <v>49</v>
      </c>
      <c r="O828" t="b">
        <v>1</v>
      </c>
      <c r="P828" t="s">
        <v>8276</v>
      </c>
      <c r="Q828" s="7">
        <f t="shared" si="94"/>
        <v>101.45454545454547</v>
      </c>
      <c r="R828" s="8">
        <f t="shared" si="95"/>
        <v>113.87755102040816</v>
      </c>
      <c r="S828" s="10" t="str">
        <f t="shared" si="98"/>
        <v>music</v>
      </c>
      <c r="T828" s="10" t="str">
        <f t="shared" si="99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6">
        <f t="shared" si="92"/>
        <v>40953.53402777778</v>
      </c>
      <c r="K829">
        <v>1326972107</v>
      </c>
      <c r="L829" s="16">
        <f t="shared" si="93"/>
        <v>40927.181793981486</v>
      </c>
      <c r="M829" t="b">
        <v>0</v>
      </c>
      <c r="N829">
        <v>11</v>
      </c>
      <c r="O829" t="b">
        <v>1</v>
      </c>
      <c r="P829" t="s">
        <v>8276</v>
      </c>
      <c r="Q829" s="7">
        <f t="shared" si="94"/>
        <v>103.33333333333334</v>
      </c>
      <c r="R829" s="8">
        <f t="shared" si="95"/>
        <v>28.181818181818183</v>
      </c>
      <c r="S829" s="10" t="str">
        <f t="shared" si="98"/>
        <v>music</v>
      </c>
      <c r="T829" s="10" t="str">
        <f t="shared" si="99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6">
        <f t="shared" si="92"/>
        <v>41085.39166666667</v>
      </c>
      <c r="K830">
        <v>1339549982</v>
      </c>
      <c r="L830" s="16">
        <f t="shared" si="93"/>
        <v>41072.759050925932</v>
      </c>
      <c r="M830" t="b">
        <v>0</v>
      </c>
      <c r="N830">
        <v>38</v>
      </c>
      <c r="O830" t="b">
        <v>1</v>
      </c>
      <c r="P830" t="s">
        <v>8276</v>
      </c>
      <c r="Q830" s="7">
        <f t="shared" si="94"/>
        <v>107</v>
      </c>
      <c r="R830" s="8">
        <f t="shared" si="95"/>
        <v>36.60526315789474</v>
      </c>
      <c r="S830" s="10" t="str">
        <f t="shared" si="98"/>
        <v>music</v>
      </c>
      <c r="T830" s="10" t="str">
        <f t="shared" si="99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6">
        <f t="shared" si="92"/>
        <v>42564.509722222225</v>
      </c>
      <c r="K831">
        <v>1463253240</v>
      </c>
      <c r="L831" s="16">
        <f t="shared" si="93"/>
        <v>42504.509722222225</v>
      </c>
      <c r="M831" t="b">
        <v>0</v>
      </c>
      <c r="N831">
        <v>16</v>
      </c>
      <c r="O831" t="b">
        <v>1</v>
      </c>
      <c r="P831" t="s">
        <v>8276</v>
      </c>
      <c r="Q831" s="7">
        <f t="shared" si="94"/>
        <v>104</v>
      </c>
      <c r="R831" s="8">
        <f t="shared" si="95"/>
        <v>32.5</v>
      </c>
      <c r="S831" s="10" t="str">
        <f t="shared" si="98"/>
        <v>music</v>
      </c>
      <c r="T831" s="10" t="str">
        <f t="shared" si="99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6">
        <f t="shared" si="92"/>
        <v>41355.192418981482</v>
      </c>
      <c r="K832">
        <v>1361363825</v>
      </c>
      <c r="L832" s="16">
        <f t="shared" si="93"/>
        <v>41325.234085648153</v>
      </c>
      <c r="M832" t="b">
        <v>0</v>
      </c>
      <c r="N832">
        <v>32</v>
      </c>
      <c r="O832" t="b">
        <v>1</v>
      </c>
      <c r="P832" t="s">
        <v>8276</v>
      </c>
      <c r="Q832" s="7">
        <f t="shared" si="94"/>
        <v>107.83333333333334</v>
      </c>
      <c r="R832" s="8">
        <f t="shared" si="95"/>
        <v>60.65625</v>
      </c>
      <c r="S832" s="10" t="str">
        <f t="shared" si="98"/>
        <v>music</v>
      </c>
      <c r="T832" s="10" t="str">
        <f t="shared" si="99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6">
        <f t="shared" si="92"/>
        <v>41026.355254629634</v>
      </c>
      <c r="K833">
        <v>1332948694</v>
      </c>
      <c r="L833" s="16">
        <f t="shared" si="93"/>
        <v>40996.355254629634</v>
      </c>
      <c r="M833" t="b">
        <v>0</v>
      </c>
      <c r="N833">
        <v>20</v>
      </c>
      <c r="O833" t="b">
        <v>1</v>
      </c>
      <c r="P833" t="s">
        <v>8276</v>
      </c>
      <c r="Q833" s="7">
        <f t="shared" si="94"/>
        <v>233.33333333333334</v>
      </c>
      <c r="R833" s="8">
        <f t="shared" si="95"/>
        <v>175</v>
      </c>
      <c r="S833" s="10" t="str">
        <f t="shared" si="98"/>
        <v>music</v>
      </c>
      <c r="T833" s="10" t="str">
        <f t="shared" si="99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6">
        <f t="shared" ref="J834:J897" si="100">(((I834/60)/60)/24)+DATE(1970,1,1)+(-7/24)</f>
        <v>40929.05069444445</v>
      </c>
      <c r="K834">
        <v>1321978335</v>
      </c>
      <c r="L834" s="16">
        <f t="shared" ref="L834:L897" si="101">(((K834/60)/60)/24)+DATE(1970,1,1)+(-7/24)</f>
        <v>40869.383506944447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102">(E834/D834)*100</f>
        <v>100.60706666666665</v>
      </c>
      <c r="R834" s="8">
        <f t="shared" ref="R834:R897" si="103">E834/N834</f>
        <v>97.993896103896105</v>
      </c>
      <c r="S834" s="10" t="str">
        <f t="shared" si="98"/>
        <v>music</v>
      </c>
      <c r="T834" s="10" t="str">
        <f t="shared" si="99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6">
        <f t="shared" si="100"/>
        <v>41748.586516203708</v>
      </c>
      <c r="K835">
        <v>1395349475</v>
      </c>
      <c r="L835" s="16">
        <f t="shared" si="101"/>
        <v>41718.586516203708</v>
      </c>
      <c r="M835" t="b">
        <v>0</v>
      </c>
      <c r="N835">
        <v>41</v>
      </c>
      <c r="O835" t="b">
        <v>1</v>
      </c>
      <c r="P835" t="s">
        <v>8276</v>
      </c>
      <c r="Q835" s="7">
        <f t="shared" si="102"/>
        <v>101.66666666666666</v>
      </c>
      <c r="R835" s="8">
        <f t="shared" si="103"/>
        <v>148.78048780487805</v>
      </c>
      <c r="S835" s="10" t="str">
        <f t="shared" si="98"/>
        <v>music</v>
      </c>
      <c r="T835" s="10" t="str">
        <f t="shared" si="99"/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6">
        <f t="shared" si="100"/>
        <v>41455.874305555561</v>
      </c>
      <c r="K836">
        <v>1369770292</v>
      </c>
      <c r="L836" s="16">
        <f t="shared" si="101"/>
        <v>41422.531157407408</v>
      </c>
      <c r="M836" t="b">
        <v>0</v>
      </c>
      <c r="N836">
        <v>75</v>
      </c>
      <c r="O836" t="b">
        <v>1</v>
      </c>
      <c r="P836" t="s">
        <v>8276</v>
      </c>
      <c r="Q836" s="7">
        <f t="shared" si="102"/>
        <v>131.0181818181818</v>
      </c>
      <c r="R836" s="8">
        <f t="shared" si="103"/>
        <v>96.08</v>
      </c>
      <c r="S836" s="10" t="str">
        <f t="shared" si="98"/>
        <v>music</v>
      </c>
      <c r="T836" s="10" t="str">
        <f t="shared" si="99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6">
        <f t="shared" si="100"/>
        <v>41047.833333333336</v>
      </c>
      <c r="K837">
        <v>1333709958</v>
      </c>
      <c r="L837" s="16">
        <f t="shared" si="101"/>
        <v>41005.166180555556</v>
      </c>
      <c r="M837" t="b">
        <v>0</v>
      </c>
      <c r="N837">
        <v>40</v>
      </c>
      <c r="O837" t="b">
        <v>1</v>
      </c>
      <c r="P837" t="s">
        <v>8276</v>
      </c>
      <c r="Q837" s="7">
        <f t="shared" si="102"/>
        <v>117.25000000000001</v>
      </c>
      <c r="R837" s="8">
        <f t="shared" si="103"/>
        <v>58.625</v>
      </c>
      <c r="S837" s="10" t="str">
        <f t="shared" si="98"/>
        <v>music</v>
      </c>
      <c r="T837" s="10" t="str">
        <f t="shared" si="99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6">
        <f t="shared" si="100"/>
        <v>41553.76525462963</v>
      </c>
      <c r="K838">
        <v>1378516918</v>
      </c>
      <c r="L838" s="16">
        <f t="shared" si="101"/>
        <v>41523.76525462963</v>
      </c>
      <c r="M838" t="b">
        <v>0</v>
      </c>
      <c r="N838">
        <v>46</v>
      </c>
      <c r="O838" t="b">
        <v>1</v>
      </c>
      <c r="P838" t="s">
        <v>8276</v>
      </c>
      <c r="Q838" s="7">
        <f t="shared" si="102"/>
        <v>100.93039999999999</v>
      </c>
      <c r="R838" s="8">
        <f t="shared" si="103"/>
        <v>109.70695652173914</v>
      </c>
      <c r="S838" s="10" t="str">
        <f t="shared" si="98"/>
        <v>music</v>
      </c>
      <c r="T838" s="10" t="str">
        <f t="shared" si="99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6">
        <f t="shared" si="100"/>
        <v>41760.706736111111</v>
      </c>
      <c r="K839">
        <v>1396396662</v>
      </c>
      <c r="L839" s="16">
        <f t="shared" si="101"/>
        <v>41730.706736111111</v>
      </c>
      <c r="M839" t="b">
        <v>0</v>
      </c>
      <c r="N839">
        <v>62</v>
      </c>
      <c r="O839" t="b">
        <v>1</v>
      </c>
      <c r="P839" t="s">
        <v>8276</v>
      </c>
      <c r="Q839" s="7">
        <f t="shared" si="102"/>
        <v>121.8</v>
      </c>
      <c r="R839" s="8">
        <f t="shared" si="103"/>
        <v>49.112903225806448</v>
      </c>
      <c r="S839" s="10" t="str">
        <f t="shared" si="98"/>
        <v>music</v>
      </c>
      <c r="T839" s="10" t="str">
        <f t="shared" si="99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6">
        <f t="shared" si="100"/>
        <v>40925.606307870374</v>
      </c>
      <c r="K840">
        <v>1324243985</v>
      </c>
      <c r="L840" s="16">
        <f t="shared" si="101"/>
        <v>40895.606307870374</v>
      </c>
      <c r="M840" t="b">
        <v>0</v>
      </c>
      <c r="N840">
        <v>61</v>
      </c>
      <c r="O840" t="b">
        <v>1</v>
      </c>
      <c r="P840" t="s">
        <v>8276</v>
      </c>
      <c r="Q840" s="7">
        <f t="shared" si="102"/>
        <v>145.4</v>
      </c>
      <c r="R840" s="8">
        <f t="shared" si="103"/>
        <v>47.672131147540981</v>
      </c>
      <c r="S840" s="10" t="str">
        <f t="shared" si="98"/>
        <v>music</v>
      </c>
      <c r="T840" s="10" t="str">
        <f t="shared" si="99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6">
        <f t="shared" si="100"/>
        <v>41174.471712962964</v>
      </c>
      <c r="K841">
        <v>1345745956</v>
      </c>
      <c r="L841" s="16">
        <f t="shared" si="101"/>
        <v>41144.471712962964</v>
      </c>
      <c r="M841" t="b">
        <v>0</v>
      </c>
      <c r="N841">
        <v>96</v>
      </c>
      <c r="O841" t="b">
        <v>1</v>
      </c>
      <c r="P841" t="s">
        <v>8276</v>
      </c>
      <c r="Q841" s="7">
        <f t="shared" si="102"/>
        <v>116.61660000000001</v>
      </c>
      <c r="R841" s="8">
        <f t="shared" si="103"/>
        <v>60.737812499999997</v>
      </c>
      <c r="S841" s="10" t="str">
        <f t="shared" si="98"/>
        <v>music</v>
      </c>
      <c r="T841" s="10" t="str">
        <f t="shared" si="99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6">
        <f t="shared" si="100"/>
        <v>42636.935034722228</v>
      </c>
      <c r="K842">
        <v>1472102787</v>
      </c>
      <c r="L842" s="16">
        <f t="shared" si="101"/>
        <v>42606.935034722228</v>
      </c>
      <c r="M842" t="b">
        <v>0</v>
      </c>
      <c r="N842">
        <v>190</v>
      </c>
      <c r="O842" t="b">
        <v>1</v>
      </c>
      <c r="P842" t="s">
        <v>8277</v>
      </c>
      <c r="Q842" s="7">
        <f t="shared" si="102"/>
        <v>120.4166</v>
      </c>
      <c r="R842" s="8">
        <f t="shared" si="103"/>
        <v>63.37715789473684</v>
      </c>
      <c r="S842" s="10" t="str">
        <f t="shared" si="98"/>
        <v>music</v>
      </c>
      <c r="T842" s="10" t="str">
        <f t="shared" ref="T842:T861" si="104">IF(ISNUMBER(SEARCH("metal",P842)),"metal","")</f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6">
        <f t="shared" si="100"/>
        <v>41953.588692129626</v>
      </c>
      <c r="K843">
        <v>1413058063</v>
      </c>
      <c r="L843" s="16">
        <f t="shared" si="101"/>
        <v>41923.547025462962</v>
      </c>
      <c r="M843" t="b">
        <v>1</v>
      </c>
      <c r="N843">
        <v>94</v>
      </c>
      <c r="O843" t="b">
        <v>1</v>
      </c>
      <c r="P843" t="s">
        <v>8277</v>
      </c>
      <c r="Q843" s="7">
        <f t="shared" si="102"/>
        <v>101.32000000000001</v>
      </c>
      <c r="R843" s="8">
        <f t="shared" si="103"/>
        <v>53.893617021276597</v>
      </c>
      <c r="S843" s="10" t="str">
        <f t="shared" si="98"/>
        <v>music</v>
      </c>
      <c r="T843" s="10" t="str">
        <f t="shared" si="104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6">
        <f t="shared" si="100"/>
        <v>41560.874305555561</v>
      </c>
      <c r="K844">
        <v>1378735983</v>
      </c>
      <c r="L844" s="16">
        <f t="shared" si="101"/>
        <v>41526.300729166673</v>
      </c>
      <c r="M844" t="b">
        <v>1</v>
      </c>
      <c r="N844">
        <v>39</v>
      </c>
      <c r="O844" t="b">
        <v>1</v>
      </c>
      <c r="P844" t="s">
        <v>8277</v>
      </c>
      <c r="Q844" s="7">
        <f t="shared" si="102"/>
        <v>104.32</v>
      </c>
      <c r="R844" s="8">
        <f t="shared" si="103"/>
        <v>66.871794871794876</v>
      </c>
      <c r="S844" s="10" t="str">
        <f t="shared" si="98"/>
        <v>music</v>
      </c>
      <c r="T844" s="10" t="str">
        <f t="shared" si="104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6">
        <f t="shared" si="100"/>
        <v>42712.041666666664</v>
      </c>
      <c r="K845">
        <v>1479708680</v>
      </c>
      <c r="L845" s="16">
        <f t="shared" si="101"/>
        <v>42694.966203703705</v>
      </c>
      <c r="M845" t="b">
        <v>0</v>
      </c>
      <c r="N845">
        <v>127</v>
      </c>
      <c r="O845" t="b">
        <v>1</v>
      </c>
      <c r="P845" t="s">
        <v>8277</v>
      </c>
      <c r="Q845" s="7">
        <f t="shared" si="102"/>
        <v>267.13333333333333</v>
      </c>
      <c r="R845" s="8">
        <f t="shared" si="103"/>
        <v>63.102362204724407</v>
      </c>
      <c r="S845" s="10" t="str">
        <f t="shared" si="98"/>
        <v>music</v>
      </c>
      <c r="T845" s="10" t="str">
        <f t="shared" si="104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6">
        <f t="shared" si="100"/>
        <v>41943.915972222225</v>
      </c>
      <c r="K846">
        <v>1411489552</v>
      </c>
      <c r="L846" s="16">
        <f t="shared" si="101"/>
        <v>41905.392962962964</v>
      </c>
      <c r="M846" t="b">
        <v>1</v>
      </c>
      <c r="N846">
        <v>159</v>
      </c>
      <c r="O846" t="b">
        <v>1</v>
      </c>
      <c r="P846" t="s">
        <v>8277</v>
      </c>
      <c r="Q846" s="7">
        <f t="shared" si="102"/>
        <v>194.13333333333333</v>
      </c>
      <c r="R846" s="8">
        <f t="shared" si="103"/>
        <v>36.628930817610062</v>
      </c>
      <c r="S846" s="10" t="str">
        <f t="shared" ref="S846:S877" si="105">IF(ISNUMBER(SEARCH("music",P846)),"music","")</f>
        <v>music</v>
      </c>
      <c r="T846" s="10" t="str">
        <f t="shared" si="104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6">
        <f t="shared" si="100"/>
        <v>42617.874305555561</v>
      </c>
      <c r="K847">
        <v>1469595396</v>
      </c>
      <c r="L847" s="16">
        <f t="shared" si="101"/>
        <v>42577.914305555554</v>
      </c>
      <c r="M847" t="b">
        <v>0</v>
      </c>
      <c r="N847">
        <v>177</v>
      </c>
      <c r="O847" t="b">
        <v>1</v>
      </c>
      <c r="P847" t="s">
        <v>8277</v>
      </c>
      <c r="Q847" s="7">
        <f t="shared" si="102"/>
        <v>120.3802</v>
      </c>
      <c r="R847" s="8">
        <f t="shared" si="103"/>
        <v>34.005706214689269</v>
      </c>
      <c r="S847" s="10" t="str">
        <f t="shared" si="105"/>
        <v>music</v>
      </c>
      <c r="T847" s="10" t="str">
        <f t="shared" si="104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6">
        <f t="shared" si="100"/>
        <v>41708.291666666672</v>
      </c>
      <c r="K848">
        <v>1393233855</v>
      </c>
      <c r="L848" s="16">
        <f t="shared" si="101"/>
        <v>41694.100173611114</v>
      </c>
      <c r="M848" t="b">
        <v>0</v>
      </c>
      <c r="N848">
        <v>47</v>
      </c>
      <c r="O848" t="b">
        <v>1</v>
      </c>
      <c r="P848" t="s">
        <v>8277</v>
      </c>
      <c r="Q848" s="7">
        <f t="shared" si="102"/>
        <v>122.00090909090908</v>
      </c>
      <c r="R848" s="8">
        <f t="shared" si="103"/>
        <v>28.553404255319148</v>
      </c>
      <c r="S848" s="10" t="str">
        <f t="shared" si="105"/>
        <v>music</v>
      </c>
      <c r="T848" s="10" t="str">
        <f t="shared" si="104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6">
        <f t="shared" si="100"/>
        <v>42195.506666666675</v>
      </c>
      <c r="K849">
        <v>1433963376</v>
      </c>
      <c r="L849" s="16">
        <f t="shared" si="101"/>
        <v>42165.506666666675</v>
      </c>
      <c r="M849" t="b">
        <v>0</v>
      </c>
      <c r="N849">
        <v>1</v>
      </c>
      <c r="O849" t="b">
        <v>1</v>
      </c>
      <c r="P849" t="s">
        <v>8277</v>
      </c>
      <c r="Q849" s="7">
        <f t="shared" si="102"/>
        <v>100</v>
      </c>
      <c r="R849" s="8">
        <f t="shared" si="103"/>
        <v>10</v>
      </c>
      <c r="S849" s="10" t="str">
        <f t="shared" si="105"/>
        <v>music</v>
      </c>
      <c r="T849" s="10" t="str">
        <f t="shared" si="104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6">
        <f t="shared" si="100"/>
        <v>42108.500381944446</v>
      </c>
      <c r="K850">
        <v>1426446033</v>
      </c>
      <c r="L850" s="16">
        <f t="shared" si="101"/>
        <v>42078.500381944446</v>
      </c>
      <c r="M850" t="b">
        <v>0</v>
      </c>
      <c r="N850">
        <v>16</v>
      </c>
      <c r="O850" t="b">
        <v>1</v>
      </c>
      <c r="P850" t="s">
        <v>8277</v>
      </c>
      <c r="Q850" s="7">
        <f t="shared" si="102"/>
        <v>100</v>
      </c>
      <c r="R850" s="8">
        <f t="shared" si="103"/>
        <v>18.75</v>
      </c>
      <c r="S850" s="10" t="str">
        <f t="shared" si="105"/>
        <v>music</v>
      </c>
      <c r="T850" s="10" t="str">
        <f t="shared" si="104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6">
        <f t="shared" si="100"/>
        <v>42078.815555555557</v>
      </c>
      <c r="K851">
        <v>1424057664</v>
      </c>
      <c r="L851" s="16">
        <f t="shared" si="101"/>
        <v>42050.857222222221</v>
      </c>
      <c r="M851" t="b">
        <v>0</v>
      </c>
      <c r="N851">
        <v>115</v>
      </c>
      <c r="O851" t="b">
        <v>1</v>
      </c>
      <c r="P851" t="s">
        <v>8277</v>
      </c>
      <c r="Q851" s="7">
        <f t="shared" si="102"/>
        <v>119.9</v>
      </c>
      <c r="R851" s="8">
        <f t="shared" si="103"/>
        <v>41.704347826086959</v>
      </c>
      <c r="S851" s="10" t="str">
        <f t="shared" si="105"/>
        <v>music</v>
      </c>
      <c r="T851" s="10" t="str">
        <f t="shared" si="104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6">
        <f t="shared" si="100"/>
        <v>42484.915972222225</v>
      </c>
      <c r="K852">
        <v>1458762717</v>
      </c>
      <c r="L852" s="16">
        <f t="shared" si="101"/>
        <v>42452.536076388897</v>
      </c>
      <c r="M852" t="b">
        <v>0</v>
      </c>
      <c r="N852">
        <v>133</v>
      </c>
      <c r="O852" t="b">
        <v>1</v>
      </c>
      <c r="P852" t="s">
        <v>8277</v>
      </c>
      <c r="Q852" s="7">
        <f t="shared" si="102"/>
        <v>155.17499999999998</v>
      </c>
      <c r="R852" s="8">
        <f t="shared" si="103"/>
        <v>46.669172932330824</v>
      </c>
      <c r="S852" s="10" t="str">
        <f t="shared" si="105"/>
        <v>music</v>
      </c>
      <c r="T852" s="10" t="str">
        <f t="shared" si="104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6">
        <f t="shared" si="100"/>
        <v>42582.531250000007</v>
      </c>
      <c r="K853">
        <v>1464815253</v>
      </c>
      <c r="L853" s="16">
        <f t="shared" si="101"/>
        <v>42522.588576388887</v>
      </c>
      <c r="M853" t="b">
        <v>0</v>
      </c>
      <c r="N853">
        <v>70</v>
      </c>
      <c r="O853" t="b">
        <v>1</v>
      </c>
      <c r="P853" t="s">
        <v>8277</v>
      </c>
      <c r="Q853" s="7">
        <f t="shared" si="102"/>
        <v>130.44999999999999</v>
      </c>
      <c r="R853" s="8">
        <f t="shared" si="103"/>
        <v>37.271428571428572</v>
      </c>
      <c r="S853" s="10" t="str">
        <f t="shared" si="105"/>
        <v>music</v>
      </c>
      <c r="T853" s="10" t="str">
        <f t="shared" si="104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6">
        <f t="shared" si="100"/>
        <v>42667.583333333336</v>
      </c>
      <c r="K854">
        <v>1476386395</v>
      </c>
      <c r="L854" s="16">
        <f t="shared" si="101"/>
        <v>42656.513831018521</v>
      </c>
      <c r="M854" t="b">
        <v>0</v>
      </c>
      <c r="N854">
        <v>62</v>
      </c>
      <c r="O854" t="b">
        <v>1</v>
      </c>
      <c r="P854" t="s">
        <v>8277</v>
      </c>
      <c r="Q854" s="7">
        <f t="shared" si="102"/>
        <v>104.97142857142859</v>
      </c>
      <c r="R854" s="8">
        <f t="shared" si="103"/>
        <v>59.258064516129032</v>
      </c>
      <c r="S854" s="10" t="str">
        <f t="shared" si="105"/>
        <v>music</v>
      </c>
      <c r="T854" s="10" t="str">
        <f t="shared" si="104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6">
        <f t="shared" si="100"/>
        <v>42051.540613425932</v>
      </c>
      <c r="K855">
        <v>1421524709</v>
      </c>
      <c r="L855" s="16">
        <f t="shared" si="101"/>
        <v>42021.540613425932</v>
      </c>
      <c r="M855" t="b">
        <v>0</v>
      </c>
      <c r="N855">
        <v>10</v>
      </c>
      <c r="O855" t="b">
        <v>1</v>
      </c>
      <c r="P855" t="s">
        <v>8277</v>
      </c>
      <c r="Q855" s="7">
        <f t="shared" si="102"/>
        <v>100</v>
      </c>
      <c r="R855" s="8">
        <f t="shared" si="103"/>
        <v>30</v>
      </c>
      <c r="S855" s="10" t="str">
        <f t="shared" si="105"/>
        <v>music</v>
      </c>
      <c r="T855" s="10" t="str">
        <f t="shared" si="104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6">
        <f t="shared" si="100"/>
        <v>42731.920671296299</v>
      </c>
      <c r="K856">
        <v>1480309546</v>
      </c>
      <c r="L856" s="16">
        <f t="shared" si="101"/>
        <v>42701.920671296299</v>
      </c>
      <c r="M856" t="b">
        <v>0</v>
      </c>
      <c r="N856">
        <v>499</v>
      </c>
      <c r="O856" t="b">
        <v>1</v>
      </c>
      <c r="P856" t="s">
        <v>8277</v>
      </c>
      <c r="Q856" s="7">
        <f t="shared" si="102"/>
        <v>118.2205035971223</v>
      </c>
      <c r="R856" s="8">
        <f t="shared" si="103"/>
        <v>65.8623246492986</v>
      </c>
      <c r="S856" s="10" t="str">
        <f t="shared" si="105"/>
        <v>music</v>
      </c>
      <c r="T856" s="10" t="str">
        <f t="shared" si="104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6">
        <f t="shared" si="100"/>
        <v>42574.833530092597</v>
      </c>
      <c r="K857">
        <v>1466737217</v>
      </c>
      <c r="L857" s="16">
        <f t="shared" si="101"/>
        <v>42544.833530092597</v>
      </c>
      <c r="M857" t="b">
        <v>0</v>
      </c>
      <c r="N857">
        <v>47</v>
      </c>
      <c r="O857" t="b">
        <v>1</v>
      </c>
      <c r="P857" t="s">
        <v>8277</v>
      </c>
      <c r="Q857" s="7">
        <f t="shared" si="102"/>
        <v>103.44827586206897</v>
      </c>
      <c r="R857" s="8">
        <f t="shared" si="103"/>
        <v>31.914893617021278</v>
      </c>
      <c r="S857" s="10" t="str">
        <f t="shared" si="105"/>
        <v>music</v>
      </c>
      <c r="T857" s="10" t="str">
        <f t="shared" si="104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6">
        <f t="shared" si="100"/>
        <v>42668.500000000007</v>
      </c>
      <c r="K858">
        <v>1472282956</v>
      </c>
      <c r="L858" s="16">
        <f t="shared" si="101"/>
        <v>42609.020324074074</v>
      </c>
      <c r="M858" t="b">
        <v>0</v>
      </c>
      <c r="N858">
        <v>28</v>
      </c>
      <c r="O858" t="b">
        <v>1</v>
      </c>
      <c r="P858" t="s">
        <v>8277</v>
      </c>
      <c r="Q858" s="7">
        <f t="shared" si="102"/>
        <v>218.00000000000003</v>
      </c>
      <c r="R858" s="8">
        <f t="shared" si="103"/>
        <v>19.464285714285715</v>
      </c>
      <c r="S858" s="10" t="str">
        <f t="shared" si="105"/>
        <v>music</v>
      </c>
      <c r="T858" s="10" t="str">
        <f t="shared" si="104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6">
        <f t="shared" si="100"/>
        <v>42333.331377314818</v>
      </c>
      <c r="K859">
        <v>1444831031</v>
      </c>
      <c r="L859" s="16">
        <f t="shared" si="101"/>
        <v>42291.289710648147</v>
      </c>
      <c r="M859" t="b">
        <v>0</v>
      </c>
      <c r="N859">
        <v>24</v>
      </c>
      <c r="O859" t="b">
        <v>1</v>
      </c>
      <c r="P859" t="s">
        <v>8277</v>
      </c>
      <c r="Q859" s="7">
        <f t="shared" si="102"/>
        <v>100</v>
      </c>
      <c r="R859" s="8">
        <f t="shared" si="103"/>
        <v>50</v>
      </c>
      <c r="S859" s="10" t="str">
        <f t="shared" si="105"/>
        <v>music</v>
      </c>
      <c r="T859" s="10" t="str">
        <f t="shared" si="104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6">
        <f t="shared" si="100"/>
        <v>42109.665972222225</v>
      </c>
      <c r="K860">
        <v>1426528418</v>
      </c>
      <c r="L860" s="16">
        <f t="shared" si="101"/>
        <v>42079.453912037039</v>
      </c>
      <c r="M860" t="b">
        <v>0</v>
      </c>
      <c r="N860">
        <v>76</v>
      </c>
      <c r="O860" t="b">
        <v>1</v>
      </c>
      <c r="P860" t="s">
        <v>8277</v>
      </c>
      <c r="Q860" s="7">
        <f t="shared" si="102"/>
        <v>144.00583333333333</v>
      </c>
      <c r="R860" s="8">
        <f t="shared" si="103"/>
        <v>22.737763157894737</v>
      </c>
      <c r="S860" s="10" t="str">
        <f t="shared" si="105"/>
        <v>music</v>
      </c>
      <c r="T860" s="10" t="str">
        <f t="shared" si="104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6">
        <f t="shared" si="100"/>
        <v>42158.708333333336</v>
      </c>
      <c r="K861">
        <v>1430768468</v>
      </c>
      <c r="L861" s="16">
        <f t="shared" si="101"/>
        <v>42128.52856481482</v>
      </c>
      <c r="M861" t="b">
        <v>0</v>
      </c>
      <c r="N861">
        <v>98</v>
      </c>
      <c r="O861" t="b">
        <v>1</v>
      </c>
      <c r="P861" t="s">
        <v>8277</v>
      </c>
      <c r="Q861" s="7">
        <f t="shared" si="102"/>
        <v>104.67500000000001</v>
      </c>
      <c r="R861" s="8">
        <f t="shared" si="103"/>
        <v>42.724489795918366</v>
      </c>
      <c r="S861" s="10" t="str">
        <f t="shared" si="105"/>
        <v>music</v>
      </c>
      <c r="T861" s="10" t="str">
        <f t="shared" si="104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6">
        <f t="shared" si="100"/>
        <v>41600.232789351852</v>
      </c>
      <c r="K862">
        <v>1382528113</v>
      </c>
      <c r="L862" s="16">
        <f t="shared" si="101"/>
        <v>41570.191122685188</v>
      </c>
      <c r="M862" t="b">
        <v>0</v>
      </c>
      <c r="N862">
        <v>48</v>
      </c>
      <c r="O862" t="b">
        <v>0</v>
      </c>
      <c r="P862" t="s">
        <v>8278</v>
      </c>
      <c r="Q862" s="7">
        <f t="shared" si="102"/>
        <v>18.142857142857142</v>
      </c>
      <c r="R862" s="8">
        <f t="shared" si="103"/>
        <v>52.916666666666664</v>
      </c>
      <c r="S862" s="10" t="str">
        <f t="shared" si="105"/>
        <v>music</v>
      </c>
      <c r="T862" s="10" t="str">
        <f t="shared" ref="T862:T881" si="106">IF(ISNUMBER(SEARCH("jazz",P862)),"jazz","")</f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6">
        <f t="shared" si="100"/>
        <v>42629.673657407409</v>
      </c>
      <c r="K863">
        <v>1471475404</v>
      </c>
      <c r="L863" s="16">
        <f t="shared" si="101"/>
        <v>42599.673657407409</v>
      </c>
      <c r="M863" t="b">
        <v>0</v>
      </c>
      <c r="N863">
        <v>2</v>
      </c>
      <c r="O863" t="b">
        <v>0</v>
      </c>
      <c r="P863" t="s">
        <v>8278</v>
      </c>
      <c r="Q863" s="7">
        <f t="shared" si="102"/>
        <v>2.2444444444444445</v>
      </c>
      <c r="R863" s="8">
        <f t="shared" si="103"/>
        <v>50.5</v>
      </c>
      <c r="S863" s="10" t="str">
        <f t="shared" si="105"/>
        <v>music</v>
      </c>
      <c r="T863" s="10" t="str">
        <f t="shared" si="106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6">
        <f t="shared" si="100"/>
        <v>41589.304953703708</v>
      </c>
      <c r="K864">
        <v>1381583948</v>
      </c>
      <c r="L864" s="16">
        <f t="shared" si="101"/>
        <v>41559.263287037036</v>
      </c>
      <c r="M864" t="b">
        <v>0</v>
      </c>
      <c r="N864">
        <v>4</v>
      </c>
      <c r="O864" t="b">
        <v>0</v>
      </c>
      <c r="P864" t="s">
        <v>8278</v>
      </c>
      <c r="Q864" s="7">
        <f t="shared" si="102"/>
        <v>0.33999999999999997</v>
      </c>
      <c r="R864" s="8">
        <f t="shared" si="103"/>
        <v>42.5</v>
      </c>
      <c r="S864" s="10" t="str">
        <f t="shared" si="105"/>
        <v>music</v>
      </c>
      <c r="T864" s="10" t="str">
        <f t="shared" si="106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6">
        <f t="shared" si="100"/>
        <v>40950.825995370375</v>
      </c>
      <c r="K865">
        <v>1326422966</v>
      </c>
      <c r="L865" s="16">
        <f t="shared" si="101"/>
        <v>40920.825995370375</v>
      </c>
      <c r="M865" t="b">
        <v>0</v>
      </c>
      <c r="N865">
        <v>5</v>
      </c>
      <c r="O865" t="b">
        <v>0</v>
      </c>
      <c r="P865" t="s">
        <v>8278</v>
      </c>
      <c r="Q865" s="7">
        <f t="shared" si="102"/>
        <v>4.5</v>
      </c>
      <c r="R865" s="8">
        <f t="shared" si="103"/>
        <v>18</v>
      </c>
      <c r="S865" s="10" t="str">
        <f t="shared" si="105"/>
        <v>music</v>
      </c>
      <c r="T865" s="10" t="str">
        <f t="shared" si="106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6">
        <f t="shared" si="100"/>
        <v>41563.124305555561</v>
      </c>
      <c r="K866">
        <v>1379990038</v>
      </c>
      <c r="L866" s="16">
        <f t="shared" si="101"/>
        <v>41540.815254629633</v>
      </c>
      <c r="M866" t="b">
        <v>0</v>
      </c>
      <c r="N866">
        <v>79</v>
      </c>
      <c r="O866" t="b">
        <v>0</v>
      </c>
      <c r="P866" t="s">
        <v>8278</v>
      </c>
      <c r="Q866" s="7">
        <f t="shared" si="102"/>
        <v>41.53846153846154</v>
      </c>
      <c r="R866" s="8">
        <f t="shared" si="103"/>
        <v>34.177215189873415</v>
      </c>
      <c r="S866" s="10" t="str">
        <f t="shared" si="105"/>
        <v>music</v>
      </c>
      <c r="T866" s="10" t="str">
        <f t="shared" si="106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6">
        <f t="shared" si="100"/>
        <v>41290.481446759266</v>
      </c>
      <c r="K867">
        <v>1353177197</v>
      </c>
      <c r="L867" s="16">
        <f t="shared" si="101"/>
        <v>41230.481446759266</v>
      </c>
      <c r="M867" t="b">
        <v>0</v>
      </c>
      <c r="N867">
        <v>2</v>
      </c>
      <c r="O867" t="b">
        <v>0</v>
      </c>
      <c r="P867" t="s">
        <v>8278</v>
      </c>
      <c r="Q867" s="7">
        <f t="shared" si="102"/>
        <v>2.0454545454545454</v>
      </c>
      <c r="R867" s="8">
        <f t="shared" si="103"/>
        <v>22.5</v>
      </c>
      <c r="S867" s="10" t="str">
        <f t="shared" si="105"/>
        <v>music</v>
      </c>
      <c r="T867" s="10" t="str">
        <f t="shared" si="106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6">
        <f t="shared" si="100"/>
        <v>42063.340277777781</v>
      </c>
      <c r="K868">
        <v>1421853518</v>
      </c>
      <c r="L868" s="16">
        <f t="shared" si="101"/>
        <v>42025.346273148149</v>
      </c>
      <c r="M868" t="b">
        <v>0</v>
      </c>
      <c r="N868">
        <v>11</v>
      </c>
      <c r="O868" t="b">
        <v>0</v>
      </c>
      <c r="P868" t="s">
        <v>8278</v>
      </c>
      <c r="Q868" s="7">
        <f t="shared" si="102"/>
        <v>18.285714285714285</v>
      </c>
      <c r="R868" s="8">
        <f t="shared" si="103"/>
        <v>58.18181818181818</v>
      </c>
      <c r="S868" s="10" t="str">
        <f t="shared" si="105"/>
        <v>music</v>
      </c>
      <c r="T868" s="10" t="str">
        <f t="shared" si="106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6">
        <f t="shared" si="100"/>
        <v>40147.915972222225</v>
      </c>
      <c r="K869">
        <v>1254450706</v>
      </c>
      <c r="L869" s="16">
        <f t="shared" si="101"/>
        <v>40087.813726851855</v>
      </c>
      <c r="M869" t="b">
        <v>0</v>
      </c>
      <c r="N869">
        <v>11</v>
      </c>
      <c r="O869" t="b">
        <v>0</v>
      </c>
      <c r="P869" t="s">
        <v>8278</v>
      </c>
      <c r="Q869" s="7">
        <f t="shared" si="102"/>
        <v>24.02</v>
      </c>
      <c r="R869" s="8">
        <f t="shared" si="103"/>
        <v>109.18181818181819</v>
      </c>
      <c r="S869" s="10" t="str">
        <f t="shared" si="105"/>
        <v>music</v>
      </c>
      <c r="T869" s="10" t="str">
        <f t="shared" si="106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6">
        <f t="shared" si="100"/>
        <v>41645.736087962963</v>
      </c>
      <c r="K870">
        <v>1386463198</v>
      </c>
      <c r="L870" s="16">
        <f t="shared" si="101"/>
        <v>41615.736087962963</v>
      </c>
      <c r="M870" t="b">
        <v>0</v>
      </c>
      <c r="N870">
        <v>1</v>
      </c>
      <c r="O870" t="b">
        <v>0</v>
      </c>
      <c r="P870" t="s">
        <v>8278</v>
      </c>
      <c r="Q870" s="7">
        <f t="shared" si="102"/>
        <v>0.1111111111111111</v>
      </c>
      <c r="R870" s="8">
        <f t="shared" si="103"/>
        <v>50</v>
      </c>
      <c r="S870" s="10" t="str">
        <f t="shared" si="105"/>
        <v>music</v>
      </c>
      <c r="T870" s="10" t="str">
        <f t="shared" si="106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6">
        <f t="shared" si="100"/>
        <v>41372.512233796297</v>
      </c>
      <c r="K871">
        <v>1362860257</v>
      </c>
      <c r="L871" s="16">
        <f t="shared" si="101"/>
        <v>41342.553900462968</v>
      </c>
      <c r="M871" t="b">
        <v>0</v>
      </c>
      <c r="N871">
        <v>3</v>
      </c>
      <c r="O871" t="b">
        <v>0</v>
      </c>
      <c r="P871" t="s">
        <v>8278</v>
      </c>
      <c r="Q871" s="7">
        <f t="shared" si="102"/>
        <v>11.818181818181818</v>
      </c>
      <c r="R871" s="8">
        <f t="shared" si="103"/>
        <v>346.66666666666669</v>
      </c>
      <c r="S871" s="10" t="str">
        <f t="shared" si="105"/>
        <v>music</v>
      </c>
      <c r="T871" s="10" t="str">
        <f t="shared" si="106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6">
        <f t="shared" si="100"/>
        <v>41517.730590277781</v>
      </c>
      <c r="K872">
        <v>1375403523</v>
      </c>
      <c r="L872" s="16">
        <f t="shared" si="101"/>
        <v>41487.730590277781</v>
      </c>
      <c r="M872" t="b">
        <v>0</v>
      </c>
      <c r="N872">
        <v>5</v>
      </c>
      <c r="O872" t="b">
        <v>0</v>
      </c>
      <c r="P872" t="s">
        <v>8278</v>
      </c>
      <c r="Q872" s="7">
        <f t="shared" si="102"/>
        <v>0.31</v>
      </c>
      <c r="R872" s="8">
        <f t="shared" si="103"/>
        <v>12.4</v>
      </c>
      <c r="S872" s="10" t="str">
        <f t="shared" si="105"/>
        <v>music</v>
      </c>
      <c r="T872" s="10" t="str">
        <f t="shared" si="106"/>
        <v>jazz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6">
        <f t="shared" si="100"/>
        <v>41607.311284722222</v>
      </c>
      <c r="K873">
        <v>1383139695</v>
      </c>
      <c r="L873" s="16">
        <f t="shared" si="101"/>
        <v>41577.269618055558</v>
      </c>
      <c r="M873" t="b">
        <v>0</v>
      </c>
      <c r="N873">
        <v>12</v>
      </c>
      <c r="O873" t="b">
        <v>0</v>
      </c>
      <c r="P873" t="s">
        <v>8278</v>
      </c>
      <c r="Q873" s="7">
        <f t="shared" si="102"/>
        <v>5.416666666666667</v>
      </c>
      <c r="R873" s="8">
        <f t="shared" si="103"/>
        <v>27.083333333333332</v>
      </c>
      <c r="S873" s="10" t="str">
        <f t="shared" si="105"/>
        <v>music</v>
      </c>
      <c r="T873" s="10" t="str">
        <f t="shared" si="106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6">
        <f t="shared" si="100"/>
        <v>40612.533877314818</v>
      </c>
      <c r="K874">
        <v>1295898527</v>
      </c>
      <c r="L874" s="16">
        <f t="shared" si="101"/>
        <v>40567.533877314818</v>
      </c>
      <c r="M874" t="b">
        <v>0</v>
      </c>
      <c r="N874">
        <v>2</v>
      </c>
      <c r="O874" t="b">
        <v>0</v>
      </c>
      <c r="P874" t="s">
        <v>8278</v>
      </c>
      <c r="Q874" s="7">
        <f t="shared" si="102"/>
        <v>0.8125</v>
      </c>
      <c r="R874" s="8">
        <f t="shared" si="103"/>
        <v>32.5</v>
      </c>
      <c r="S874" s="10" t="str">
        <f t="shared" si="105"/>
        <v>music</v>
      </c>
      <c r="T874" s="10" t="str">
        <f t="shared" si="106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6">
        <f t="shared" si="100"/>
        <v>41223.917129629634</v>
      </c>
      <c r="K875">
        <v>1349150440</v>
      </c>
      <c r="L875" s="16">
        <f t="shared" si="101"/>
        <v>41183.875462962969</v>
      </c>
      <c r="M875" t="b">
        <v>0</v>
      </c>
      <c r="N875">
        <v>5</v>
      </c>
      <c r="O875" t="b">
        <v>0</v>
      </c>
      <c r="P875" t="s">
        <v>8278</v>
      </c>
      <c r="Q875" s="7">
        <f t="shared" si="102"/>
        <v>1.2857142857142856</v>
      </c>
      <c r="R875" s="8">
        <f t="shared" si="103"/>
        <v>9</v>
      </c>
      <c r="S875" s="10" t="str">
        <f t="shared" si="105"/>
        <v>music</v>
      </c>
      <c r="T875" s="10" t="str">
        <f t="shared" si="106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6">
        <f t="shared" si="100"/>
        <v>41398.292060185187</v>
      </c>
      <c r="K876">
        <v>1365084034</v>
      </c>
      <c r="L876" s="16">
        <f t="shared" si="101"/>
        <v>41368.292060185187</v>
      </c>
      <c r="M876" t="b">
        <v>0</v>
      </c>
      <c r="N876">
        <v>21</v>
      </c>
      <c r="O876" t="b">
        <v>0</v>
      </c>
      <c r="P876" t="s">
        <v>8278</v>
      </c>
      <c r="Q876" s="7">
        <f t="shared" si="102"/>
        <v>24.333333333333336</v>
      </c>
      <c r="R876" s="8">
        <f t="shared" si="103"/>
        <v>34.761904761904759</v>
      </c>
      <c r="S876" s="10" t="str">
        <f t="shared" si="105"/>
        <v>music</v>
      </c>
      <c r="T876" s="10" t="str">
        <f t="shared" si="106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6">
        <f t="shared" si="100"/>
        <v>42268.432071759256</v>
      </c>
      <c r="K877">
        <v>1441128131</v>
      </c>
      <c r="L877" s="16">
        <f t="shared" si="101"/>
        <v>42248.432071759256</v>
      </c>
      <c r="M877" t="b">
        <v>0</v>
      </c>
      <c r="N877" s="11">
        <v>0.1</v>
      </c>
      <c r="O877" t="b">
        <v>0</v>
      </c>
      <c r="P877" t="s">
        <v>8278</v>
      </c>
      <c r="Q877" s="7">
        <f t="shared" si="102"/>
        <v>0</v>
      </c>
      <c r="R877" s="8">
        <f t="shared" si="103"/>
        <v>0</v>
      </c>
      <c r="S877" s="10" t="str">
        <f t="shared" si="105"/>
        <v>music</v>
      </c>
      <c r="T877" s="10" t="str">
        <f t="shared" si="106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6">
        <f t="shared" si="100"/>
        <v>41309.20517361111</v>
      </c>
      <c r="K878">
        <v>1357127727</v>
      </c>
      <c r="L878" s="16">
        <f t="shared" si="101"/>
        <v>41276.20517361111</v>
      </c>
      <c r="M878" t="b">
        <v>0</v>
      </c>
      <c r="N878">
        <v>45</v>
      </c>
      <c r="O878" t="b">
        <v>0</v>
      </c>
      <c r="P878" t="s">
        <v>8278</v>
      </c>
      <c r="Q878" s="7">
        <f t="shared" si="102"/>
        <v>40.799492385786799</v>
      </c>
      <c r="R878" s="8">
        <f t="shared" si="103"/>
        <v>28.577777777777779</v>
      </c>
      <c r="S878" s="10" t="str">
        <f t="shared" ref="S878:S909" si="107">IF(ISNUMBER(SEARCH("music",P878)),"music","")</f>
        <v>music</v>
      </c>
      <c r="T878" s="10" t="str">
        <f t="shared" si="106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6">
        <f t="shared" si="100"/>
        <v>41627.497222222228</v>
      </c>
      <c r="K879">
        <v>1384887360</v>
      </c>
      <c r="L879" s="16">
        <f t="shared" si="101"/>
        <v>41597.497222222228</v>
      </c>
      <c r="M879" t="b">
        <v>0</v>
      </c>
      <c r="N879">
        <v>29</v>
      </c>
      <c r="O879" t="b">
        <v>0</v>
      </c>
      <c r="P879" t="s">
        <v>8278</v>
      </c>
      <c r="Q879" s="7">
        <f t="shared" si="102"/>
        <v>67.55</v>
      </c>
      <c r="R879" s="8">
        <f t="shared" si="103"/>
        <v>46.586206896551722</v>
      </c>
      <c r="S879" s="10" t="str">
        <f t="shared" si="107"/>
        <v>music</v>
      </c>
      <c r="T879" s="10" t="str">
        <f t="shared" si="106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6">
        <f t="shared" si="100"/>
        <v>40534.941250000003</v>
      </c>
      <c r="K880">
        <v>1290490524</v>
      </c>
      <c r="L880" s="16">
        <f t="shared" si="101"/>
        <v>40504.941250000003</v>
      </c>
      <c r="M880" t="b">
        <v>0</v>
      </c>
      <c r="N880">
        <v>2</v>
      </c>
      <c r="O880" t="b">
        <v>0</v>
      </c>
      <c r="P880" t="s">
        <v>8278</v>
      </c>
      <c r="Q880" s="7">
        <f t="shared" si="102"/>
        <v>1.3</v>
      </c>
      <c r="R880" s="8">
        <f t="shared" si="103"/>
        <v>32.5</v>
      </c>
      <c r="S880" s="10" t="str">
        <f t="shared" si="107"/>
        <v>music</v>
      </c>
      <c r="T880" s="10" t="str">
        <f t="shared" si="106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6">
        <f t="shared" si="100"/>
        <v>41058.538252314815</v>
      </c>
      <c r="K881">
        <v>1336506905</v>
      </c>
      <c r="L881" s="16">
        <f t="shared" si="101"/>
        <v>41037.538252314815</v>
      </c>
      <c r="M881" t="b">
        <v>0</v>
      </c>
      <c r="N881">
        <v>30</v>
      </c>
      <c r="O881" t="b">
        <v>0</v>
      </c>
      <c r="P881" t="s">
        <v>8278</v>
      </c>
      <c r="Q881" s="7">
        <f t="shared" si="102"/>
        <v>30.666666666666664</v>
      </c>
      <c r="R881" s="8">
        <f t="shared" si="103"/>
        <v>21.466666666666665</v>
      </c>
      <c r="S881" s="10" t="str">
        <f t="shared" si="107"/>
        <v>music</v>
      </c>
      <c r="T881" s="10" t="str">
        <f t="shared" si="106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6">
        <f t="shared" si="100"/>
        <v>41212.029375000006</v>
      </c>
      <c r="K882">
        <v>1348731738</v>
      </c>
      <c r="L882" s="16">
        <f t="shared" si="101"/>
        <v>41179.029375000006</v>
      </c>
      <c r="M882" t="b">
        <v>0</v>
      </c>
      <c r="N882">
        <v>8</v>
      </c>
      <c r="O882" t="b">
        <v>0</v>
      </c>
      <c r="P882" t="s">
        <v>8279</v>
      </c>
      <c r="Q882" s="7">
        <f t="shared" si="102"/>
        <v>2.9894179894179893</v>
      </c>
      <c r="R882" s="8">
        <f t="shared" si="103"/>
        <v>14.125</v>
      </c>
      <c r="S882" s="10" t="str">
        <f t="shared" si="107"/>
        <v>music</v>
      </c>
      <c r="T882" s="10" t="str">
        <f t="shared" ref="T882:T901" si="108">IF(ISNUMBER(SEARCH("indie rock",P882)),"indie rock","")</f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6">
        <f t="shared" si="100"/>
        <v>40921.959328703706</v>
      </c>
      <c r="K883">
        <v>1322632886</v>
      </c>
      <c r="L883" s="16">
        <f t="shared" si="101"/>
        <v>40876.959328703706</v>
      </c>
      <c r="M883" t="b">
        <v>0</v>
      </c>
      <c r="N883">
        <v>1</v>
      </c>
      <c r="O883" t="b">
        <v>0</v>
      </c>
      <c r="P883" t="s">
        <v>8279</v>
      </c>
      <c r="Q883" s="7">
        <f t="shared" si="102"/>
        <v>0.8</v>
      </c>
      <c r="R883" s="8">
        <f t="shared" si="103"/>
        <v>30</v>
      </c>
      <c r="S883" s="10" t="str">
        <f t="shared" si="107"/>
        <v>music</v>
      </c>
      <c r="T883" s="10" t="str">
        <f t="shared" si="108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6">
        <f t="shared" si="100"/>
        <v>40792.568865740745</v>
      </c>
      <c r="K884">
        <v>1312490350</v>
      </c>
      <c r="L884" s="16">
        <f t="shared" si="101"/>
        <v>40759.568865740745</v>
      </c>
      <c r="M884" t="b">
        <v>0</v>
      </c>
      <c r="N884">
        <v>14</v>
      </c>
      <c r="O884" t="b">
        <v>0</v>
      </c>
      <c r="P884" t="s">
        <v>8279</v>
      </c>
      <c r="Q884" s="7">
        <f t="shared" si="102"/>
        <v>20.133333333333333</v>
      </c>
      <c r="R884" s="8">
        <f t="shared" si="103"/>
        <v>21.571428571428573</v>
      </c>
      <c r="S884" s="10" t="str">
        <f t="shared" si="107"/>
        <v>music</v>
      </c>
      <c r="T884" s="10" t="str">
        <f t="shared" si="108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6">
        <f t="shared" si="100"/>
        <v>42431.643923611111</v>
      </c>
      <c r="K885">
        <v>1451773635</v>
      </c>
      <c r="L885" s="16">
        <f t="shared" si="101"/>
        <v>42371.643923611111</v>
      </c>
      <c r="M885" t="b">
        <v>0</v>
      </c>
      <c r="N885">
        <v>24</v>
      </c>
      <c r="O885" t="b">
        <v>0</v>
      </c>
      <c r="P885" t="s">
        <v>8279</v>
      </c>
      <c r="Q885" s="7">
        <f t="shared" si="102"/>
        <v>40.020000000000003</v>
      </c>
      <c r="R885" s="8">
        <f t="shared" si="103"/>
        <v>83.375</v>
      </c>
      <c r="S885" s="10" t="str">
        <f t="shared" si="107"/>
        <v>music</v>
      </c>
      <c r="T885" s="10" t="str">
        <f t="shared" si="108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6">
        <f t="shared" si="100"/>
        <v>41040.813194444447</v>
      </c>
      <c r="K886">
        <v>1331666146</v>
      </c>
      <c r="L886" s="16">
        <f t="shared" si="101"/>
        <v>40981.510949074072</v>
      </c>
      <c r="M886" t="b">
        <v>0</v>
      </c>
      <c r="N886">
        <v>2</v>
      </c>
      <c r="O886" t="b">
        <v>0</v>
      </c>
      <c r="P886" t="s">
        <v>8279</v>
      </c>
      <c r="Q886" s="7">
        <f t="shared" si="102"/>
        <v>1</v>
      </c>
      <c r="R886" s="8">
        <f t="shared" si="103"/>
        <v>10</v>
      </c>
      <c r="S886" s="10" t="str">
        <f t="shared" si="107"/>
        <v>music</v>
      </c>
      <c r="T886" s="10" t="str">
        <f t="shared" si="108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6">
        <f t="shared" si="100"/>
        <v>42734.649432870377</v>
      </c>
      <c r="K887">
        <v>1481322911</v>
      </c>
      <c r="L887" s="16">
        <f t="shared" si="101"/>
        <v>42713.649432870377</v>
      </c>
      <c r="M887" t="b">
        <v>0</v>
      </c>
      <c r="N887">
        <v>21</v>
      </c>
      <c r="O887" t="b">
        <v>0</v>
      </c>
      <c r="P887" t="s">
        <v>8279</v>
      </c>
      <c r="Q887" s="7">
        <f t="shared" si="102"/>
        <v>75</v>
      </c>
      <c r="R887" s="8">
        <f t="shared" si="103"/>
        <v>35.714285714285715</v>
      </c>
      <c r="S887" s="10" t="str">
        <f t="shared" si="107"/>
        <v>music</v>
      </c>
      <c r="T887" s="10" t="str">
        <f t="shared" si="108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6">
        <f t="shared" si="100"/>
        <v>42628.57885416667</v>
      </c>
      <c r="K888">
        <v>1471812813</v>
      </c>
      <c r="L888" s="16">
        <f t="shared" si="101"/>
        <v>42603.57885416667</v>
      </c>
      <c r="M888" t="b">
        <v>0</v>
      </c>
      <c r="N888">
        <v>7</v>
      </c>
      <c r="O888" t="b">
        <v>0</v>
      </c>
      <c r="P888" t="s">
        <v>8279</v>
      </c>
      <c r="Q888" s="7">
        <f t="shared" si="102"/>
        <v>41</v>
      </c>
      <c r="R888" s="8">
        <f t="shared" si="103"/>
        <v>29.285714285714285</v>
      </c>
      <c r="S888" s="10" t="str">
        <f t="shared" si="107"/>
        <v>music</v>
      </c>
      <c r="T888" s="10" t="str">
        <f t="shared" si="108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6">
        <f t="shared" si="100"/>
        <v>41056.667303240742</v>
      </c>
      <c r="K889">
        <v>1335567655</v>
      </c>
      <c r="L889" s="16">
        <f t="shared" si="101"/>
        <v>41026.667303240742</v>
      </c>
      <c r="M889" t="b">
        <v>0</v>
      </c>
      <c r="N889" s="11">
        <v>0.1</v>
      </c>
      <c r="O889" t="b">
        <v>0</v>
      </c>
      <c r="P889" t="s">
        <v>8279</v>
      </c>
      <c r="Q889" s="7">
        <f t="shared" si="102"/>
        <v>0</v>
      </c>
      <c r="R889" s="8">
        <f t="shared" si="103"/>
        <v>0</v>
      </c>
      <c r="S889" s="10" t="str">
        <f t="shared" si="107"/>
        <v>music</v>
      </c>
      <c r="T889" s="10" t="str">
        <f t="shared" si="108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6">
        <f t="shared" si="100"/>
        <v>40786.958333333336</v>
      </c>
      <c r="K890">
        <v>1311789885</v>
      </c>
      <c r="L890" s="16">
        <f t="shared" si="101"/>
        <v>40751.461631944447</v>
      </c>
      <c r="M890" t="b">
        <v>0</v>
      </c>
      <c r="N890">
        <v>4</v>
      </c>
      <c r="O890" t="b">
        <v>0</v>
      </c>
      <c r="P890" t="s">
        <v>8279</v>
      </c>
      <c r="Q890" s="7">
        <f t="shared" si="102"/>
        <v>7.1999999999999993</v>
      </c>
      <c r="R890" s="8">
        <f t="shared" si="103"/>
        <v>18</v>
      </c>
      <c r="S890" s="10" t="str">
        <f t="shared" si="107"/>
        <v>music</v>
      </c>
      <c r="T890" s="10" t="str">
        <f t="shared" si="108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6">
        <f t="shared" si="100"/>
        <v>41917.492395833338</v>
      </c>
      <c r="K891">
        <v>1409942943</v>
      </c>
      <c r="L891" s="16">
        <f t="shared" si="101"/>
        <v>41887.492395833338</v>
      </c>
      <c r="M891" t="b">
        <v>0</v>
      </c>
      <c r="N891">
        <v>32</v>
      </c>
      <c r="O891" t="b">
        <v>0</v>
      </c>
      <c r="P891" t="s">
        <v>8279</v>
      </c>
      <c r="Q891" s="7">
        <f t="shared" si="102"/>
        <v>9.4412800000000008</v>
      </c>
      <c r="R891" s="8">
        <f t="shared" si="103"/>
        <v>73.760000000000005</v>
      </c>
      <c r="S891" s="10" t="str">
        <f t="shared" si="107"/>
        <v>music</v>
      </c>
      <c r="T891" s="10" t="str">
        <f t="shared" si="108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6">
        <f t="shared" si="100"/>
        <v>41599.448831018519</v>
      </c>
      <c r="K892">
        <v>1382460379</v>
      </c>
      <c r="L892" s="16">
        <f t="shared" si="101"/>
        <v>41569.407164351855</v>
      </c>
      <c r="M892" t="b">
        <v>0</v>
      </c>
      <c r="N892">
        <v>4</v>
      </c>
      <c r="O892" t="b">
        <v>0</v>
      </c>
      <c r="P892" t="s">
        <v>8279</v>
      </c>
      <c r="Q892" s="7">
        <f t="shared" si="102"/>
        <v>4.1666666666666661</v>
      </c>
      <c r="R892" s="8">
        <f t="shared" si="103"/>
        <v>31.25</v>
      </c>
      <c r="S892" s="10" t="str">
        <f t="shared" si="107"/>
        <v>music</v>
      </c>
      <c r="T892" s="10" t="str">
        <f t="shared" si="108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6">
        <f t="shared" si="100"/>
        <v>41871.739930555559</v>
      </c>
      <c r="K893">
        <v>1405989930</v>
      </c>
      <c r="L893" s="16">
        <f t="shared" si="101"/>
        <v>41841.739930555559</v>
      </c>
      <c r="M893" t="b">
        <v>0</v>
      </c>
      <c r="N893">
        <v>9</v>
      </c>
      <c r="O893" t="b">
        <v>0</v>
      </c>
      <c r="P893" t="s">
        <v>8279</v>
      </c>
      <c r="Q893" s="7">
        <f t="shared" si="102"/>
        <v>3.25</v>
      </c>
      <c r="R893" s="8">
        <f t="shared" si="103"/>
        <v>28.888888888888889</v>
      </c>
      <c r="S893" s="10" t="str">
        <f t="shared" si="107"/>
        <v>music</v>
      </c>
      <c r="T893" s="10" t="str">
        <f t="shared" si="108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6">
        <f t="shared" si="100"/>
        <v>40390.875</v>
      </c>
      <c r="K894">
        <v>1273121283</v>
      </c>
      <c r="L894" s="16">
        <f t="shared" si="101"/>
        <v>40303.908368055556</v>
      </c>
      <c r="M894" t="b">
        <v>0</v>
      </c>
      <c r="N894">
        <v>17</v>
      </c>
      <c r="O894" t="b">
        <v>0</v>
      </c>
      <c r="P894" t="s">
        <v>8279</v>
      </c>
      <c r="Q894" s="7">
        <f t="shared" si="102"/>
        <v>40.75</v>
      </c>
      <c r="R894" s="8">
        <f t="shared" si="103"/>
        <v>143.8235294117647</v>
      </c>
      <c r="S894" s="10" t="str">
        <f t="shared" si="107"/>
        <v>music</v>
      </c>
      <c r="T894" s="10" t="str">
        <f t="shared" si="108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6">
        <f t="shared" si="100"/>
        <v>42095.564386574079</v>
      </c>
      <c r="K895">
        <v>1425331963</v>
      </c>
      <c r="L895" s="16">
        <f t="shared" si="101"/>
        <v>42065.606053240743</v>
      </c>
      <c r="M895" t="b">
        <v>0</v>
      </c>
      <c r="N895">
        <v>5</v>
      </c>
      <c r="O895" t="b">
        <v>0</v>
      </c>
      <c r="P895" t="s">
        <v>8279</v>
      </c>
      <c r="Q895" s="7">
        <f t="shared" si="102"/>
        <v>10</v>
      </c>
      <c r="R895" s="8">
        <f t="shared" si="103"/>
        <v>40</v>
      </c>
      <c r="S895" s="10" t="str">
        <f t="shared" si="107"/>
        <v>music</v>
      </c>
      <c r="T895" s="10" t="str">
        <f t="shared" si="108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6">
        <f t="shared" si="100"/>
        <v>42526.689930555563</v>
      </c>
      <c r="K896">
        <v>1462577610</v>
      </c>
      <c r="L896" s="16">
        <f t="shared" si="101"/>
        <v>42496.689930555563</v>
      </c>
      <c r="M896" t="b">
        <v>0</v>
      </c>
      <c r="N896">
        <v>53</v>
      </c>
      <c r="O896" t="b">
        <v>0</v>
      </c>
      <c r="P896" t="s">
        <v>8279</v>
      </c>
      <c r="Q896" s="7">
        <f t="shared" si="102"/>
        <v>39.17</v>
      </c>
      <c r="R896" s="8">
        <f t="shared" si="103"/>
        <v>147.81132075471697</v>
      </c>
      <c r="S896" s="10" t="str">
        <f t="shared" si="107"/>
        <v>music</v>
      </c>
      <c r="T896" s="10" t="str">
        <f t="shared" si="108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6">
        <f t="shared" si="100"/>
        <v>40475.8359837963</v>
      </c>
      <c r="K897">
        <v>1284087829</v>
      </c>
      <c r="L897" s="16">
        <f t="shared" si="101"/>
        <v>40430.8359837963</v>
      </c>
      <c r="M897" t="b">
        <v>0</v>
      </c>
      <c r="N897">
        <v>7</v>
      </c>
      <c r="O897" t="b">
        <v>0</v>
      </c>
      <c r="P897" t="s">
        <v>8279</v>
      </c>
      <c r="Q897" s="7">
        <f t="shared" si="102"/>
        <v>2.4375</v>
      </c>
      <c r="R897" s="8">
        <f t="shared" si="103"/>
        <v>27.857142857142858</v>
      </c>
      <c r="S897" s="10" t="str">
        <f t="shared" si="107"/>
        <v>music</v>
      </c>
      <c r="T897" s="10" t="str">
        <f t="shared" si="108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6">
        <f t="shared" ref="J898:J961" si="109">(((I898/60)/60)/24)+DATE(1970,1,1)+(-7/24)</f>
        <v>42243.875000000007</v>
      </c>
      <c r="K898">
        <v>1438549026</v>
      </c>
      <c r="L898" s="16">
        <f t="shared" ref="L898:L961" si="110">(((K898/60)/60)/24)+DATE(1970,1,1)+(-7/24)</f>
        <v>42218.581319444449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111">(E898/D898)*100</f>
        <v>40</v>
      </c>
      <c r="R898" s="8">
        <f t="shared" ref="R898:R961" si="112">E898/N898</f>
        <v>44.444444444444443</v>
      </c>
      <c r="S898" s="10" t="str">
        <f t="shared" si="107"/>
        <v>music</v>
      </c>
      <c r="T898" s="10" t="str">
        <f t="shared" si="108"/>
        <v>indie rock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6">
        <f t="shared" si="109"/>
        <v>41241.438750000001</v>
      </c>
      <c r="K899">
        <v>1351528308</v>
      </c>
      <c r="L899" s="16">
        <f t="shared" si="110"/>
        <v>41211.397083333337</v>
      </c>
      <c r="M899" t="b">
        <v>0</v>
      </c>
      <c r="N899" s="11">
        <v>0.1</v>
      </c>
      <c r="O899" t="b">
        <v>0</v>
      </c>
      <c r="P899" t="s">
        <v>8279</v>
      </c>
      <c r="Q899" s="7">
        <f t="shared" si="111"/>
        <v>0</v>
      </c>
      <c r="R899" s="8">
        <f t="shared" si="112"/>
        <v>0</v>
      </c>
      <c r="S899" s="10" t="str">
        <f t="shared" si="107"/>
        <v>music</v>
      </c>
      <c r="T899" s="10" t="str">
        <f t="shared" si="108"/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6">
        <f t="shared" si="109"/>
        <v>40923.466550925928</v>
      </c>
      <c r="K900">
        <v>1322763110</v>
      </c>
      <c r="L900" s="16">
        <f t="shared" si="110"/>
        <v>40878.466550925928</v>
      </c>
      <c r="M900" t="b">
        <v>0</v>
      </c>
      <c r="N900">
        <v>2</v>
      </c>
      <c r="O900" t="b">
        <v>0</v>
      </c>
      <c r="P900" t="s">
        <v>8279</v>
      </c>
      <c r="Q900" s="7">
        <f t="shared" si="111"/>
        <v>2.8000000000000003</v>
      </c>
      <c r="R900" s="8">
        <f t="shared" si="112"/>
        <v>35</v>
      </c>
      <c r="S900" s="10" t="str">
        <f t="shared" si="107"/>
        <v>music</v>
      </c>
      <c r="T900" s="10" t="str">
        <f t="shared" si="108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6">
        <f t="shared" si="109"/>
        <v>40690.807430555556</v>
      </c>
      <c r="K901">
        <v>1302661362</v>
      </c>
      <c r="L901" s="16">
        <f t="shared" si="110"/>
        <v>40645.807430555556</v>
      </c>
      <c r="M901" t="b">
        <v>0</v>
      </c>
      <c r="N901">
        <v>8</v>
      </c>
      <c r="O901" t="b">
        <v>0</v>
      </c>
      <c r="P901" t="s">
        <v>8279</v>
      </c>
      <c r="Q901" s="7">
        <f t="shared" si="111"/>
        <v>37.333333333333336</v>
      </c>
      <c r="R901" s="8">
        <f t="shared" si="112"/>
        <v>35</v>
      </c>
      <c r="S901" s="10" t="str">
        <f t="shared" si="107"/>
        <v>music</v>
      </c>
      <c r="T901" s="10" t="str">
        <f t="shared" si="108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6">
        <f t="shared" si="109"/>
        <v>42459.516226851854</v>
      </c>
      <c r="K902">
        <v>1456777402</v>
      </c>
      <c r="L902" s="16">
        <f t="shared" si="110"/>
        <v>42429.557893518526</v>
      </c>
      <c r="M902" t="b">
        <v>0</v>
      </c>
      <c r="N902">
        <v>2</v>
      </c>
      <c r="O902" t="b">
        <v>0</v>
      </c>
      <c r="P902" t="s">
        <v>8278</v>
      </c>
      <c r="Q902" s="7">
        <f t="shared" si="111"/>
        <v>0.42</v>
      </c>
      <c r="R902" s="8">
        <f t="shared" si="112"/>
        <v>10.5</v>
      </c>
      <c r="S902" s="10" t="str">
        <f t="shared" si="107"/>
        <v>music</v>
      </c>
      <c r="T902" s="10" t="str">
        <f>IF(ISNUMBER(SEARCH("music/jazz",P902)),"jazz","")</f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6">
        <f t="shared" si="109"/>
        <v>40337.507638888892</v>
      </c>
      <c r="K903">
        <v>1272050914</v>
      </c>
      <c r="L903" s="16">
        <f t="shared" si="110"/>
        <v>40291.519837962966</v>
      </c>
      <c r="M903" t="b">
        <v>0</v>
      </c>
      <c r="N903" s="11">
        <v>0.1</v>
      </c>
      <c r="O903" t="b">
        <v>0</v>
      </c>
      <c r="P903" t="s">
        <v>8278</v>
      </c>
      <c r="Q903" s="7">
        <f t="shared" si="111"/>
        <v>0</v>
      </c>
      <c r="R903" s="8">
        <f t="shared" si="112"/>
        <v>0</v>
      </c>
      <c r="S903" s="10" t="str">
        <f t="shared" si="107"/>
        <v>music</v>
      </c>
      <c r="T903" s="10" t="str">
        <f>IF(ISNUMBER(SEARCH("music",P903)),"jazz","")</f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6">
        <f t="shared" si="109"/>
        <v>41881.354166666672</v>
      </c>
      <c r="K904">
        <v>1404947422</v>
      </c>
      <c r="L904" s="16">
        <f t="shared" si="110"/>
        <v>41829.67386574074</v>
      </c>
      <c r="M904" t="b">
        <v>0</v>
      </c>
      <c r="N904">
        <v>3</v>
      </c>
      <c r="O904" t="b">
        <v>0</v>
      </c>
      <c r="P904" t="s">
        <v>8278</v>
      </c>
      <c r="Q904" s="7">
        <f t="shared" si="111"/>
        <v>0.3</v>
      </c>
      <c r="R904" s="8">
        <f t="shared" si="112"/>
        <v>30</v>
      </c>
      <c r="S904" s="10" t="str">
        <f t="shared" si="107"/>
        <v>music</v>
      </c>
      <c r="T904" s="10" t="str">
        <f t="shared" ref="T904:T967" si="113">IF(ISNUMBER(SEARCH("music",P904)),"jazz","")</f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6">
        <f t="shared" si="109"/>
        <v>41174.809027777781</v>
      </c>
      <c r="K905">
        <v>1346180780</v>
      </c>
      <c r="L905" s="16">
        <f t="shared" si="110"/>
        <v>41149.50439814815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111"/>
        <v>3.2</v>
      </c>
      <c r="R905" s="8">
        <f t="shared" si="112"/>
        <v>40</v>
      </c>
      <c r="S905" s="10" t="str">
        <f t="shared" si="107"/>
        <v>music</v>
      </c>
      <c r="T905" s="10" t="str">
        <f t="shared" si="113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6">
        <f t="shared" si="109"/>
        <v>42371.788622685192</v>
      </c>
      <c r="K906">
        <v>1449194137</v>
      </c>
      <c r="L906" s="16">
        <f t="shared" si="110"/>
        <v>42341.788622685192</v>
      </c>
      <c r="M906" t="b">
        <v>0</v>
      </c>
      <c r="N906">
        <v>3</v>
      </c>
      <c r="O906" t="b">
        <v>0</v>
      </c>
      <c r="P906" t="s">
        <v>8278</v>
      </c>
      <c r="Q906" s="7">
        <f t="shared" si="111"/>
        <v>0.30199999999999999</v>
      </c>
      <c r="R906" s="8">
        <f t="shared" si="112"/>
        <v>50.333333333333336</v>
      </c>
      <c r="S906" s="10" t="str">
        <f t="shared" si="107"/>
        <v>music</v>
      </c>
      <c r="T906" s="10" t="str">
        <f t="shared" si="113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6">
        <f t="shared" si="109"/>
        <v>40566.948217592595</v>
      </c>
      <c r="K907">
        <v>1290663926</v>
      </c>
      <c r="L907" s="16">
        <f t="shared" si="110"/>
        <v>40506.948217592595</v>
      </c>
      <c r="M907" t="b">
        <v>0</v>
      </c>
      <c r="N907">
        <v>6</v>
      </c>
      <c r="O907" t="b">
        <v>0</v>
      </c>
      <c r="P907" t="s">
        <v>8278</v>
      </c>
      <c r="Q907" s="7">
        <f t="shared" si="111"/>
        <v>3.0153846153846153</v>
      </c>
      <c r="R907" s="8">
        <f t="shared" si="112"/>
        <v>32.666666666666664</v>
      </c>
      <c r="S907" s="10" t="str">
        <f t="shared" si="107"/>
        <v>music</v>
      </c>
      <c r="T907" s="10" t="str">
        <f t="shared" si="113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6">
        <f t="shared" si="109"/>
        <v>41710.856365740743</v>
      </c>
      <c r="K908">
        <v>1392093190</v>
      </c>
      <c r="L908" s="16">
        <f t="shared" si="110"/>
        <v>41680.898032407407</v>
      </c>
      <c r="M908" t="b">
        <v>0</v>
      </c>
      <c r="N908" s="11">
        <v>0.1</v>
      </c>
      <c r="O908" t="b">
        <v>0</v>
      </c>
      <c r="P908" t="s">
        <v>8278</v>
      </c>
      <c r="Q908" s="7">
        <f t="shared" si="111"/>
        <v>0</v>
      </c>
      <c r="R908" s="8">
        <f t="shared" si="112"/>
        <v>0</v>
      </c>
      <c r="S908" s="10" t="str">
        <f t="shared" si="107"/>
        <v>music</v>
      </c>
      <c r="T908" s="10" t="str">
        <f t="shared" si="113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6">
        <f t="shared" si="109"/>
        <v>40796.900729166671</v>
      </c>
      <c r="K909">
        <v>1313123823</v>
      </c>
      <c r="L909" s="16">
        <f t="shared" si="110"/>
        <v>40766.900729166671</v>
      </c>
      <c r="M909" t="b">
        <v>0</v>
      </c>
      <c r="N909" s="11">
        <v>0.1</v>
      </c>
      <c r="O909" t="b">
        <v>0</v>
      </c>
      <c r="P909" t="s">
        <v>8278</v>
      </c>
      <c r="Q909" s="7">
        <f t="shared" si="111"/>
        <v>0</v>
      </c>
      <c r="R909" s="8">
        <f t="shared" si="112"/>
        <v>0</v>
      </c>
      <c r="S909" s="10" t="str">
        <f t="shared" si="107"/>
        <v>music</v>
      </c>
      <c r="T909" s="10" t="str">
        <f t="shared" si="113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6">
        <f t="shared" si="109"/>
        <v>40385.915972222225</v>
      </c>
      <c r="K910">
        <v>1276283655</v>
      </c>
      <c r="L910" s="16">
        <f t="shared" si="110"/>
        <v>40340.509895833333</v>
      </c>
      <c r="M910" t="b">
        <v>0</v>
      </c>
      <c r="N910" s="11">
        <v>0.1</v>
      </c>
      <c r="O910" t="b">
        <v>0</v>
      </c>
      <c r="P910" t="s">
        <v>8278</v>
      </c>
      <c r="Q910" s="7">
        <f t="shared" si="111"/>
        <v>0</v>
      </c>
      <c r="R910" s="8">
        <f t="shared" si="112"/>
        <v>0</v>
      </c>
      <c r="S910" s="10" t="str">
        <f t="shared" ref="S910:S941" si="114">IF(ISNUMBER(SEARCH("music",P910)),"music","")</f>
        <v>music</v>
      </c>
      <c r="T910" s="10" t="str">
        <f t="shared" si="113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6">
        <f t="shared" si="109"/>
        <v>41112.875</v>
      </c>
      <c r="K911">
        <v>1340296440</v>
      </c>
      <c r="L911" s="16">
        <f t="shared" si="110"/>
        <v>41081.398611111115</v>
      </c>
      <c r="M911" t="b">
        <v>0</v>
      </c>
      <c r="N911">
        <v>8</v>
      </c>
      <c r="O911" t="b">
        <v>0</v>
      </c>
      <c r="P911" t="s">
        <v>8278</v>
      </c>
      <c r="Q911" s="7">
        <f t="shared" si="111"/>
        <v>3.25</v>
      </c>
      <c r="R911" s="8">
        <f t="shared" si="112"/>
        <v>65</v>
      </c>
      <c r="S911" s="10" t="str">
        <f t="shared" si="114"/>
        <v>music</v>
      </c>
      <c r="T911" s="10" t="str">
        <f t="shared" si="113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6">
        <f t="shared" si="109"/>
        <v>42797.253692129634</v>
      </c>
      <c r="K912">
        <v>1483362319</v>
      </c>
      <c r="L912" s="16">
        <f t="shared" si="110"/>
        <v>42737.253692129634</v>
      </c>
      <c r="M912" t="b">
        <v>0</v>
      </c>
      <c r="N912">
        <v>5</v>
      </c>
      <c r="O912" t="b">
        <v>0</v>
      </c>
      <c r="P912" t="s">
        <v>8278</v>
      </c>
      <c r="Q912" s="7">
        <f t="shared" si="111"/>
        <v>22.363636363636363</v>
      </c>
      <c r="R912" s="8">
        <f t="shared" si="112"/>
        <v>24.6</v>
      </c>
      <c r="S912" s="10" t="str">
        <f t="shared" si="114"/>
        <v>music</v>
      </c>
      <c r="T912" s="10" t="str">
        <f t="shared" si="113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6">
        <f t="shared" si="109"/>
        <v>41662.713483796302</v>
      </c>
      <c r="K913">
        <v>1388707645</v>
      </c>
      <c r="L913" s="16">
        <f t="shared" si="110"/>
        <v>41641.713483796302</v>
      </c>
      <c r="M913" t="b">
        <v>0</v>
      </c>
      <c r="N913" s="11">
        <v>0.1</v>
      </c>
      <c r="O913" t="b">
        <v>0</v>
      </c>
      <c r="P913" t="s">
        <v>8278</v>
      </c>
      <c r="Q913" s="7">
        <f t="shared" si="111"/>
        <v>0</v>
      </c>
      <c r="R913" s="8">
        <f t="shared" si="112"/>
        <v>0</v>
      </c>
      <c r="S913" s="10" t="str">
        <f t="shared" si="114"/>
        <v>music</v>
      </c>
      <c r="T913" s="10" t="str">
        <f t="shared" si="113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6">
        <f t="shared" si="109"/>
        <v>41253.859340277777</v>
      </c>
      <c r="K914">
        <v>1350009447</v>
      </c>
      <c r="L914" s="16">
        <f t="shared" si="110"/>
        <v>41193.817673611113</v>
      </c>
      <c r="M914" t="b">
        <v>0</v>
      </c>
      <c r="N914">
        <v>2</v>
      </c>
      <c r="O914" t="b">
        <v>0</v>
      </c>
      <c r="P914" t="s">
        <v>8278</v>
      </c>
      <c r="Q914" s="7">
        <f t="shared" si="111"/>
        <v>0.85714285714285721</v>
      </c>
      <c r="R914" s="8">
        <f t="shared" si="112"/>
        <v>15</v>
      </c>
      <c r="S914" s="10" t="str">
        <f t="shared" si="114"/>
        <v>music</v>
      </c>
      <c r="T914" s="10" t="str">
        <f t="shared" si="113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6">
        <f t="shared" si="109"/>
        <v>41033.847442129634</v>
      </c>
      <c r="K915">
        <v>1333596019</v>
      </c>
      <c r="L915" s="16">
        <f t="shared" si="110"/>
        <v>41003.847442129634</v>
      </c>
      <c r="M915" t="b">
        <v>0</v>
      </c>
      <c r="N915">
        <v>24</v>
      </c>
      <c r="O915" t="b">
        <v>0</v>
      </c>
      <c r="P915" t="s">
        <v>8278</v>
      </c>
      <c r="Q915" s="7">
        <f t="shared" si="111"/>
        <v>6.6066666666666665</v>
      </c>
      <c r="R915" s="8">
        <f t="shared" si="112"/>
        <v>82.583333333333329</v>
      </c>
      <c r="S915" s="10" t="str">
        <f t="shared" si="114"/>
        <v>music</v>
      </c>
      <c r="T915" s="10" t="str">
        <f t="shared" si="113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6">
        <f t="shared" si="109"/>
        <v>41146.471608796302</v>
      </c>
      <c r="K916">
        <v>1343326747</v>
      </c>
      <c r="L916" s="16">
        <f t="shared" si="110"/>
        <v>41116.471608796302</v>
      </c>
      <c r="M916" t="b">
        <v>0</v>
      </c>
      <c r="N916" s="11">
        <v>0.1</v>
      </c>
      <c r="O916" t="b">
        <v>0</v>
      </c>
      <c r="P916" t="s">
        <v>8278</v>
      </c>
      <c r="Q916" s="7">
        <f t="shared" si="111"/>
        <v>0</v>
      </c>
      <c r="R916" s="8">
        <f t="shared" si="112"/>
        <v>0</v>
      </c>
      <c r="S916" s="10" t="str">
        <f t="shared" si="114"/>
        <v>music</v>
      </c>
      <c r="T916" s="10" t="str">
        <f t="shared" si="113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6">
        <f t="shared" si="109"/>
        <v>40968.915972222225</v>
      </c>
      <c r="K917">
        <v>1327853914</v>
      </c>
      <c r="L917" s="16">
        <f t="shared" si="110"/>
        <v>40937.38789351852</v>
      </c>
      <c r="M917" t="b">
        <v>0</v>
      </c>
      <c r="N917">
        <v>9</v>
      </c>
      <c r="O917" t="b">
        <v>0</v>
      </c>
      <c r="P917" t="s">
        <v>8278</v>
      </c>
      <c r="Q917" s="7">
        <f t="shared" si="111"/>
        <v>5.7692307692307692</v>
      </c>
      <c r="R917" s="8">
        <f t="shared" si="112"/>
        <v>41.666666666666664</v>
      </c>
      <c r="S917" s="10" t="str">
        <f t="shared" si="114"/>
        <v>music</v>
      </c>
      <c r="T917" s="10" t="str">
        <f t="shared" si="113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6">
        <f t="shared" si="109"/>
        <v>40472.916666666672</v>
      </c>
      <c r="K918">
        <v>1284409734</v>
      </c>
      <c r="L918" s="16">
        <f t="shared" si="110"/>
        <v>40434.561736111114</v>
      </c>
      <c r="M918" t="b">
        <v>0</v>
      </c>
      <c r="N918" s="11">
        <v>0.1</v>
      </c>
      <c r="O918" t="b">
        <v>0</v>
      </c>
      <c r="P918" t="s">
        <v>8278</v>
      </c>
      <c r="Q918" s="7">
        <f t="shared" si="111"/>
        <v>0</v>
      </c>
      <c r="R918" s="8">
        <f t="shared" si="112"/>
        <v>0</v>
      </c>
      <c r="S918" s="10" t="str">
        <f t="shared" si="114"/>
        <v>music</v>
      </c>
      <c r="T918" s="10" t="str">
        <f t="shared" si="113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6">
        <f t="shared" si="109"/>
        <v>41833.8125</v>
      </c>
      <c r="K919">
        <v>1402612730</v>
      </c>
      <c r="L919" s="16">
        <f t="shared" si="110"/>
        <v>41802.651967592596</v>
      </c>
      <c r="M919" t="b">
        <v>0</v>
      </c>
      <c r="N919">
        <v>1</v>
      </c>
      <c r="O919" t="b">
        <v>0</v>
      </c>
      <c r="P919" t="s">
        <v>8278</v>
      </c>
      <c r="Q919" s="7">
        <f t="shared" si="111"/>
        <v>0.6</v>
      </c>
      <c r="R919" s="8">
        <f t="shared" si="112"/>
        <v>30</v>
      </c>
      <c r="S919" s="10" t="str">
        <f t="shared" si="114"/>
        <v>music</v>
      </c>
      <c r="T919" s="10" t="str">
        <f t="shared" si="113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6">
        <f t="shared" si="109"/>
        <v>41974.666215277779</v>
      </c>
      <c r="K920">
        <v>1414879161</v>
      </c>
      <c r="L920" s="16">
        <f t="shared" si="110"/>
        <v>41944.624548611115</v>
      </c>
      <c r="M920" t="b">
        <v>0</v>
      </c>
      <c r="N920">
        <v>10</v>
      </c>
      <c r="O920" t="b">
        <v>0</v>
      </c>
      <c r="P920" t="s">
        <v>8278</v>
      </c>
      <c r="Q920" s="7">
        <f t="shared" si="111"/>
        <v>5.0256410256410255</v>
      </c>
      <c r="R920" s="8">
        <f t="shared" si="112"/>
        <v>19.600000000000001</v>
      </c>
      <c r="S920" s="10" t="str">
        <f t="shared" si="114"/>
        <v>music</v>
      </c>
      <c r="T920" s="10" t="str">
        <f t="shared" si="113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6">
        <f t="shared" si="109"/>
        <v>41262.350057870375</v>
      </c>
      <c r="K921">
        <v>1352906645</v>
      </c>
      <c r="L921" s="16">
        <f t="shared" si="110"/>
        <v>41227.350057870375</v>
      </c>
      <c r="M921" t="b">
        <v>0</v>
      </c>
      <c r="N921">
        <v>1</v>
      </c>
      <c r="O921" t="b">
        <v>0</v>
      </c>
      <c r="P921" t="s">
        <v>8278</v>
      </c>
      <c r="Q921" s="7">
        <f t="shared" si="111"/>
        <v>0.5</v>
      </c>
      <c r="R921" s="8">
        <f t="shared" si="112"/>
        <v>100</v>
      </c>
      <c r="S921" s="10" t="str">
        <f t="shared" si="114"/>
        <v>music</v>
      </c>
      <c r="T921" s="10" t="str">
        <f t="shared" si="113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6">
        <f t="shared" si="109"/>
        <v>41592.42155092593</v>
      </c>
      <c r="K922">
        <v>1381853222</v>
      </c>
      <c r="L922" s="16">
        <f t="shared" si="110"/>
        <v>41562.379884259266</v>
      </c>
      <c r="M922" t="b">
        <v>0</v>
      </c>
      <c r="N922" s="11">
        <v>0.1</v>
      </c>
      <c r="O922" t="b">
        <v>0</v>
      </c>
      <c r="P922" t="s">
        <v>8278</v>
      </c>
      <c r="Q922" s="7">
        <f t="shared" si="111"/>
        <v>0</v>
      </c>
      <c r="R922" s="8">
        <f t="shared" si="112"/>
        <v>0</v>
      </c>
      <c r="S922" s="10" t="str">
        <f t="shared" si="114"/>
        <v>music</v>
      </c>
      <c r="T922" s="10" t="str">
        <f t="shared" si="113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6">
        <f t="shared" si="109"/>
        <v>40888.921018518522</v>
      </c>
      <c r="K923">
        <v>1320033976</v>
      </c>
      <c r="L923" s="16">
        <f t="shared" si="110"/>
        <v>40846.879351851851</v>
      </c>
      <c r="M923" t="b">
        <v>0</v>
      </c>
      <c r="N923">
        <v>20</v>
      </c>
      <c r="O923" t="b">
        <v>0</v>
      </c>
      <c r="P923" t="s">
        <v>8278</v>
      </c>
      <c r="Q923" s="7">
        <f t="shared" si="111"/>
        <v>30.9</v>
      </c>
      <c r="R923" s="8">
        <f t="shared" si="112"/>
        <v>231.75</v>
      </c>
      <c r="S923" s="10" t="str">
        <f t="shared" si="114"/>
        <v>music</v>
      </c>
      <c r="T923" s="10" t="str">
        <f t="shared" si="113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6">
        <f t="shared" si="109"/>
        <v>41913.238344907411</v>
      </c>
      <c r="K924">
        <v>1409143393</v>
      </c>
      <c r="L924" s="16">
        <f t="shared" si="110"/>
        <v>41878.238344907411</v>
      </c>
      <c r="M924" t="b">
        <v>0</v>
      </c>
      <c r="N924">
        <v>30</v>
      </c>
      <c r="O924" t="b">
        <v>0</v>
      </c>
      <c r="P924" t="s">
        <v>8278</v>
      </c>
      <c r="Q924" s="7">
        <f t="shared" si="111"/>
        <v>21.037037037037038</v>
      </c>
      <c r="R924" s="8">
        <f t="shared" si="112"/>
        <v>189.33333333333334</v>
      </c>
      <c r="S924" s="10" t="str">
        <f t="shared" si="114"/>
        <v>music</v>
      </c>
      <c r="T924" s="10" t="str">
        <f t="shared" si="113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6">
        <f t="shared" si="109"/>
        <v>41964.709756944452</v>
      </c>
      <c r="K925">
        <v>1414018923</v>
      </c>
      <c r="L925" s="16">
        <f t="shared" si="110"/>
        <v>41934.668090277781</v>
      </c>
      <c r="M925" t="b">
        <v>0</v>
      </c>
      <c r="N925">
        <v>6</v>
      </c>
      <c r="O925" t="b">
        <v>0</v>
      </c>
      <c r="P925" t="s">
        <v>8278</v>
      </c>
      <c r="Q925" s="7">
        <f t="shared" si="111"/>
        <v>2.1999999999999997</v>
      </c>
      <c r="R925" s="8">
        <f t="shared" si="112"/>
        <v>55</v>
      </c>
      <c r="S925" s="10" t="str">
        <f t="shared" si="114"/>
        <v>music</v>
      </c>
      <c r="T925" s="10" t="str">
        <f t="shared" si="113"/>
        <v>jazz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6">
        <f t="shared" si="109"/>
        <v>41318.651261574079</v>
      </c>
      <c r="K926">
        <v>1358203069</v>
      </c>
      <c r="L926" s="16">
        <f t="shared" si="110"/>
        <v>41288.651261574079</v>
      </c>
      <c r="M926" t="b">
        <v>0</v>
      </c>
      <c r="N926">
        <v>15</v>
      </c>
      <c r="O926" t="b">
        <v>0</v>
      </c>
      <c r="P926" t="s">
        <v>8278</v>
      </c>
      <c r="Q926" s="7">
        <f t="shared" si="111"/>
        <v>10.9</v>
      </c>
      <c r="R926" s="8">
        <f t="shared" si="112"/>
        <v>21.8</v>
      </c>
      <c r="S926" s="10" t="str">
        <f t="shared" si="114"/>
        <v>music</v>
      </c>
      <c r="T926" s="10" t="str">
        <f t="shared" si="113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6">
        <f t="shared" si="109"/>
        <v>41605.630914351852</v>
      </c>
      <c r="K927">
        <v>1382994511</v>
      </c>
      <c r="L927" s="16">
        <f t="shared" si="110"/>
        <v>41575.589247685188</v>
      </c>
      <c r="M927" t="b">
        <v>0</v>
      </c>
      <c r="N927">
        <v>5</v>
      </c>
      <c r="O927" t="b">
        <v>0</v>
      </c>
      <c r="P927" t="s">
        <v>8278</v>
      </c>
      <c r="Q927" s="7">
        <f t="shared" si="111"/>
        <v>2.666666666666667</v>
      </c>
      <c r="R927" s="8">
        <f t="shared" si="112"/>
        <v>32</v>
      </c>
      <c r="S927" s="10" t="str">
        <f t="shared" si="114"/>
        <v>music</v>
      </c>
      <c r="T927" s="10" t="str">
        <f t="shared" si="113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6">
        <f t="shared" si="109"/>
        <v>40367.652777777781</v>
      </c>
      <c r="K928">
        <v>1276043330</v>
      </c>
      <c r="L928" s="16">
        <f t="shared" si="110"/>
        <v>40337.728356481486</v>
      </c>
      <c r="M928" t="b">
        <v>0</v>
      </c>
      <c r="N928" s="11">
        <v>0.1</v>
      </c>
      <c r="O928" t="b">
        <v>0</v>
      </c>
      <c r="P928" t="s">
        <v>8278</v>
      </c>
      <c r="Q928" s="7">
        <f t="shared" si="111"/>
        <v>0</v>
      </c>
      <c r="R928" s="8">
        <f t="shared" si="112"/>
        <v>0</v>
      </c>
      <c r="S928" s="10" t="str">
        <f t="shared" si="114"/>
        <v>music</v>
      </c>
      <c r="T928" s="10" t="str">
        <f t="shared" si="113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6">
        <f t="shared" si="109"/>
        <v>41043.531192129631</v>
      </c>
      <c r="K929">
        <v>1334432695</v>
      </c>
      <c r="L929" s="16">
        <f t="shared" si="110"/>
        <v>41013.531192129631</v>
      </c>
      <c r="M929" t="b">
        <v>0</v>
      </c>
      <c r="N929" s="11">
        <v>0.1</v>
      </c>
      <c r="O929" t="b">
        <v>0</v>
      </c>
      <c r="P929" t="s">
        <v>8278</v>
      </c>
      <c r="Q929" s="7">
        <f t="shared" si="111"/>
        <v>0</v>
      </c>
      <c r="R929" s="8">
        <f t="shared" si="112"/>
        <v>0</v>
      </c>
      <c r="S929" s="10" t="str">
        <f t="shared" si="114"/>
        <v>music</v>
      </c>
      <c r="T929" s="10" t="str">
        <f t="shared" si="113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6">
        <f t="shared" si="109"/>
        <v>41230.708333333336</v>
      </c>
      <c r="K930">
        <v>1348864913</v>
      </c>
      <c r="L930" s="16">
        <f t="shared" si="110"/>
        <v>41180.570752314816</v>
      </c>
      <c r="M930" t="b">
        <v>0</v>
      </c>
      <c r="N930">
        <v>28</v>
      </c>
      <c r="O930" t="b">
        <v>0</v>
      </c>
      <c r="P930" t="s">
        <v>8278</v>
      </c>
      <c r="Q930" s="7">
        <f t="shared" si="111"/>
        <v>10.86206896551724</v>
      </c>
      <c r="R930" s="8">
        <f t="shared" si="112"/>
        <v>56.25</v>
      </c>
      <c r="S930" s="10" t="str">
        <f t="shared" si="114"/>
        <v>music</v>
      </c>
      <c r="T930" s="10" t="str">
        <f t="shared" si="113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6">
        <f t="shared" si="109"/>
        <v>41007.904733796298</v>
      </c>
      <c r="K931">
        <v>1331358169</v>
      </c>
      <c r="L931" s="16">
        <f t="shared" si="110"/>
        <v>40977.946400462963</v>
      </c>
      <c r="M931" t="b">
        <v>0</v>
      </c>
      <c r="N931" s="11">
        <v>0.1</v>
      </c>
      <c r="O931" t="b">
        <v>0</v>
      </c>
      <c r="P931" t="s">
        <v>8278</v>
      </c>
      <c r="Q931" s="7">
        <f t="shared" si="111"/>
        <v>0</v>
      </c>
      <c r="R931" s="8">
        <f t="shared" si="112"/>
        <v>0</v>
      </c>
      <c r="S931" s="10" t="str">
        <f t="shared" si="114"/>
        <v>music</v>
      </c>
      <c r="T931" s="10" t="str">
        <f t="shared" si="113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6">
        <f t="shared" si="109"/>
        <v>40354.605555555558</v>
      </c>
      <c r="K932">
        <v>1273874306</v>
      </c>
      <c r="L932" s="16">
        <f t="shared" si="110"/>
        <v>40312.623912037037</v>
      </c>
      <c r="M932" t="b">
        <v>0</v>
      </c>
      <c r="N932">
        <v>5</v>
      </c>
      <c r="O932" t="b">
        <v>0</v>
      </c>
      <c r="P932" t="s">
        <v>8278</v>
      </c>
      <c r="Q932" s="7">
        <f t="shared" si="111"/>
        <v>38.333333333333336</v>
      </c>
      <c r="R932" s="8">
        <f t="shared" si="112"/>
        <v>69</v>
      </c>
      <c r="S932" s="10" t="str">
        <f t="shared" si="114"/>
        <v>music</v>
      </c>
      <c r="T932" s="10" t="str">
        <f t="shared" si="113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6">
        <f t="shared" si="109"/>
        <v>41714.625</v>
      </c>
      <c r="K933">
        <v>1392021502</v>
      </c>
      <c r="L933" s="16">
        <f t="shared" si="110"/>
        <v>41680.06831018519</v>
      </c>
      <c r="M933" t="b">
        <v>0</v>
      </c>
      <c r="N933">
        <v>7</v>
      </c>
      <c r="O933" t="b">
        <v>0</v>
      </c>
      <c r="P933" t="s">
        <v>8278</v>
      </c>
      <c r="Q933" s="7">
        <f t="shared" si="111"/>
        <v>6.5500000000000007</v>
      </c>
      <c r="R933" s="8">
        <f t="shared" si="112"/>
        <v>18.714285714285715</v>
      </c>
      <c r="S933" s="10" t="str">
        <f t="shared" si="114"/>
        <v>music</v>
      </c>
      <c r="T933" s="10" t="str">
        <f t="shared" si="113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6">
        <f t="shared" si="109"/>
        <v>41355.635937500003</v>
      </c>
      <c r="K934">
        <v>1360106145</v>
      </c>
      <c r="L934" s="16">
        <f t="shared" si="110"/>
        <v>41310.677604166667</v>
      </c>
      <c r="M934" t="b">
        <v>0</v>
      </c>
      <c r="N934">
        <v>30</v>
      </c>
      <c r="O934" t="b">
        <v>0</v>
      </c>
      <c r="P934" t="s">
        <v>8278</v>
      </c>
      <c r="Q934" s="7">
        <f t="shared" si="111"/>
        <v>14.536842105263158</v>
      </c>
      <c r="R934" s="8">
        <f t="shared" si="112"/>
        <v>46.033333333333331</v>
      </c>
      <c r="S934" s="10" t="str">
        <f t="shared" si="114"/>
        <v>music</v>
      </c>
      <c r="T934" s="10" t="str">
        <f t="shared" si="113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6">
        <f t="shared" si="109"/>
        <v>41770.877418981487</v>
      </c>
      <c r="K935">
        <v>1394683409</v>
      </c>
      <c r="L935" s="16">
        <f t="shared" si="110"/>
        <v>41710.877418981487</v>
      </c>
      <c r="M935" t="b">
        <v>0</v>
      </c>
      <c r="N935">
        <v>2</v>
      </c>
      <c r="O935" t="b">
        <v>0</v>
      </c>
      <c r="P935" t="s">
        <v>8278</v>
      </c>
      <c r="Q935" s="7">
        <f t="shared" si="111"/>
        <v>6</v>
      </c>
      <c r="R935" s="8">
        <f t="shared" si="112"/>
        <v>60</v>
      </c>
      <c r="S935" s="10" t="str">
        <f t="shared" si="114"/>
        <v>music</v>
      </c>
      <c r="T935" s="10" t="str">
        <f t="shared" si="113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6">
        <f t="shared" si="109"/>
        <v>41762.958333333336</v>
      </c>
      <c r="K936">
        <v>1396633284</v>
      </c>
      <c r="L936" s="16">
        <f t="shared" si="110"/>
        <v>41733.445416666669</v>
      </c>
      <c r="M936" t="b">
        <v>0</v>
      </c>
      <c r="N936">
        <v>30</v>
      </c>
      <c r="O936" t="b">
        <v>0</v>
      </c>
      <c r="P936" t="s">
        <v>8278</v>
      </c>
      <c r="Q936" s="7">
        <f t="shared" si="111"/>
        <v>30.4</v>
      </c>
      <c r="R936" s="8">
        <f t="shared" si="112"/>
        <v>50.666666666666664</v>
      </c>
      <c r="S936" s="10" t="str">
        <f t="shared" si="114"/>
        <v>music</v>
      </c>
      <c r="T936" s="10" t="str">
        <f t="shared" si="113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6">
        <f t="shared" si="109"/>
        <v>42398.042002314818</v>
      </c>
      <c r="K937">
        <v>1451462429</v>
      </c>
      <c r="L937" s="16">
        <f t="shared" si="110"/>
        <v>42368.042002314818</v>
      </c>
      <c r="M937" t="b">
        <v>0</v>
      </c>
      <c r="N937">
        <v>2</v>
      </c>
      <c r="O937" t="b">
        <v>0</v>
      </c>
      <c r="P937" t="s">
        <v>8278</v>
      </c>
      <c r="Q937" s="7">
        <f t="shared" si="111"/>
        <v>1.4285714285714286</v>
      </c>
      <c r="R937" s="8">
        <f t="shared" si="112"/>
        <v>25</v>
      </c>
      <c r="S937" s="10" t="str">
        <f t="shared" si="114"/>
        <v>music</v>
      </c>
      <c r="T937" s="10" t="str">
        <f t="shared" si="113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6">
        <f t="shared" si="109"/>
        <v>40926.541666666672</v>
      </c>
      <c r="K938">
        <v>1323131689</v>
      </c>
      <c r="L938" s="16">
        <f t="shared" si="110"/>
        <v>40882.732511574075</v>
      </c>
      <c r="M938" t="b">
        <v>0</v>
      </c>
      <c r="N938" s="11">
        <v>0.1</v>
      </c>
      <c r="O938" t="b">
        <v>0</v>
      </c>
      <c r="P938" t="s">
        <v>8278</v>
      </c>
      <c r="Q938" s="7">
        <f t="shared" si="111"/>
        <v>0</v>
      </c>
      <c r="R938" s="8">
        <f t="shared" si="112"/>
        <v>0</v>
      </c>
      <c r="S938" s="10" t="str">
        <f t="shared" si="114"/>
        <v>music</v>
      </c>
      <c r="T938" s="10" t="str">
        <f t="shared" si="113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6">
        <f t="shared" si="109"/>
        <v>41581.548113425932</v>
      </c>
      <c r="K939">
        <v>1380913757</v>
      </c>
      <c r="L939" s="16">
        <f t="shared" si="110"/>
        <v>41551.50644675926</v>
      </c>
      <c r="M939" t="b">
        <v>0</v>
      </c>
      <c r="N939">
        <v>2</v>
      </c>
      <c r="O939" t="b">
        <v>0</v>
      </c>
      <c r="P939" t="s">
        <v>8278</v>
      </c>
      <c r="Q939" s="7">
        <f t="shared" si="111"/>
        <v>1.1428571428571428</v>
      </c>
      <c r="R939" s="8">
        <f t="shared" si="112"/>
        <v>20</v>
      </c>
      <c r="S939" s="10" t="str">
        <f t="shared" si="114"/>
        <v>music</v>
      </c>
      <c r="T939" s="10" t="str">
        <f t="shared" si="113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6">
        <f t="shared" si="109"/>
        <v>41154.188055555562</v>
      </c>
      <c r="K940">
        <v>1343993448</v>
      </c>
      <c r="L940" s="16">
        <f t="shared" si="110"/>
        <v>41124.188055555562</v>
      </c>
      <c r="M940" t="b">
        <v>0</v>
      </c>
      <c r="N940">
        <v>1</v>
      </c>
      <c r="O940" t="b">
        <v>0</v>
      </c>
      <c r="P940" t="s">
        <v>8278</v>
      </c>
      <c r="Q940" s="7">
        <f t="shared" si="111"/>
        <v>0.35714285714285715</v>
      </c>
      <c r="R940" s="8">
        <f t="shared" si="112"/>
        <v>25</v>
      </c>
      <c r="S940" s="10" t="str">
        <f t="shared" si="114"/>
        <v>music</v>
      </c>
      <c r="T940" s="10" t="str">
        <f t="shared" si="113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6">
        <f t="shared" si="109"/>
        <v>41455.540277777778</v>
      </c>
      <c r="K941">
        <v>1369246738</v>
      </c>
      <c r="L941" s="16">
        <f t="shared" si="110"/>
        <v>41416.471504629633</v>
      </c>
      <c r="M941" t="b">
        <v>0</v>
      </c>
      <c r="N941">
        <v>2</v>
      </c>
      <c r="O941" t="b">
        <v>0</v>
      </c>
      <c r="P941" t="s">
        <v>8278</v>
      </c>
      <c r="Q941" s="7">
        <f t="shared" si="111"/>
        <v>1.4545454545454546</v>
      </c>
      <c r="R941" s="8">
        <f t="shared" si="112"/>
        <v>20</v>
      </c>
      <c r="S941" s="10" t="str">
        <f t="shared" si="114"/>
        <v>music</v>
      </c>
      <c r="T941" s="10" t="str">
        <f t="shared" si="113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6">
        <f t="shared" si="109"/>
        <v>42226.716736111113</v>
      </c>
      <c r="K942">
        <v>1435363926</v>
      </c>
      <c r="L942" s="16">
        <f t="shared" si="110"/>
        <v>42181.716736111113</v>
      </c>
      <c r="M942" t="b">
        <v>0</v>
      </c>
      <c r="N942">
        <v>14</v>
      </c>
      <c r="O942" t="b">
        <v>0</v>
      </c>
      <c r="P942" t="s">
        <v>8273</v>
      </c>
      <c r="Q942" s="7">
        <f t="shared" si="111"/>
        <v>17.155555555555555</v>
      </c>
      <c r="R942" s="8">
        <f t="shared" si="112"/>
        <v>110.28571428571429</v>
      </c>
      <c r="S942" s="10" t="str">
        <f t="shared" ref="S942:S973" si="115">IF(ISNUMBER(SEARCH("technology",P942)),"technology","")</f>
        <v>technology</v>
      </c>
      <c r="T942" s="10" t="str">
        <f>IF(ISNUMBER(SEARCH("technology",P942)),"wearables","")</f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6">
        <f t="shared" si="109"/>
        <v>42775.804918981485</v>
      </c>
      <c r="K943">
        <v>1484101145</v>
      </c>
      <c r="L943" s="16">
        <f t="shared" si="110"/>
        <v>42745.804918981485</v>
      </c>
      <c r="M943" t="b">
        <v>0</v>
      </c>
      <c r="N943">
        <v>31</v>
      </c>
      <c r="O943" t="b">
        <v>0</v>
      </c>
      <c r="P943" t="s">
        <v>8273</v>
      </c>
      <c r="Q943" s="7">
        <f t="shared" si="111"/>
        <v>2.3220000000000001</v>
      </c>
      <c r="R943" s="8">
        <f t="shared" si="112"/>
        <v>37.451612903225808</v>
      </c>
      <c r="S943" s="10" t="str">
        <f t="shared" si="115"/>
        <v>technology</v>
      </c>
      <c r="T943" s="10" t="str">
        <f t="shared" ref="T943:T1006" si="116">IF(ISNUMBER(SEARCH("technology",P943)),"wearables","")</f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6">
        <f t="shared" si="109"/>
        <v>42418.551620370366</v>
      </c>
      <c r="K944">
        <v>1452716060</v>
      </c>
      <c r="L944" s="16">
        <f t="shared" si="110"/>
        <v>42382.551620370366</v>
      </c>
      <c r="M944" t="b">
        <v>0</v>
      </c>
      <c r="N944">
        <v>16</v>
      </c>
      <c r="O944" t="b">
        <v>0</v>
      </c>
      <c r="P944" t="s">
        <v>8273</v>
      </c>
      <c r="Q944" s="7">
        <f t="shared" si="111"/>
        <v>8.9066666666666663</v>
      </c>
      <c r="R944" s="8">
        <f t="shared" si="112"/>
        <v>41.75</v>
      </c>
      <c r="S944" s="10" t="str">
        <f t="shared" si="115"/>
        <v>technology</v>
      </c>
      <c r="T944" s="10" t="str">
        <f t="shared" si="116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6">
        <f t="shared" si="109"/>
        <v>42703.417881944442</v>
      </c>
      <c r="K945">
        <v>1477843305</v>
      </c>
      <c r="L945" s="16">
        <f t="shared" si="110"/>
        <v>42673.376215277785</v>
      </c>
      <c r="M945" t="b">
        <v>0</v>
      </c>
      <c r="N945">
        <v>12</v>
      </c>
      <c r="O945" t="b">
        <v>0</v>
      </c>
      <c r="P945" t="s">
        <v>8273</v>
      </c>
      <c r="Q945" s="7">
        <f t="shared" si="111"/>
        <v>9.6333333333333346</v>
      </c>
      <c r="R945" s="8">
        <f t="shared" si="112"/>
        <v>24.083333333333332</v>
      </c>
      <c r="S945" s="10" t="str">
        <f t="shared" si="115"/>
        <v>technology</v>
      </c>
      <c r="T945" s="10" t="str">
        <f t="shared" si="116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6">
        <f t="shared" si="109"/>
        <v>42478.291666666664</v>
      </c>
      <c r="K946">
        <v>1458050450</v>
      </c>
      <c r="L946" s="16">
        <f t="shared" si="110"/>
        <v>42444.292245370372</v>
      </c>
      <c r="M946" t="b">
        <v>0</v>
      </c>
      <c r="N946">
        <v>96</v>
      </c>
      <c r="O946" t="b">
        <v>0</v>
      </c>
      <c r="P946" t="s">
        <v>8273</v>
      </c>
      <c r="Q946" s="7">
        <f t="shared" si="111"/>
        <v>13.325999999999999</v>
      </c>
      <c r="R946" s="8">
        <f t="shared" si="112"/>
        <v>69.40625</v>
      </c>
      <c r="S946" s="10" t="str">
        <f t="shared" si="115"/>
        <v>technology</v>
      </c>
      <c r="T946" s="10" t="str">
        <f t="shared" si="116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6">
        <f t="shared" si="109"/>
        <v>42784.707638888889</v>
      </c>
      <c r="K947">
        <v>1482958626</v>
      </c>
      <c r="L947" s="16">
        <f t="shared" si="110"/>
        <v>42732.581319444449</v>
      </c>
      <c r="M947" t="b">
        <v>0</v>
      </c>
      <c r="N947">
        <v>16</v>
      </c>
      <c r="O947" t="b">
        <v>0</v>
      </c>
      <c r="P947" t="s">
        <v>8273</v>
      </c>
      <c r="Q947" s="7">
        <f t="shared" si="111"/>
        <v>2.484</v>
      </c>
      <c r="R947" s="8">
        <f t="shared" si="112"/>
        <v>155.25</v>
      </c>
      <c r="S947" s="10" t="str">
        <f t="shared" si="115"/>
        <v>technology</v>
      </c>
      <c r="T947" s="10" t="str">
        <f t="shared" si="116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6">
        <f t="shared" si="109"/>
        <v>42622.45888888889</v>
      </c>
      <c r="K948">
        <v>1470852048</v>
      </c>
      <c r="L948" s="16">
        <f t="shared" si="110"/>
        <v>42592.45888888889</v>
      </c>
      <c r="M948" t="b">
        <v>0</v>
      </c>
      <c r="N948">
        <v>5</v>
      </c>
      <c r="O948" t="b">
        <v>0</v>
      </c>
      <c r="P948" t="s">
        <v>8273</v>
      </c>
      <c r="Q948" s="7">
        <f t="shared" si="111"/>
        <v>1.9066666666666665</v>
      </c>
      <c r="R948" s="8">
        <f t="shared" si="112"/>
        <v>57.2</v>
      </c>
      <c r="S948" s="10" t="str">
        <f t="shared" si="115"/>
        <v>technology</v>
      </c>
      <c r="T948" s="10" t="str">
        <f t="shared" si="116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6">
        <f t="shared" si="109"/>
        <v>42551.489652777782</v>
      </c>
      <c r="K949">
        <v>1462128306</v>
      </c>
      <c r="L949" s="16">
        <f t="shared" si="110"/>
        <v>42491.489652777782</v>
      </c>
      <c r="M949" t="b">
        <v>0</v>
      </c>
      <c r="N949" s="11">
        <v>0.1</v>
      </c>
      <c r="O949" t="b">
        <v>0</v>
      </c>
      <c r="P949" t="s">
        <v>8273</v>
      </c>
      <c r="Q949" s="7">
        <f t="shared" si="111"/>
        <v>0</v>
      </c>
      <c r="R949" s="8">
        <f t="shared" si="112"/>
        <v>0</v>
      </c>
      <c r="S949" s="10" t="str">
        <f t="shared" si="115"/>
        <v>technology</v>
      </c>
      <c r="T949" s="10" t="str">
        <f t="shared" si="116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6">
        <f t="shared" si="109"/>
        <v>42441.536620370374</v>
      </c>
      <c r="K950">
        <v>1455220364</v>
      </c>
      <c r="L950" s="16">
        <f t="shared" si="110"/>
        <v>42411.536620370374</v>
      </c>
      <c r="M950" t="b">
        <v>0</v>
      </c>
      <c r="N950">
        <v>8</v>
      </c>
      <c r="O950" t="b">
        <v>0</v>
      </c>
      <c r="P950" t="s">
        <v>8273</v>
      </c>
      <c r="Q950" s="7">
        <f t="shared" si="111"/>
        <v>12</v>
      </c>
      <c r="R950" s="8">
        <f t="shared" si="112"/>
        <v>60</v>
      </c>
      <c r="S950" s="10" t="str">
        <f t="shared" si="115"/>
        <v>technology</v>
      </c>
      <c r="T950" s="10" t="str">
        <f t="shared" si="116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6">
        <f t="shared" si="109"/>
        <v>42420.75203703704</v>
      </c>
      <c r="K951">
        <v>1450832576</v>
      </c>
      <c r="L951" s="16">
        <f t="shared" si="110"/>
        <v>42360.75203703704</v>
      </c>
      <c r="M951" t="b">
        <v>0</v>
      </c>
      <c r="N951">
        <v>7</v>
      </c>
      <c r="O951" t="b">
        <v>0</v>
      </c>
      <c r="P951" t="s">
        <v>8273</v>
      </c>
      <c r="Q951" s="7">
        <f t="shared" si="111"/>
        <v>1.365</v>
      </c>
      <c r="R951" s="8">
        <f t="shared" si="112"/>
        <v>39</v>
      </c>
      <c r="S951" s="10" t="str">
        <f t="shared" si="115"/>
        <v>technology</v>
      </c>
      <c r="T951" s="10" t="str">
        <f t="shared" si="116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6">
        <f t="shared" si="109"/>
        <v>42386.459039351852</v>
      </c>
      <c r="K952">
        <v>1450461661</v>
      </c>
      <c r="L952" s="16">
        <f t="shared" si="110"/>
        <v>42356.459039351852</v>
      </c>
      <c r="M952" t="b">
        <v>0</v>
      </c>
      <c r="N952">
        <v>24</v>
      </c>
      <c r="O952" t="b">
        <v>0</v>
      </c>
      <c r="P952" t="s">
        <v>8273</v>
      </c>
      <c r="Q952" s="7">
        <f t="shared" si="111"/>
        <v>28.04</v>
      </c>
      <c r="R952" s="8">
        <f t="shared" si="112"/>
        <v>58.416666666666664</v>
      </c>
      <c r="S952" s="10" t="str">
        <f t="shared" si="115"/>
        <v>technology</v>
      </c>
      <c r="T952" s="10" t="str">
        <f t="shared" si="116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6">
        <f t="shared" si="109"/>
        <v>42525.361944444441</v>
      </c>
      <c r="K953">
        <v>1461166872</v>
      </c>
      <c r="L953" s="16">
        <f t="shared" si="110"/>
        <v>42480.361944444441</v>
      </c>
      <c r="M953" t="b">
        <v>0</v>
      </c>
      <c r="N953">
        <v>121</v>
      </c>
      <c r="O953" t="b">
        <v>0</v>
      </c>
      <c r="P953" t="s">
        <v>8273</v>
      </c>
      <c r="Q953" s="7">
        <f t="shared" si="111"/>
        <v>38.39</v>
      </c>
      <c r="R953" s="8">
        <f t="shared" si="112"/>
        <v>158.63636363636363</v>
      </c>
      <c r="S953" s="10" t="str">
        <f t="shared" si="115"/>
        <v>technology</v>
      </c>
      <c r="T953" s="10" t="str">
        <f t="shared" si="116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6">
        <f t="shared" si="109"/>
        <v>42692.363564814819</v>
      </c>
      <c r="K954">
        <v>1476888212</v>
      </c>
      <c r="L954" s="16">
        <f t="shared" si="110"/>
        <v>42662.321898148155</v>
      </c>
      <c r="M954" t="b">
        <v>0</v>
      </c>
      <c r="N954">
        <v>196</v>
      </c>
      <c r="O954" t="b">
        <v>0</v>
      </c>
      <c r="P954" t="s">
        <v>8273</v>
      </c>
      <c r="Q954" s="7">
        <f t="shared" si="111"/>
        <v>39.942857142857143</v>
      </c>
      <c r="R954" s="8">
        <f t="shared" si="112"/>
        <v>99.857142857142861</v>
      </c>
      <c r="S954" s="10" t="str">
        <f t="shared" si="115"/>
        <v>technology</v>
      </c>
      <c r="T954" s="10" t="str">
        <f t="shared" si="116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6">
        <f t="shared" si="109"/>
        <v>42028.872673611113</v>
      </c>
      <c r="K955">
        <v>1419566199</v>
      </c>
      <c r="L955" s="16">
        <f t="shared" si="110"/>
        <v>41998.872673611113</v>
      </c>
      <c r="M955" t="b">
        <v>0</v>
      </c>
      <c r="N955">
        <v>5</v>
      </c>
      <c r="O955" t="b">
        <v>0</v>
      </c>
      <c r="P955" t="s">
        <v>8273</v>
      </c>
      <c r="Q955" s="7">
        <f t="shared" si="111"/>
        <v>0.84</v>
      </c>
      <c r="R955" s="8">
        <f t="shared" si="112"/>
        <v>25.2</v>
      </c>
      <c r="S955" s="10" t="str">
        <f t="shared" si="115"/>
        <v>technology</v>
      </c>
      <c r="T955" s="10" t="str">
        <f t="shared" si="116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6">
        <f t="shared" si="109"/>
        <v>42236.542118055557</v>
      </c>
      <c r="K956">
        <v>1436472039</v>
      </c>
      <c r="L956" s="16">
        <f t="shared" si="110"/>
        <v>42194.542118055557</v>
      </c>
      <c r="M956" t="b">
        <v>0</v>
      </c>
      <c r="N956">
        <v>73</v>
      </c>
      <c r="O956" t="b">
        <v>0</v>
      </c>
      <c r="P956" t="s">
        <v>8273</v>
      </c>
      <c r="Q956" s="7">
        <f t="shared" si="111"/>
        <v>43.406666666666666</v>
      </c>
      <c r="R956" s="8">
        <f t="shared" si="112"/>
        <v>89.191780821917803</v>
      </c>
      <c r="S956" s="10" t="str">
        <f t="shared" si="115"/>
        <v>technology</v>
      </c>
      <c r="T956" s="10" t="str">
        <f t="shared" si="116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6">
        <f t="shared" si="109"/>
        <v>42626.003472222226</v>
      </c>
      <c r="K957">
        <v>1470294300</v>
      </c>
      <c r="L957" s="16">
        <f t="shared" si="110"/>
        <v>42586.003472222226</v>
      </c>
      <c r="M957" t="b">
        <v>0</v>
      </c>
      <c r="N957">
        <v>93</v>
      </c>
      <c r="O957" t="b">
        <v>0</v>
      </c>
      <c r="P957" t="s">
        <v>8273</v>
      </c>
      <c r="Q957" s="7">
        <f t="shared" si="111"/>
        <v>5.6613333333333333</v>
      </c>
      <c r="R957" s="8">
        <f t="shared" si="112"/>
        <v>182.6236559139785</v>
      </c>
      <c r="S957" s="10" t="str">
        <f t="shared" si="115"/>
        <v>technology</v>
      </c>
      <c r="T957" s="10" t="str">
        <f t="shared" si="116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6">
        <f t="shared" si="109"/>
        <v>42120.580543981479</v>
      </c>
      <c r="K958">
        <v>1424901359</v>
      </c>
      <c r="L958" s="16">
        <f t="shared" si="110"/>
        <v>42060.622210648151</v>
      </c>
      <c r="M958" t="b">
        <v>0</v>
      </c>
      <c r="N958">
        <v>17</v>
      </c>
      <c r="O958" t="b">
        <v>0</v>
      </c>
      <c r="P958" t="s">
        <v>8273</v>
      </c>
      <c r="Q958" s="7">
        <f t="shared" si="111"/>
        <v>1.722</v>
      </c>
      <c r="R958" s="8">
        <f t="shared" si="112"/>
        <v>50.647058823529413</v>
      </c>
      <c r="S958" s="10" t="str">
        <f t="shared" si="115"/>
        <v>technology</v>
      </c>
      <c r="T958" s="10" t="str">
        <f t="shared" si="116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6">
        <f t="shared" si="109"/>
        <v>42691.302465277775</v>
      </c>
      <c r="K959">
        <v>1476710133</v>
      </c>
      <c r="L959" s="16">
        <f t="shared" si="110"/>
        <v>42660.260798611118</v>
      </c>
      <c r="M959" t="b">
        <v>0</v>
      </c>
      <c r="N959">
        <v>7</v>
      </c>
      <c r="O959" t="b">
        <v>0</v>
      </c>
      <c r="P959" t="s">
        <v>8273</v>
      </c>
      <c r="Q959" s="7">
        <f t="shared" si="111"/>
        <v>1.9416666666666664</v>
      </c>
      <c r="R959" s="8">
        <f t="shared" si="112"/>
        <v>33.285714285714285</v>
      </c>
      <c r="S959" s="10" t="str">
        <f t="shared" si="115"/>
        <v>technology</v>
      </c>
      <c r="T959" s="10" t="str">
        <f t="shared" si="116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6">
        <f t="shared" si="109"/>
        <v>42103.915972222225</v>
      </c>
      <c r="K960">
        <v>1426792563</v>
      </c>
      <c r="L960" s="16">
        <f t="shared" si="110"/>
        <v>42082.511145833334</v>
      </c>
      <c r="M960" t="b">
        <v>0</v>
      </c>
      <c r="N960">
        <v>17</v>
      </c>
      <c r="O960" t="b">
        <v>0</v>
      </c>
      <c r="P960" t="s">
        <v>8273</v>
      </c>
      <c r="Q960" s="7">
        <f t="shared" si="111"/>
        <v>11.328275684711327</v>
      </c>
      <c r="R960" s="8">
        <f t="shared" si="112"/>
        <v>51.823529411764703</v>
      </c>
      <c r="S960" s="10" t="str">
        <f t="shared" si="115"/>
        <v>technology</v>
      </c>
      <c r="T960" s="10" t="str">
        <f t="shared" si="116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6">
        <f t="shared" si="109"/>
        <v>42022.882696759261</v>
      </c>
      <c r="K961">
        <v>1419048665</v>
      </c>
      <c r="L961" s="16">
        <f t="shared" si="110"/>
        <v>41992.882696759261</v>
      </c>
      <c r="M961" t="b">
        <v>0</v>
      </c>
      <c r="N961">
        <v>171</v>
      </c>
      <c r="O961" t="b">
        <v>0</v>
      </c>
      <c r="P961" t="s">
        <v>8273</v>
      </c>
      <c r="Q961" s="7">
        <f t="shared" si="111"/>
        <v>38.86</v>
      </c>
      <c r="R961" s="8">
        <f t="shared" si="112"/>
        <v>113.62573099415205</v>
      </c>
      <c r="S961" s="10" t="str">
        <f t="shared" si="115"/>
        <v>technology</v>
      </c>
      <c r="T961" s="10" t="str">
        <f t="shared" si="116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6">
        <f t="shared" ref="J962:J1025" si="117">(((I962/60)/60)/24)+DATE(1970,1,1)+(-7/24)</f>
        <v>42808.29346064815</v>
      </c>
      <c r="K962">
        <v>1485874955</v>
      </c>
      <c r="L962" s="16">
        <f t="shared" ref="L962:L1025" si="118">(((K962/60)/60)/24)+DATE(1970,1,1)+(-7/24)</f>
        <v>42766.335127314822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119">(E962/D962)*100</f>
        <v>46.100628930817614</v>
      </c>
      <c r="R962" s="8">
        <f t="shared" ref="R962:R1025" si="120">E962/N962</f>
        <v>136.46276595744681</v>
      </c>
      <c r="S962" s="10" t="str">
        <f t="shared" si="115"/>
        <v>technology</v>
      </c>
      <c r="T962" s="10" t="str">
        <f t="shared" si="116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6">
        <f t="shared" si="117"/>
        <v>42786.500000000007</v>
      </c>
      <c r="K963">
        <v>1483634335</v>
      </c>
      <c r="L963" s="16">
        <f t="shared" si="118"/>
        <v>42740.402025462965</v>
      </c>
      <c r="M963" t="b">
        <v>0</v>
      </c>
      <c r="N963">
        <v>110</v>
      </c>
      <c r="O963" t="b">
        <v>0</v>
      </c>
      <c r="P963" t="s">
        <v>8273</v>
      </c>
      <c r="Q963" s="7">
        <f t="shared" si="119"/>
        <v>42.188421052631583</v>
      </c>
      <c r="R963" s="8">
        <f t="shared" si="120"/>
        <v>364.35454545454547</v>
      </c>
      <c r="S963" s="10" t="str">
        <f t="shared" si="115"/>
        <v>technology</v>
      </c>
      <c r="T963" s="10" t="str">
        <f t="shared" si="116"/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6">
        <f t="shared" si="117"/>
        <v>42411.420752314814</v>
      </c>
      <c r="K964">
        <v>1451927153</v>
      </c>
      <c r="L964" s="16">
        <f t="shared" si="118"/>
        <v>42373.420752314814</v>
      </c>
      <c r="M964" t="b">
        <v>0</v>
      </c>
      <c r="N964">
        <v>37</v>
      </c>
      <c r="O964" t="b">
        <v>0</v>
      </c>
      <c r="P964" t="s">
        <v>8273</v>
      </c>
      <c r="Q964" s="7">
        <f t="shared" si="119"/>
        <v>28.48</v>
      </c>
      <c r="R964" s="8">
        <f t="shared" si="120"/>
        <v>19.243243243243242</v>
      </c>
      <c r="S964" s="10" t="str">
        <f t="shared" si="115"/>
        <v>technology</v>
      </c>
      <c r="T964" s="10" t="str">
        <f t="shared" si="116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6">
        <f t="shared" si="117"/>
        <v>42660.343969907415</v>
      </c>
      <c r="K965">
        <v>1473693319</v>
      </c>
      <c r="L965" s="16">
        <f t="shared" si="118"/>
        <v>42625.343969907415</v>
      </c>
      <c r="M965" t="b">
        <v>0</v>
      </c>
      <c r="N965">
        <v>9</v>
      </c>
      <c r="O965" t="b">
        <v>0</v>
      </c>
      <c r="P965" t="s">
        <v>8273</v>
      </c>
      <c r="Q965" s="7">
        <f t="shared" si="119"/>
        <v>1.077142857142857</v>
      </c>
      <c r="R965" s="8">
        <f t="shared" si="120"/>
        <v>41.888888888888886</v>
      </c>
      <c r="S965" s="10" t="str">
        <f t="shared" si="115"/>
        <v>technology</v>
      </c>
      <c r="T965" s="10" t="str">
        <f t="shared" si="116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6">
        <f t="shared" si="117"/>
        <v>42248.337025462963</v>
      </c>
      <c r="K966">
        <v>1437663919</v>
      </c>
      <c r="L966" s="16">
        <f t="shared" si="118"/>
        <v>42208.337025462963</v>
      </c>
      <c r="M966" t="b">
        <v>0</v>
      </c>
      <c r="N966">
        <v>29</v>
      </c>
      <c r="O966" t="b">
        <v>0</v>
      </c>
      <c r="P966" t="s">
        <v>8273</v>
      </c>
      <c r="Q966" s="7">
        <f t="shared" si="119"/>
        <v>0.79909090909090907</v>
      </c>
      <c r="R966" s="8">
        <f t="shared" si="120"/>
        <v>30.310344827586206</v>
      </c>
      <c r="S966" s="10" t="str">
        <f t="shared" si="115"/>
        <v>technology</v>
      </c>
      <c r="T966" s="10" t="str">
        <f t="shared" si="116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6">
        <f t="shared" si="117"/>
        <v>42668.874305555561</v>
      </c>
      <c r="K967">
        <v>1474676646</v>
      </c>
      <c r="L967" s="16">
        <f t="shared" si="118"/>
        <v>42636.725069444445</v>
      </c>
      <c r="M967" t="b">
        <v>0</v>
      </c>
      <c r="N967">
        <v>6</v>
      </c>
      <c r="O967" t="b">
        <v>0</v>
      </c>
      <c r="P967" t="s">
        <v>8273</v>
      </c>
      <c r="Q967" s="7">
        <f t="shared" si="119"/>
        <v>1.1919999999999999</v>
      </c>
      <c r="R967" s="8">
        <f t="shared" si="120"/>
        <v>49.666666666666664</v>
      </c>
      <c r="S967" s="10" t="str">
        <f t="shared" si="115"/>
        <v>technology</v>
      </c>
      <c r="T967" s="10" t="str">
        <f t="shared" si="116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6">
        <f t="shared" si="117"/>
        <v>42649.344120370377</v>
      </c>
      <c r="K968">
        <v>1473174932</v>
      </c>
      <c r="L968" s="16">
        <f t="shared" si="118"/>
        <v>42619.344120370377</v>
      </c>
      <c r="M968" t="b">
        <v>0</v>
      </c>
      <c r="N968">
        <v>30</v>
      </c>
      <c r="O968" t="b">
        <v>0</v>
      </c>
      <c r="P968" t="s">
        <v>8273</v>
      </c>
      <c r="Q968" s="7">
        <f t="shared" si="119"/>
        <v>14.799999999999999</v>
      </c>
      <c r="R968" s="8">
        <f t="shared" si="120"/>
        <v>59.2</v>
      </c>
      <c r="S968" s="10" t="str">
        <f t="shared" si="115"/>
        <v>technology</v>
      </c>
      <c r="T968" s="10" t="str">
        <f t="shared" si="116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6">
        <f t="shared" si="117"/>
        <v>42481.920995370376</v>
      </c>
      <c r="K969">
        <v>1456121174</v>
      </c>
      <c r="L969" s="16">
        <f t="shared" si="118"/>
        <v>42421.96266203704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119"/>
        <v>17.810000000000002</v>
      </c>
      <c r="R969" s="8">
        <f t="shared" si="120"/>
        <v>43.97530864197531</v>
      </c>
      <c r="S969" s="10" t="str">
        <f t="shared" si="115"/>
        <v>technology</v>
      </c>
      <c r="T969" s="10" t="str">
        <f t="shared" si="116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6">
        <f t="shared" si="117"/>
        <v>41866.555949074078</v>
      </c>
      <c r="K970">
        <v>1405542034</v>
      </c>
      <c r="L970" s="16">
        <f t="shared" si="118"/>
        <v>41836.555949074078</v>
      </c>
      <c r="M970" t="b">
        <v>0</v>
      </c>
      <c r="N970">
        <v>4</v>
      </c>
      <c r="O970" t="b">
        <v>0</v>
      </c>
      <c r="P970" t="s">
        <v>8273</v>
      </c>
      <c r="Q970" s="7">
        <f t="shared" si="119"/>
        <v>1.325</v>
      </c>
      <c r="R970" s="8">
        <f t="shared" si="120"/>
        <v>26.5</v>
      </c>
      <c r="S970" s="10" t="str">
        <f t="shared" si="115"/>
        <v>technology</v>
      </c>
      <c r="T970" s="10" t="str">
        <f t="shared" si="116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6">
        <f t="shared" si="117"/>
        <v>42775.011655092596</v>
      </c>
      <c r="K971">
        <v>1483773407</v>
      </c>
      <c r="L971" s="16">
        <f t="shared" si="118"/>
        <v>42742.011655092596</v>
      </c>
      <c r="M971" t="b">
        <v>0</v>
      </c>
      <c r="N971">
        <v>11</v>
      </c>
      <c r="O971" t="b">
        <v>0</v>
      </c>
      <c r="P971" t="s">
        <v>8273</v>
      </c>
      <c r="Q971" s="7">
        <f t="shared" si="119"/>
        <v>46.666666666666664</v>
      </c>
      <c r="R971" s="8">
        <f t="shared" si="120"/>
        <v>1272.7272727272727</v>
      </c>
      <c r="S971" s="10" t="str">
        <f t="shared" si="115"/>
        <v>technology</v>
      </c>
      <c r="T971" s="10" t="str">
        <f t="shared" si="116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6">
        <f t="shared" si="117"/>
        <v>42757.915972222225</v>
      </c>
      <c r="K972">
        <v>1481951853</v>
      </c>
      <c r="L972" s="16">
        <f t="shared" si="118"/>
        <v>42720.928854166668</v>
      </c>
      <c r="M972" t="b">
        <v>0</v>
      </c>
      <c r="N972">
        <v>14</v>
      </c>
      <c r="O972" t="b">
        <v>0</v>
      </c>
      <c r="P972" t="s">
        <v>8273</v>
      </c>
      <c r="Q972" s="7">
        <f t="shared" si="119"/>
        <v>45.92</v>
      </c>
      <c r="R972" s="8">
        <f t="shared" si="120"/>
        <v>164</v>
      </c>
      <c r="S972" s="10" t="str">
        <f t="shared" si="115"/>
        <v>technology</v>
      </c>
      <c r="T972" s="10" t="str">
        <f t="shared" si="116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6">
        <f t="shared" si="117"/>
        <v>42156.417361111111</v>
      </c>
      <c r="K973">
        <v>1429290060</v>
      </c>
      <c r="L973" s="16">
        <f t="shared" si="118"/>
        <v>42111.417361111111</v>
      </c>
      <c r="M973" t="b">
        <v>0</v>
      </c>
      <c r="N973">
        <v>5</v>
      </c>
      <c r="O973" t="b">
        <v>0</v>
      </c>
      <c r="P973" t="s">
        <v>8273</v>
      </c>
      <c r="Q973" s="7">
        <f t="shared" si="119"/>
        <v>0.22599999999999998</v>
      </c>
      <c r="R973" s="8">
        <f t="shared" si="120"/>
        <v>45.2</v>
      </c>
      <c r="S973" s="10" t="str">
        <f t="shared" si="115"/>
        <v>technology</v>
      </c>
      <c r="T973" s="10" t="str">
        <f t="shared" si="116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6">
        <f t="shared" si="117"/>
        <v>41885.999305555561</v>
      </c>
      <c r="K974">
        <v>1407271598</v>
      </c>
      <c r="L974" s="16">
        <f t="shared" si="118"/>
        <v>41856.574050925927</v>
      </c>
      <c r="M974" t="b">
        <v>0</v>
      </c>
      <c r="N974">
        <v>45</v>
      </c>
      <c r="O974" t="b">
        <v>0</v>
      </c>
      <c r="P974" t="s">
        <v>8273</v>
      </c>
      <c r="Q974" s="7">
        <f t="shared" si="119"/>
        <v>34.625</v>
      </c>
      <c r="R974" s="8">
        <f t="shared" si="120"/>
        <v>153.88888888888889</v>
      </c>
      <c r="S974" s="10" t="str">
        <f t="shared" ref="S974:S1005" si="121">IF(ISNUMBER(SEARCH("technology",P974)),"technology","")</f>
        <v>technology</v>
      </c>
      <c r="T974" s="10" t="str">
        <f t="shared" si="116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6">
        <f t="shared" si="117"/>
        <v>42316.764965277784</v>
      </c>
      <c r="K975">
        <v>1441844493</v>
      </c>
      <c r="L975" s="16">
        <f t="shared" si="118"/>
        <v>42256.723298611112</v>
      </c>
      <c r="M975" t="b">
        <v>0</v>
      </c>
      <c r="N975">
        <v>8</v>
      </c>
      <c r="O975" t="b">
        <v>0</v>
      </c>
      <c r="P975" t="s">
        <v>8273</v>
      </c>
      <c r="Q975" s="7">
        <f t="shared" si="119"/>
        <v>2.0549999999999997</v>
      </c>
      <c r="R975" s="8">
        <f t="shared" si="120"/>
        <v>51.375</v>
      </c>
      <c r="S975" s="10" t="str">
        <f t="shared" si="121"/>
        <v>technology</v>
      </c>
      <c r="T975" s="10" t="str">
        <f t="shared" si="116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6">
        <f t="shared" si="117"/>
        <v>42454.41615740741</v>
      </c>
      <c r="K976">
        <v>1456336756</v>
      </c>
      <c r="L976" s="16">
        <f t="shared" si="118"/>
        <v>42424.457824074074</v>
      </c>
      <c r="M976" t="b">
        <v>0</v>
      </c>
      <c r="N976">
        <v>3</v>
      </c>
      <c r="O976" t="b">
        <v>0</v>
      </c>
      <c r="P976" t="s">
        <v>8273</v>
      </c>
      <c r="Q976" s="7">
        <f t="shared" si="119"/>
        <v>0.55999999999999994</v>
      </c>
      <c r="R976" s="8">
        <f t="shared" si="120"/>
        <v>93.333333333333329</v>
      </c>
      <c r="S976" s="10" t="str">
        <f t="shared" si="121"/>
        <v>technology</v>
      </c>
      <c r="T976" s="10" t="str">
        <f t="shared" si="116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6">
        <f t="shared" si="117"/>
        <v>42549.404918981483</v>
      </c>
      <c r="K977">
        <v>1461948185</v>
      </c>
      <c r="L977" s="16">
        <f t="shared" si="118"/>
        <v>42489.404918981483</v>
      </c>
      <c r="M977" t="b">
        <v>0</v>
      </c>
      <c r="N977">
        <v>24</v>
      </c>
      <c r="O977" t="b">
        <v>0</v>
      </c>
      <c r="P977" t="s">
        <v>8273</v>
      </c>
      <c r="Q977" s="7">
        <f t="shared" si="119"/>
        <v>2.6069999999999998</v>
      </c>
      <c r="R977" s="8">
        <f t="shared" si="120"/>
        <v>108.625</v>
      </c>
      <c r="S977" s="10" t="str">
        <f t="shared" si="121"/>
        <v>technology</v>
      </c>
      <c r="T977" s="10" t="str">
        <f t="shared" si="116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6">
        <f t="shared" si="117"/>
        <v>42229.767326388894</v>
      </c>
      <c r="K978">
        <v>1435627497</v>
      </c>
      <c r="L978" s="16">
        <f t="shared" si="118"/>
        <v>42184.767326388894</v>
      </c>
      <c r="M978" t="b">
        <v>0</v>
      </c>
      <c r="N978">
        <v>18</v>
      </c>
      <c r="O978" t="b">
        <v>0</v>
      </c>
      <c r="P978" t="s">
        <v>8273</v>
      </c>
      <c r="Q978" s="7">
        <f t="shared" si="119"/>
        <v>1.9259999999999999</v>
      </c>
      <c r="R978" s="8">
        <f t="shared" si="120"/>
        <v>160.5</v>
      </c>
      <c r="S978" s="10" t="str">
        <f t="shared" si="121"/>
        <v>technology</v>
      </c>
      <c r="T978" s="10" t="str">
        <f t="shared" si="116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6">
        <f t="shared" si="117"/>
        <v>42421.650428240748</v>
      </c>
      <c r="K979">
        <v>1453502197</v>
      </c>
      <c r="L979" s="16">
        <f t="shared" si="118"/>
        <v>42391.650428240748</v>
      </c>
      <c r="M979" t="b">
        <v>0</v>
      </c>
      <c r="N979">
        <v>12</v>
      </c>
      <c r="O979" t="b">
        <v>0</v>
      </c>
      <c r="P979" t="s">
        <v>8273</v>
      </c>
      <c r="Q979" s="7">
        <f t="shared" si="119"/>
        <v>33.666666666666664</v>
      </c>
      <c r="R979" s="8">
        <f t="shared" si="120"/>
        <v>75.75</v>
      </c>
      <c r="S979" s="10" t="str">
        <f t="shared" si="121"/>
        <v>technology</v>
      </c>
      <c r="T979" s="10" t="str">
        <f t="shared" si="116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6">
        <f t="shared" si="117"/>
        <v>42425.017372685186</v>
      </c>
      <c r="K980">
        <v>1453793101</v>
      </c>
      <c r="L980" s="16">
        <f t="shared" si="118"/>
        <v>42395.017372685186</v>
      </c>
      <c r="M980" t="b">
        <v>0</v>
      </c>
      <c r="N980">
        <v>123</v>
      </c>
      <c r="O980" t="b">
        <v>0</v>
      </c>
      <c r="P980" t="s">
        <v>8273</v>
      </c>
      <c r="Q980" s="7">
        <f t="shared" si="119"/>
        <v>56.263267182990241</v>
      </c>
      <c r="R980" s="8">
        <f t="shared" si="120"/>
        <v>790.83739837398377</v>
      </c>
      <c r="S980" s="10" t="str">
        <f t="shared" si="121"/>
        <v>technology</v>
      </c>
      <c r="T980" s="10" t="str">
        <f t="shared" si="116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6">
        <f t="shared" si="117"/>
        <v>42541.499305555561</v>
      </c>
      <c r="K981">
        <v>1463392828</v>
      </c>
      <c r="L981" s="16">
        <f t="shared" si="118"/>
        <v>42506.12532407407</v>
      </c>
      <c r="M981" t="b">
        <v>0</v>
      </c>
      <c r="N981">
        <v>96</v>
      </c>
      <c r="O981" t="b">
        <v>0</v>
      </c>
      <c r="P981" t="s">
        <v>8273</v>
      </c>
      <c r="Q981" s="7">
        <f t="shared" si="119"/>
        <v>82.817599999999999</v>
      </c>
      <c r="R981" s="8">
        <f t="shared" si="120"/>
        <v>301.93916666666667</v>
      </c>
      <c r="S981" s="10" t="str">
        <f t="shared" si="121"/>
        <v>technology</v>
      </c>
      <c r="T981" s="10" t="str">
        <f t="shared" si="116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6">
        <f t="shared" si="117"/>
        <v>41973.654189814821</v>
      </c>
      <c r="K982">
        <v>1413495722</v>
      </c>
      <c r="L982" s="16">
        <f t="shared" si="118"/>
        <v>41928.612523148149</v>
      </c>
      <c r="M982" t="b">
        <v>0</v>
      </c>
      <c r="N982">
        <v>31</v>
      </c>
      <c r="O982" t="b">
        <v>0</v>
      </c>
      <c r="P982" t="s">
        <v>8273</v>
      </c>
      <c r="Q982" s="7">
        <f t="shared" si="119"/>
        <v>14.860000000000001</v>
      </c>
      <c r="R982" s="8">
        <f t="shared" si="120"/>
        <v>47.935483870967744</v>
      </c>
      <c r="S982" s="10" t="str">
        <f t="shared" si="121"/>
        <v>technology</v>
      </c>
      <c r="T982" s="10" t="str">
        <f t="shared" si="116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6">
        <f t="shared" si="117"/>
        <v>41860.655347222222</v>
      </c>
      <c r="K983">
        <v>1405032222</v>
      </c>
      <c r="L983" s="16">
        <f t="shared" si="118"/>
        <v>41830.655347222222</v>
      </c>
      <c r="M983" t="b">
        <v>0</v>
      </c>
      <c r="N983">
        <v>4</v>
      </c>
      <c r="O983" t="b">
        <v>0</v>
      </c>
      <c r="P983" t="s">
        <v>8273</v>
      </c>
      <c r="Q983" s="7">
        <f t="shared" si="119"/>
        <v>1.2375123751237513E-2</v>
      </c>
      <c r="R983" s="8">
        <f t="shared" si="120"/>
        <v>2.75</v>
      </c>
      <c r="S983" s="10" t="str">
        <f t="shared" si="121"/>
        <v>technology</v>
      </c>
      <c r="T983" s="10" t="str">
        <f t="shared" si="116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6">
        <f t="shared" si="117"/>
        <v>42645.461643518523</v>
      </c>
      <c r="K984">
        <v>1472839486</v>
      </c>
      <c r="L984" s="16">
        <f t="shared" si="118"/>
        <v>42615.461643518523</v>
      </c>
      <c r="M984" t="b">
        <v>0</v>
      </c>
      <c r="N984">
        <v>3</v>
      </c>
      <c r="O984" t="b">
        <v>0</v>
      </c>
      <c r="P984" t="s">
        <v>8273</v>
      </c>
      <c r="Q984" s="7">
        <f t="shared" si="119"/>
        <v>1.7142857142857144E-2</v>
      </c>
      <c r="R984" s="8">
        <f t="shared" si="120"/>
        <v>1</v>
      </c>
      <c r="S984" s="10" t="str">
        <f t="shared" si="121"/>
        <v>technology</v>
      </c>
      <c r="T984" s="10" t="str">
        <f t="shared" si="116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6">
        <f t="shared" si="117"/>
        <v>42605.57916666667</v>
      </c>
      <c r="K985">
        <v>1469289685</v>
      </c>
      <c r="L985" s="16">
        <f t="shared" si="118"/>
        <v>42574.375983796301</v>
      </c>
      <c r="M985" t="b">
        <v>0</v>
      </c>
      <c r="N985">
        <v>179</v>
      </c>
      <c r="O985" t="b">
        <v>0</v>
      </c>
      <c r="P985" t="s">
        <v>8273</v>
      </c>
      <c r="Q985" s="7">
        <f t="shared" si="119"/>
        <v>29.506136117214709</v>
      </c>
      <c r="R985" s="8">
        <f t="shared" si="120"/>
        <v>171.79329608938548</v>
      </c>
      <c r="S985" s="10" t="str">
        <f t="shared" si="121"/>
        <v>technology</v>
      </c>
      <c r="T985" s="10" t="str">
        <f t="shared" si="116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6">
        <f t="shared" si="117"/>
        <v>42090.782500000008</v>
      </c>
      <c r="K986">
        <v>1424918808</v>
      </c>
      <c r="L986" s="16">
        <f t="shared" si="118"/>
        <v>42060.824166666665</v>
      </c>
      <c r="M986" t="b">
        <v>0</v>
      </c>
      <c r="N986">
        <v>3</v>
      </c>
      <c r="O986" t="b">
        <v>0</v>
      </c>
      <c r="P986" t="s">
        <v>8273</v>
      </c>
      <c r="Q986" s="7">
        <f t="shared" si="119"/>
        <v>1.06</v>
      </c>
      <c r="R986" s="8">
        <f t="shared" si="120"/>
        <v>35.333333333333336</v>
      </c>
      <c r="S986" s="10" t="str">
        <f t="shared" si="121"/>
        <v>technology</v>
      </c>
      <c r="T986" s="10" t="str">
        <f t="shared" si="116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6">
        <f t="shared" si="117"/>
        <v>42369.666666666664</v>
      </c>
      <c r="K987">
        <v>1449011610</v>
      </c>
      <c r="L987" s="16">
        <f t="shared" si="118"/>
        <v>42339.676041666673</v>
      </c>
      <c r="M987" t="b">
        <v>0</v>
      </c>
      <c r="N987">
        <v>23</v>
      </c>
      <c r="O987" t="b">
        <v>0</v>
      </c>
      <c r="P987" t="s">
        <v>8273</v>
      </c>
      <c r="Q987" s="7">
        <f t="shared" si="119"/>
        <v>6.293333333333333</v>
      </c>
      <c r="R987" s="8">
        <f t="shared" si="120"/>
        <v>82.086956521739125</v>
      </c>
      <c r="S987" s="10" t="str">
        <f t="shared" si="121"/>
        <v>technology</v>
      </c>
      <c r="T987" s="10" t="str">
        <f t="shared" si="116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6">
        <f t="shared" si="117"/>
        <v>42378.708333333336</v>
      </c>
      <c r="K988">
        <v>1447698300</v>
      </c>
      <c r="L988" s="16">
        <f t="shared" si="118"/>
        <v>42324.475694444445</v>
      </c>
      <c r="M988" t="b">
        <v>0</v>
      </c>
      <c r="N988">
        <v>23</v>
      </c>
      <c r="O988" t="b">
        <v>0</v>
      </c>
      <c r="P988" t="s">
        <v>8273</v>
      </c>
      <c r="Q988" s="7">
        <f t="shared" si="119"/>
        <v>12.75</v>
      </c>
      <c r="R988" s="8">
        <f t="shared" si="120"/>
        <v>110.8695652173913</v>
      </c>
      <c r="S988" s="10" t="str">
        <f t="shared" si="121"/>
        <v>technology</v>
      </c>
      <c r="T988" s="10" t="str">
        <f t="shared" si="116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6">
        <f t="shared" si="117"/>
        <v>41813.002893518518</v>
      </c>
      <c r="K989">
        <v>1400051050</v>
      </c>
      <c r="L989" s="16">
        <f t="shared" si="118"/>
        <v>41773.002893518518</v>
      </c>
      <c r="M989" t="b">
        <v>0</v>
      </c>
      <c r="N989">
        <v>41</v>
      </c>
      <c r="O989" t="b">
        <v>0</v>
      </c>
      <c r="P989" t="s">
        <v>8273</v>
      </c>
      <c r="Q989" s="7">
        <f t="shared" si="119"/>
        <v>13.22</v>
      </c>
      <c r="R989" s="8">
        <f t="shared" si="120"/>
        <v>161.21951219512195</v>
      </c>
      <c r="S989" s="10" t="str">
        <f t="shared" si="121"/>
        <v>technology</v>
      </c>
      <c r="T989" s="10" t="str">
        <f t="shared" si="116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6">
        <f t="shared" si="117"/>
        <v>42644.065104166664</v>
      </c>
      <c r="K990">
        <v>1472718825</v>
      </c>
      <c r="L990" s="16">
        <f t="shared" si="118"/>
        <v>42614.065104166664</v>
      </c>
      <c r="M990" t="b">
        <v>0</v>
      </c>
      <c r="N990" s="11">
        <v>0.1</v>
      </c>
      <c r="O990" t="b">
        <v>0</v>
      </c>
      <c r="P990" t="s">
        <v>8273</v>
      </c>
      <c r="Q990" s="7">
        <f t="shared" si="119"/>
        <v>0</v>
      </c>
      <c r="R990" s="8">
        <f t="shared" si="120"/>
        <v>0</v>
      </c>
      <c r="S990" s="10" t="str">
        <f t="shared" si="121"/>
        <v>technology</v>
      </c>
      <c r="T990" s="10" t="str">
        <f t="shared" si="116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6">
        <f t="shared" si="117"/>
        <v>42641.64230324074</v>
      </c>
      <c r="K991">
        <v>1472509495</v>
      </c>
      <c r="L991" s="16">
        <f t="shared" si="118"/>
        <v>42611.64230324074</v>
      </c>
      <c r="M991" t="b">
        <v>0</v>
      </c>
      <c r="N991">
        <v>32</v>
      </c>
      <c r="O991" t="b">
        <v>0</v>
      </c>
      <c r="P991" t="s">
        <v>8273</v>
      </c>
      <c r="Q991" s="7">
        <f t="shared" si="119"/>
        <v>16.77</v>
      </c>
      <c r="R991" s="8">
        <f t="shared" si="120"/>
        <v>52.40625</v>
      </c>
      <c r="S991" s="10" t="str">
        <f t="shared" si="121"/>
        <v>technology</v>
      </c>
      <c r="T991" s="10" t="str">
        <f t="shared" si="116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6">
        <f t="shared" si="117"/>
        <v>41885.492638888893</v>
      </c>
      <c r="K992">
        <v>1407178164</v>
      </c>
      <c r="L992" s="16">
        <f t="shared" si="118"/>
        <v>41855.492638888893</v>
      </c>
      <c r="M992" t="b">
        <v>0</v>
      </c>
      <c r="N992">
        <v>2</v>
      </c>
      <c r="O992" t="b">
        <v>0</v>
      </c>
      <c r="P992" t="s">
        <v>8273</v>
      </c>
      <c r="Q992" s="7">
        <f t="shared" si="119"/>
        <v>0.104</v>
      </c>
      <c r="R992" s="8">
        <f t="shared" si="120"/>
        <v>13</v>
      </c>
      <c r="S992" s="10" t="str">
        <f t="shared" si="121"/>
        <v>technology</v>
      </c>
      <c r="T992" s="10" t="str">
        <f t="shared" si="116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6">
        <f t="shared" si="117"/>
        <v>42563.493750000001</v>
      </c>
      <c r="K993">
        <v>1466186988</v>
      </c>
      <c r="L993" s="16">
        <f t="shared" si="118"/>
        <v>42538.465138888896</v>
      </c>
      <c r="M993" t="b">
        <v>0</v>
      </c>
      <c r="N993">
        <v>7</v>
      </c>
      <c r="O993" t="b">
        <v>0</v>
      </c>
      <c r="P993" t="s">
        <v>8273</v>
      </c>
      <c r="Q993" s="7">
        <f t="shared" si="119"/>
        <v>4.24</v>
      </c>
      <c r="R993" s="8">
        <f t="shared" si="120"/>
        <v>30.285714285714285</v>
      </c>
      <c r="S993" s="10" t="str">
        <f t="shared" si="121"/>
        <v>technology</v>
      </c>
      <c r="T993" s="10" t="str">
        <f t="shared" si="116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6">
        <f t="shared" si="117"/>
        <v>42497.591655092598</v>
      </c>
      <c r="K994">
        <v>1457475119</v>
      </c>
      <c r="L994" s="16">
        <f t="shared" si="118"/>
        <v>42437.633321759262</v>
      </c>
      <c r="M994" t="b">
        <v>0</v>
      </c>
      <c r="N994">
        <v>4</v>
      </c>
      <c r="O994" t="b">
        <v>0</v>
      </c>
      <c r="P994" t="s">
        <v>8273</v>
      </c>
      <c r="Q994" s="7">
        <f t="shared" si="119"/>
        <v>0.46699999999999997</v>
      </c>
      <c r="R994" s="8">
        <f t="shared" si="120"/>
        <v>116.75</v>
      </c>
      <c r="S994" s="10" t="str">
        <f t="shared" si="121"/>
        <v>technology</v>
      </c>
      <c r="T994" s="10" t="str">
        <f t="shared" si="116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6">
        <f t="shared" si="117"/>
        <v>42685.916666666664</v>
      </c>
      <c r="K995">
        <v>1476054568</v>
      </c>
      <c r="L995" s="16">
        <f t="shared" si="118"/>
        <v>42652.673240740747</v>
      </c>
      <c r="M995" t="b">
        <v>0</v>
      </c>
      <c r="N995">
        <v>196</v>
      </c>
      <c r="O995" t="b">
        <v>0</v>
      </c>
      <c r="P995" t="s">
        <v>8273</v>
      </c>
      <c r="Q995" s="7">
        <f t="shared" si="119"/>
        <v>25.087142857142858</v>
      </c>
      <c r="R995" s="8">
        <f t="shared" si="120"/>
        <v>89.59693877551021</v>
      </c>
      <c r="S995" s="10" t="str">
        <f t="shared" si="121"/>
        <v>technology</v>
      </c>
      <c r="T995" s="10" t="str">
        <f t="shared" si="116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6">
        <f t="shared" si="117"/>
        <v>41973.665972222225</v>
      </c>
      <c r="K996">
        <v>1412835530</v>
      </c>
      <c r="L996" s="16">
        <f t="shared" si="118"/>
        <v>41920.971412037041</v>
      </c>
      <c r="M996" t="b">
        <v>0</v>
      </c>
      <c r="N996">
        <v>11</v>
      </c>
      <c r="O996" t="b">
        <v>0</v>
      </c>
      <c r="P996" t="s">
        <v>8273</v>
      </c>
      <c r="Q996" s="7">
        <f t="shared" si="119"/>
        <v>2.3345000000000002</v>
      </c>
      <c r="R996" s="8">
        <f t="shared" si="120"/>
        <v>424.45454545454544</v>
      </c>
      <c r="S996" s="10" t="str">
        <f t="shared" si="121"/>
        <v>technology</v>
      </c>
      <c r="T996" s="10" t="str">
        <f t="shared" si="116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6">
        <f t="shared" si="117"/>
        <v>41972.375000000007</v>
      </c>
      <c r="K997">
        <v>1415140480</v>
      </c>
      <c r="L997" s="16">
        <f t="shared" si="118"/>
        <v>41947.649074074077</v>
      </c>
      <c r="M997" t="b">
        <v>0</v>
      </c>
      <c r="N997">
        <v>9</v>
      </c>
      <c r="O997" t="b">
        <v>0</v>
      </c>
      <c r="P997" t="s">
        <v>8273</v>
      </c>
      <c r="Q997" s="7">
        <f t="shared" si="119"/>
        <v>7.26</v>
      </c>
      <c r="R997" s="8">
        <f t="shared" si="120"/>
        <v>80.666666666666671</v>
      </c>
      <c r="S997" s="10" t="str">
        <f t="shared" si="121"/>
        <v>technology</v>
      </c>
      <c r="T997" s="10" t="str">
        <f t="shared" si="116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6">
        <f t="shared" si="117"/>
        <v>41847.352083333339</v>
      </c>
      <c r="K998">
        <v>1403902060</v>
      </c>
      <c r="L998" s="16">
        <f t="shared" si="118"/>
        <v>41817.57476851852</v>
      </c>
      <c r="M998" t="b">
        <v>0</v>
      </c>
      <c r="N998">
        <v>5</v>
      </c>
      <c r="O998" t="b">
        <v>0</v>
      </c>
      <c r="P998" t="s">
        <v>8273</v>
      </c>
      <c r="Q998" s="7">
        <f t="shared" si="119"/>
        <v>1.625</v>
      </c>
      <c r="R998" s="8">
        <f t="shared" si="120"/>
        <v>13</v>
      </c>
      <c r="S998" s="10" t="str">
        <f t="shared" si="121"/>
        <v>technology</v>
      </c>
      <c r="T998" s="10" t="str">
        <f t="shared" si="116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6">
        <f t="shared" si="117"/>
        <v>41970.85297453704</v>
      </c>
      <c r="K999">
        <v>1414549697</v>
      </c>
      <c r="L999" s="16">
        <f t="shared" si="118"/>
        <v>41940.811307870375</v>
      </c>
      <c r="M999" t="b">
        <v>0</v>
      </c>
      <c r="N999">
        <v>8</v>
      </c>
      <c r="O999" t="b">
        <v>0</v>
      </c>
      <c r="P999" t="s">
        <v>8273</v>
      </c>
      <c r="Q999" s="7">
        <f t="shared" si="119"/>
        <v>1.3</v>
      </c>
      <c r="R999" s="8">
        <f t="shared" si="120"/>
        <v>8.125</v>
      </c>
      <c r="S999" s="10" t="str">
        <f t="shared" si="121"/>
        <v>technology</v>
      </c>
      <c r="T999" s="10" t="str">
        <f t="shared" si="116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6">
        <f t="shared" si="117"/>
        <v>42326.918993055559</v>
      </c>
      <c r="K1000">
        <v>1444017801</v>
      </c>
      <c r="L1000" s="16">
        <f t="shared" si="118"/>
        <v>42281.877326388894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119"/>
        <v>58.558333333333337</v>
      </c>
      <c r="R1000" s="8">
        <f t="shared" si="120"/>
        <v>153.42794759825327</v>
      </c>
      <c r="S1000" s="10" t="str">
        <f t="shared" si="121"/>
        <v>technology</v>
      </c>
      <c r="T1000" s="10" t="str">
        <f t="shared" si="116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6">
        <f t="shared" si="117"/>
        <v>41956.043055555558</v>
      </c>
      <c r="K1001">
        <v>1413270690</v>
      </c>
      <c r="L1001" s="16">
        <f t="shared" si="118"/>
        <v>41926.007986111115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119"/>
        <v>7.7886666666666677</v>
      </c>
      <c r="R1001" s="8">
        <f t="shared" si="120"/>
        <v>292.07499999999999</v>
      </c>
      <c r="S1001" s="10" t="str">
        <f t="shared" si="121"/>
        <v>technology</v>
      </c>
      <c r="T1001" s="10" t="str">
        <f t="shared" si="116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6">
        <f t="shared" si="117"/>
        <v>42808.726388888892</v>
      </c>
      <c r="K1002">
        <v>1484357160</v>
      </c>
      <c r="L1002" s="16">
        <f t="shared" si="118"/>
        <v>42748.768055555563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119"/>
        <v>2.2157147647256061</v>
      </c>
      <c r="R1002" s="8">
        <f t="shared" si="120"/>
        <v>3304</v>
      </c>
      <c r="S1002" s="10" t="str">
        <f t="shared" si="121"/>
        <v>technology</v>
      </c>
      <c r="T1002" s="10" t="str">
        <f t="shared" si="116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6">
        <f t="shared" si="117"/>
        <v>42765.428391203706</v>
      </c>
      <c r="K1003">
        <v>1481908613</v>
      </c>
      <c r="L1003" s="16">
        <f t="shared" si="118"/>
        <v>42720.428391203706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119"/>
        <v>104</v>
      </c>
      <c r="R1003" s="8">
        <f t="shared" si="120"/>
        <v>1300</v>
      </c>
      <c r="S1003" s="10" t="str">
        <f t="shared" si="121"/>
        <v>technology</v>
      </c>
      <c r="T1003" s="10" t="str">
        <f t="shared" si="116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6">
        <f t="shared" si="117"/>
        <v>42354.957638888889</v>
      </c>
      <c r="K1004">
        <v>1447777514</v>
      </c>
      <c r="L1004" s="16">
        <f t="shared" si="118"/>
        <v>42325.392523148148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119"/>
        <v>29.6029602960296</v>
      </c>
      <c r="R1004" s="8">
        <f t="shared" si="120"/>
        <v>134.54545454545453</v>
      </c>
      <c r="S1004" s="10" t="str">
        <f t="shared" si="121"/>
        <v>technology</v>
      </c>
      <c r="T1004" s="10" t="str">
        <f t="shared" si="116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6">
        <f t="shared" si="117"/>
        <v>42810.375706018523</v>
      </c>
      <c r="K1005">
        <v>1487091661</v>
      </c>
      <c r="L1005" s="16">
        <f t="shared" si="118"/>
        <v>42780.417372685188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119"/>
        <v>16.055</v>
      </c>
      <c r="R1005" s="8">
        <f t="shared" si="120"/>
        <v>214.06666666666666</v>
      </c>
      <c r="S1005" s="10" t="str">
        <f t="shared" si="121"/>
        <v>technology</v>
      </c>
      <c r="T1005" s="10" t="str">
        <f t="shared" si="116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6">
        <f t="shared" si="117"/>
        <v>42418.416979166672</v>
      </c>
      <c r="K1006">
        <v>1453222827</v>
      </c>
      <c r="L1006" s="16">
        <f t="shared" si="118"/>
        <v>42388.416979166672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119"/>
        <v>82.207999999999998</v>
      </c>
      <c r="R1006" s="8">
        <f t="shared" si="120"/>
        <v>216.33684210526314</v>
      </c>
      <c r="S1006" s="10" t="str">
        <f t="shared" ref="S1006:S1021" si="122">IF(ISNUMBER(SEARCH("technology",P1006)),"technology","")</f>
        <v>technology</v>
      </c>
      <c r="T1006" s="10" t="str">
        <f t="shared" si="116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6">
        <f t="shared" si="117"/>
        <v>42307.333136574074</v>
      </c>
      <c r="K1007">
        <v>1443538783</v>
      </c>
      <c r="L1007" s="16">
        <f t="shared" si="118"/>
        <v>42276.333136574074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119"/>
        <v>75.051000000000002</v>
      </c>
      <c r="R1007" s="8">
        <f t="shared" si="120"/>
        <v>932.31055900621118</v>
      </c>
      <c r="S1007" s="10" t="str">
        <f t="shared" si="122"/>
        <v>technology</v>
      </c>
      <c r="T1007" s="10" t="str">
        <f t="shared" ref="T1007:T1021" si="123">IF(ISNUMBER(SEARCH("technology",P1007)),"wearables","")</f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6">
        <f t="shared" si="117"/>
        <v>41985.007638888892</v>
      </c>
      <c r="K1008">
        <v>1417654672</v>
      </c>
      <c r="L1008" s="16">
        <f t="shared" si="118"/>
        <v>41976.748518518521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119"/>
        <v>5.8500000000000005</v>
      </c>
      <c r="R1008" s="8">
        <f t="shared" si="120"/>
        <v>29.25</v>
      </c>
      <c r="S1008" s="10" t="str">
        <f t="shared" si="122"/>
        <v>technology</v>
      </c>
      <c r="T1008" s="10" t="str">
        <f t="shared" si="123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6">
        <f t="shared" si="117"/>
        <v>42718.333599537036</v>
      </c>
      <c r="K1009">
        <v>1478095223</v>
      </c>
      <c r="L1009" s="16">
        <f t="shared" si="118"/>
        <v>42676.291932870372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119"/>
        <v>44.32</v>
      </c>
      <c r="R1009" s="8">
        <f t="shared" si="120"/>
        <v>174.94736842105263</v>
      </c>
      <c r="S1009" s="10" t="str">
        <f t="shared" si="122"/>
        <v>technology</v>
      </c>
      <c r="T1009" s="10" t="str">
        <f t="shared" si="123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6">
        <f t="shared" si="117"/>
        <v>42732.517534722225</v>
      </c>
      <c r="K1010">
        <v>1480361115</v>
      </c>
      <c r="L1010" s="16">
        <f t="shared" si="118"/>
        <v>42702.517534722225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119"/>
        <v>0.26737967914438499</v>
      </c>
      <c r="R1010" s="8">
        <f t="shared" si="120"/>
        <v>250</v>
      </c>
      <c r="S1010" s="10" t="str">
        <f t="shared" si="122"/>
        <v>technology</v>
      </c>
      <c r="T1010" s="10" t="str">
        <f t="shared" si="123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6">
        <f t="shared" si="117"/>
        <v>42540.313032407408</v>
      </c>
      <c r="K1011">
        <v>1463754646</v>
      </c>
      <c r="L1011" s="16">
        <f t="shared" si="118"/>
        <v>42510.313032407408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119"/>
        <v>13.13</v>
      </c>
      <c r="R1011" s="8">
        <f t="shared" si="120"/>
        <v>65</v>
      </c>
      <c r="S1011" s="10" t="str">
        <f t="shared" si="122"/>
        <v>technology</v>
      </c>
      <c r="T1011" s="10" t="str">
        <f t="shared" si="123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6">
        <f t="shared" si="117"/>
        <v>42617.832638888889</v>
      </c>
      <c r="K1012">
        <v>1468180462</v>
      </c>
      <c r="L1012" s="16">
        <f t="shared" si="118"/>
        <v>42561.537754629629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119"/>
        <v>0.19088937093275488</v>
      </c>
      <c r="R1012" s="8">
        <f t="shared" si="120"/>
        <v>55</v>
      </c>
      <c r="S1012" s="10" t="str">
        <f t="shared" si="122"/>
        <v>technology</v>
      </c>
      <c r="T1012" s="10" t="str">
        <f t="shared" si="123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6">
        <f t="shared" si="117"/>
        <v>41991.606423611112</v>
      </c>
      <c r="K1013">
        <v>1415050395</v>
      </c>
      <c r="L1013" s="16">
        <f t="shared" si="118"/>
        <v>41946.606423611112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119"/>
        <v>0.375</v>
      </c>
      <c r="R1013" s="8">
        <f t="shared" si="120"/>
        <v>75</v>
      </c>
      <c r="S1013" s="10" t="str">
        <f t="shared" si="122"/>
        <v>technology</v>
      </c>
      <c r="T1013" s="10" t="str">
        <f t="shared" si="123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6">
        <f t="shared" si="117"/>
        <v>42759.14875</v>
      </c>
      <c r="K1014">
        <v>1481366052</v>
      </c>
      <c r="L1014" s="16">
        <f t="shared" si="118"/>
        <v>42714.14875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119"/>
        <v>21535.021000000001</v>
      </c>
      <c r="R1014" s="8">
        <f t="shared" si="120"/>
        <v>1389.3561935483872</v>
      </c>
      <c r="S1014" s="10" t="str">
        <f t="shared" si="122"/>
        <v>technology</v>
      </c>
      <c r="T1014" s="10" t="str">
        <f t="shared" si="123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6">
        <f t="shared" si="117"/>
        <v>42367.541666666664</v>
      </c>
      <c r="K1015">
        <v>1449000056</v>
      </c>
      <c r="L1015" s="16">
        <f t="shared" si="118"/>
        <v>42339.542314814818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119"/>
        <v>34.527999999999999</v>
      </c>
      <c r="R1015" s="8">
        <f t="shared" si="120"/>
        <v>95.911111111111111</v>
      </c>
      <c r="S1015" s="10" t="str">
        <f t="shared" si="122"/>
        <v>technology</v>
      </c>
      <c r="T1015" s="10" t="str">
        <f t="shared" si="123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6">
        <f t="shared" si="117"/>
        <v>42004.710821759261</v>
      </c>
      <c r="K1016">
        <v>1415750615</v>
      </c>
      <c r="L1016" s="16">
        <f t="shared" si="118"/>
        <v>41954.710821759261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119"/>
        <v>30.599999999999998</v>
      </c>
      <c r="R1016" s="8">
        <f t="shared" si="120"/>
        <v>191.25</v>
      </c>
      <c r="S1016" s="10" t="str">
        <f t="shared" si="122"/>
        <v>technology</v>
      </c>
      <c r="T1016" s="10" t="str">
        <f t="shared" si="123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6">
        <f t="shared" si="117"/>
        <v>42333.62841435185</v>
      </c>
      <c r="K1017">
        <v>1445893495</v>
      </c>
      <c r="L1017" s="16">
        <f t="shared" si="118"/>
        <v>42303.586747685193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119"/>
        <v>2.666666666666667</v>
      </c>
      <c r="R1017" s="8">
        <f t="shared" si="120"/>
        <v>40</v>
      </c>
      <c r="S1017" s="10" t="str">
        <f t="shared" si="122"/>
        <v>technology</v>
      </c>
      <c r="T1017" s="10" t="str">
        <f t="shared" si="123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6">
        <f t="shared" si="117"/>
        <v>42466.773796296293</v>
      </c>
      <c r="K1018">
        <v>1456108456</v>
      </c>
      <c r="L1018" s="16">
        <f t="shared" si="118"/>
        <v>42421.815462962964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119"/>
        <v>2.8420000000000001</v>
      </c>
      <c r="R1018" s="8">
        <f t="shared" si="120"/>
        <v>74.78947368421052</v>
      </c>
      <c r="S1018" s="10" t="str">
        <f t="shared" si="122"/>
        <v>technology</v>
      </c>
      <c r="T1018" s="10" t="str">
        <f t="shared" si="123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6">
        <f t="shared" si="117"/>
        <v>42329.425173611111</v>
      </c>
      <c r="K1019">
        <v>1444666335</v>
      </c>
      <c r="L1019" s="16">
        <f t="shared" si="118"/>
        <v>42289.383506944447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119"/>
        <v>22.878799999999998</v>
      </c>
      <c r="R1019" s="8">
        <f t="shared" si="120"/>
        <v>161.11830985915492</v>
      </c>
      <c r="S1019" s="10" t="str">
        <f t="shared" si="122"/>
        <v>technology</v>
      </c>
      <c r="T1019" s="10" t="str">
        <f t="shared" si="123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6">
        <f t="shared" si="117"/>
        <v>42565.200613425928</v>
      </c>
      <c r="K1020">
        <v>1465904933</v>
      </c>
      <c r="L1020" s="16">
        <f t="shared" si="118"/>
        <v>42535.200613425928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119"/>
        <v>3.105</v>
      </c>
      <c r="R1020" s="8">
        <f t="shared" si="120"/>
        <v>88.714285714285708</v>
      </c>
      <c r="S1020" s="10" t="str">
        <f t="shared" si="122"/>
        <v>technology</v>
      </c>
      <c r="T1020" s="10" t="str">
        <f t="shared" si="123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6">
        <f t="shared" si="117"/>
        <v>42039.682280092595</v>
      </c>
      <c r="K1021">
        <v>1420500149</v>
      </c>
      <c r="L1021" s="16">
        <f t="shared" si="118"/>
        <v>42009.682280092595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119"/>
        <v>47.333333333333336</v>
      </c>
      <c r="R1021" s="8">
        <f t="shared" si="120"/>
        <v>53.25</v>
      </c>
      <c r="S1021" s="10" t="str">
        <f t="shared" si="122"/>
        <v>technology</v>
      </c>
      <c r="T1021" s="10" t="str">
        <f t="shared" si="123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6">
        <f t="shared" si="117"/>
        <v>42156.740972222229</v>
      </c>
      <c r="K1022">
        <v>1430617209</v>
      </c>
      <c r="L1022" s="16">
        <f t="shared" si="118"/>
        <v>42126.777881944443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119"/>
        <v>205.54838709677421</v>
      </c>
      <c r="R1022" s="8">
        <f t="shared" si="120"/>
        <v>106.2</v>
      </c>
      <c r="S1022" s="10" t="str">
        <f t="shared" ref="S1022:S1041" si="124">IF(ISNUMBER(SEARCH("music",P1022)),"music","")</f>
        <v>music</v>
      </c>
      <c r="T1022" s="10" t="str">
        <f t="shared" ref="T1022:T1041" si="125">IF(ISNUMBER(SEARCH("electronic music",P1022)),"electronic music","")</f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6">
        <f t="shared" si="117"/>
        <v>42293.875000000007</v>
      </c>
      <c r="K1023">
        <v>1443074571</v>
      </c>
      <c r="L1023" s="16">
        <f t="shared" si="118"/>
        <v>42270.960312500007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119"/>
        <v>351.80366666666669</v>
      </c>
      <c r="R1023" s="8">
        <f t="shared" si="120"/>
        <v>22.079728033472804</v>
      </c>
      <c r="S1023" s="10" t="str">
        <f t="shared" si="124"/>
        <v>music</v>
      </c>
      <c r="T1023" s="10" t="str">
        <f t="shared" si="12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6">
        <f t="shared" si="117"/>
        <v>42141.35505787038</v>
      </c>
      <c r="K1024">
        <v>1429284677</v>
      </c>
      <c r="L1024" s="16">
        <f t="shared" si="118"/>
        <v>42111.35505787038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119"/>
        <v>114.9</v>
      </c>
      <c r="R1024" s="8">
        <f t="shared" si="120"/>
        <v>31.054054054054053</v>
      </c>
      <c r="S1024" s="10" t="str">
        <f t="shared" si="124"/>
        <v>music</v>
      </c>
      <c r="T1024" s="10" t="str">
        <f t="shared" si="12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6">
        <f t="shared" si="117"/>
        <v>42175.628020833341</v>
      </c>
      <c r="K1025">
        <v>1432245861</v>
      </c>
      <c r="L1025" s="16">
        <f t="shared" si="118"/>
        <v>42145.628020833341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119"/>
        <v>237.15</v>
      </c>
      <c r="R1025" s="8">
        <f t="shared" si="120"/>
        <v>36.206106870229007</v>
      </c>
      <c r="S1025" s="10" t="str">
        <f t="shared" si="124"/>
        <v>music</v>
      </c>
      <c r="T1025" s="10" t="str">
        <f t="shared" si="12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6">
        <f t="shared" ref="J1026:J1089" si="126">(((I1026/60)/60)/24)+DATE(1970,1,1)+(-7/24)</f>
        <v>42400.288923611115</v>
      </c>
      <c r="K1026">
        <v>1451656563</v>
      </c>
      <c r="L1026" s="16">
        <f t="shared" ref="L1026:L1089" si="127">(((K1026/60)/60)/24)+DATE(1970,1,1)+(-7/24)</f>
        <v>42370.288923611115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128">(E1026/D1026)*100</f>
        <v>118.63774999999998</v>
      </c>
      <c r="R1026" s="8">
        <f t="shared" ref="R1026:R1089" si="129">E1026/N1026</f>
        <v>388.9762295081967</v>
      </c>
      <c r="S1026" s="10" t="str">
        <f t="shared" si="124"/>
        <v>music</v>
      </c>
      <c r="T1026" s="10" t="str">
        <f t="shared" si="12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6">
        <f t="shared" si="126"/>
        <v>42079.500428240739</v>
      </c>
      <c r="K1027">
        <v>1423944037</v>
      </c>
      <c r="L1027" s="16">
        <f t="shared" si="127"/>
        <v>42049.542094907411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128"/>
        <v>109.92831428571431</v>
      </c>
      <c r="R1027" s="8">
        <f t="shared" si="129"/>
        <v>71.848571428571432</v>
      </c>
      <c r="S1027" s="10" t="str">
        <f t="shared" si="124"/>
        <v>music</v>
      </c>
      <c r="T1027" s="10" t="str">
        <f t="shared" si="125"/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6">
        <f t="shared" si="126"/>
        <v>42460.074259259265</v>
      </c>
      <c r="K1028">
        <v>1456480016</v>
      </c>
      <c r="L1028" s="16">
        <f t="shared" si="127"/>
        <v>42426.115925925929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128"/>
        <v>100.00828571428571</v>
      </c>
      <c r="R1028" s="8">
        <f t="shared" si="129"/>
        <v>57.381803278688523</v>
      </c>
      <c r="S1028" s="10" t="str">
        <f t="shared" si="124"/>
        <v>music</v>
      </c>
      <c r="T1028" s="10" t="str">
        <f t="shared" si="125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6">
        <f t="shared" si="126"/>
        <v>41934.742442129631</v>
      </c>
      <c r="K1029">
        <v>1411433347</v>
      </c>
      <c r="L1029" s="16">
        <f t="shared" si="127"/>
        <v>41904.742442129631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128"/>
        <v>103.09292094387415</v>
      </c>
      <c r="R1029" s="8">
        <f t="shared" si="129"/>
        <v>69.666666666666671</v>
      </c>
      <c r="S1029" s="10" t="str">
        <f t="shared" si="124"/>
        <v>music</v>
      </c>
      <c r="T1029" s="10" t="str">
        <f t="shared" si="125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6">
        <f t="shared" si="126"/>
        <v>42800.541666666664</v>
      </c>
      <c r="K1030">
        <v>1484924605</v>
      </c>
      <c r="L1030" s="16">
        <f t="shared" si="127"/>
        <v>42755.335706018523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128"/>
        <v>117.27000000000001</v>
      </c>
      <c r="R1030" s="8">
        <f t="shared" si="129"/>
        <v>45.988235294117644</v>
      </c>
      <c r="S1030" s="10" t="str">
        <f t="shared" si="124"/>
        <v>music</v>
      </c>
      <c r="T1030" s="10" t="str">
        <f t="shared" si="125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6">
        <f t="shared" si="126"/>
        <v>42098.624305555561</v>
      </c>
      <c r="K1031">
        <v>1423501507</v>
      </c>
      <c r="L1031" s="16">
        <f t="shared" si="127"/>
        <v>42044.420219907413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128"/>
        <v>111.75999999999999</v>
      </c>
      <c r="R1031" s="8">
        <f t="shared" si="129"/>
        <v>79.262411347517727</v>
      </c>
      <c r="S1031" s="10" t="str">
        <f t="shared" si="124"/>
        <v>music</v>
      </c>
      <c r="T1031" s="10" t="str">
        <f t="shared" si="125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6">
        <f t="shared" si="126"/>
        <v>42625.19153935185</v>
      </c>
      <c r="K1032">
        <v>1472470549</v>
      </c>
      <c r="L1032" s="16">
        <f t="shared" si="127"/>
        <v>42611.19153935185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128"/>
        <v>342.09999999999997</v>
      </c>
      <c r="R1032" s="8">
        <f t="shared" si="129"/>
        <v>43.031446540880502</v>
      </c>
      <c r="S1032" s="10" t="str">
        <f t="shared" si="124"/>
        <v>music</v>
      </c>
      <c r="T1032" s="10" t="str">
        <f t="shared" si="125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6">
        <f t="shared" si="126"/>
        <v>42354.472337962965</v>
      </c>
      <c r="K1033">
        <v>1447698010</v>
      </c>
      <c r="L1033" s="16">
        <f t="shared" si="127"/>
        <v>42324.472337962965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128"/>
        <v>107.4</v>
      </c>
      <c r="R1033" s="8">
        <f t="shared" si="129"/>
        <v>108.48484848484848</v>
      </c>
      <c r="S1033" s="10" t="str">
        <f t="shared" si="124"/>
        <v>music</v>
      </c>
      <c r="T1033" s="10" t="str">
        <f t="shared" si="125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6">
        <f t="shared" si="126"/>
        <v>42544.375289351854</v>
      </c>
      <c r="K1034">
        <v>1464105625</v>
      </c>
      <c r="L1034" s="16">
        <f t="shared" si="127"/>
        <v>42514.375289351854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128"/>
        <v>108.49703703703703</v>
      </c>
      <c r="R1034" s="8">
        <f t="shared" si="129"/>
        <v>61.029583333333335</v>
      </c>
      <c r="S1034" s="10" t="str">
        <f t="shared" si="124"/>
        <v>music</v>
      </c>
      <c r="T1034" s="10" t="str">
        <f t="shared" si="125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6">
        <f t="shared" si="126"/>
        <v>42716.440740740749</v>
      </c>
      <c r="K1035">
        <v>1479144880</v>
      </c>
      <c r="L1035" s="16">
        <f t="shared" si="127"/>
        <v>42688.440740740749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128"/>
        <v>102.86144578313252</v>
      </c>
      <c r="R1035" s="8">
        <f t="shared" si="129"/>
        <v>50.592592592592595</v>
      </c>
      <c r="S1035" s="10" t="str">
        <f t="shared" si="124"/>
        <v>music</v>
      </c>
      <c r="T1035" s="10" t="str">
        <f t="shared" si="125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6">
        <f t="shared" si="126"/>
        <v>42586.874305555561</v>
      </c>
      <c r="K1036">
        <v>1467604804</v>
      </c>
      <c r="L1036" s="16">
        <f t="shared" si="127"/>
        <v>42554.8750462963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128"/>
        <v>130.0018</v>
      </c>
      <c r="R1036" s="8">
        <f t="shared" si="129"/>
        <v>39.157168674698795</v>
      </c>
      <c r="S1036" s="10" t="str">
        <f t="shared" si="124"/>
        <v>music</v>
      </c>
      <c r="T1036" s="10" t="str">
        <f t="shared" si="125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6">
        <f t="shared" si="126"/>
        <v>42046.349768518521</v>
      </c>
      <c r="K1037">
        <v>1421076220</v>
      </c>
      <c r="L1037" s="16">
        <f t="shared" si="127"/>
        <v>42016.349768518521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128"/>
        <v>107.65217391304347</v>
      </c>
      <c r="R1037" s="8">
        <f t="shared" si="129"/>
        <v>65.15789473684211</v>
      </c>
      <c r="S1037" s="10" t="str">
        <f t="shared" si="124"/>
        <v>music</v>
      </c>
      <c r="T1037" s="10" t="str">
        <f t="shared" si="125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6">
        <f t="shared" si="126"/>
        <v>41281.041666666672</v>
      </c>
      <c r="K1038">
        <v>1354790790</v>
      </c>
      <c r="L1038" s="16">
        <f t="shared" si="127"/>
        <v>41249.15729166667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128"/>
        <v>112.36044444444444</v>
      </c>
      <c r="R1038" s="8">
        <f t="shared" si="129"/>
        <v>23.963127962085309</v>
      </c>
      <c r="S1038" s="10" t="str">
        <f t="shared" si="124"/>
        <v>music</v>
      </c>
      <c r="T1038" s="10" t="str">
        <f t="shared" si="125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6">
        <f t="shared" si="126"/>
        <v>42141.916666666664</v>
      </c>
      <c r="K1039">
        <v>1429991062</v>
      </c>
      <c r="L1039" s="16">
        <f t="shared" si="127"/>
        <v>42119.530810185192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128"/>
        <v>102.1</v>
      </c>
      <c r="R1039" s="8">
        <f t="shared" si="129"/>
        <v>48.61904761904762</v>
      </c>
      <c r="S1039" s="10" t="str">
        <f t="shared" si="124"/>
        <v>music</v>
      </c>
      <c r="T1039" s="10" t="str">
        <f t="shared" si="125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6">
        <f t="shared" si="126"/>
        <v>42447.898414351854</v>
      </c>
      <c r="K1040">
        <v>1455773623</v>
      </c>
      <c r="L1040" s="16">
        <f t="shared" si="127"/>
        <v>42417.940081018525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128"/>
        <v>145.33333333333334</v>
      </c>
      <c r="R1040" s="8">
        <f t="shared" si="129"/>
        <v>35.73770491803279</v>
      </c>
      <c r="S1040" s="10" t="str">
        <f t="shared" si="124"/>
        <v>music</v>
      </c>
      <c r="T1040" s="10" t="str">
        <f t="shared" si="125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6">
        <f t="shared" si="126"/>
        <v>42717.040972222225</v>
      </c>
      <c r="K1041">
        <v>1479436646</v>
      </c>
      <c r="L1041" s="16">
        <f t="shared" si="127"/>
        <v>42691.817662037043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128"/>
        <v>128.19999999999999</v>
      </c>
      <c r="R1041" s="8">
        <f t="shared" si="129"/>
        <v>21.366666666666667</v>
      </c>
      <c r="S1041" s="10" t="str">
        <f t="shared" si="124"/>
        <v>music</v>
      </c>
      <c r="T1041" s="10" t="str">
        <f t="shared" si="125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6">
        <f t="shared" si="126"/>
        <v>42609.416770833333</v>
      </c>
      <c r="K1042">
        <v>1469725209</v>
      </c>
      <c r="L1042" s="16">
        <f t="shared" si="127"/>
        <v>42579.416770833333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128"/>
        <v>0.29411764705882354</v>
      </c>
      <c r="R1042" s="8">
        <f t="shared" si="129"/>
        <v>250</v>
      </c>
      <c r="S1042" s="10" t="str">
        <f t="shared" ref="S1042:S1065" si="130">IF(ISNUMBER(SEARCH("journalism",P1042)),"journalism","")</f>
        <v>journalism</v>
      </c>
      <c r="T1042" s="10" t="str">
        <f t="shared" ref="T1042:T1065" si="131">IF(ISNUMBER(SEARCH("audio",P1042)),"audio","")</f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6">
        <f t="shared" si="126"/>
        <v>41850.768425925933</v>
      </c>
      <c r="K1043">
        <v>1405041992</v>
      </c>
      <c r="L1043" s="16">
        <f t="shared" si="127"/>
        <v>41830.768425925933</v>
      </c>
      <c r="M1043" t="b">
        <v>0</v>
      </c>
      <c r="N1043" s="11">
        <v>0.1</v>
      </c>
      <c r="O1043" t="b">
        <v>0</v>
      </c>
      <c r="P1043" t="s">
        <v>8281</v>
      </c>
      <c r="Q1043" s="7">
        <f t="shared" si="128"/>
        <v>0</v>
      </c>
      <c r="R1043" s="8">
        <f t="shared" si="129"/>
        <v>0</v>
      </c>
      <c r="S1043" s="10" t="str">
        <f t="shared" si="130"/>
        <v>journalism</v>
      </c>
      <c r="T1043" s="10" t="str">
        <f t="shared" si="13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6">
        <f t="shared" si="126"/>
        <v>41894.125</v>
      </c>
      <c r="K1044">
        <v>1406824948</v>
      </c>
      <c r="L1044" s="16">
        <f t="shared" si="127"/>
        <v>41851.404490740744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128"/>
        <v>1.5384615384615385</v>
      </c>
      <c r="R1044" s="8">
        <f t="shared" si="129"/>
        <v>10</v>
      </c>
      <c r="S1044" s="10" t="str">
        <f t="shared" si="130"/>
        <v>journalism</v>
      </c>
      <c r="T1044" s="10" t="str">
        <f t="shared" si="13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6">
        <f t="shared" si="126"/>
        <v>42143.961284722223</v>
      </c>
      <c r="K1045">
        <v>1429509855</v>
      </c>
      <c r="L1045" s="16">
        <f t="shared" si="127"/>
        <v>42113.961284722223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128"/>
        <v>8.5370000000000008</v>
      </c>
      <c r="R1045" s="8">
        <f t="shared" si="129"/>
        <v>29.236301369863014</v>
      </c>
      <c r="S1045" s="10" t="str">
        <f t="shared" si="130"/>
        <v>journalism</v>
      </c>
      <c r="T1045" s="10" t="str">
        <f t="shared" si="13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6">
        <f t="shared" si="126"/>
        <v>42068.560416666667</v>
      </c>
      <c r="K1046">
        <v>1420668801</v>
      </c>
      <c r="L1046" s="16">
        <f t="shared" si="127"/>
        <v>42011.634270833332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128"/>
        <v>8.5714285714285715E-2</v>
      </c>
      <c r="R1046" s="8">
        <f t="shared" si="129"/>
        <v>3</v>
      </c>
      <c r="S1046" s="10" t="str">
        <f t="shared" si="130"/>
        <v>journalism</v>
      </c>
      <c r="T1046" s="10" t="str">
        <f t="shared" si="13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6">
        <f t="shared" si="126"/>
        <v>41874.582754629635</v>
      </c>
      <c r="K1047">
        <v>1406235550</v>
      </c>
      <c r="L1047" s="16">
        <f t="shared" si="127"/>
        <v>41844.582754629635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128"/>
        <v>2.6599999999999997</v>
      </c>
      <c r="R1047" s="8">
        <f t="shared" si="129"/>
        <v>33.25</v>
      </c>
      <c r="S1047" s="10" t="str">
        <f t="shared" si="130"/>
        <v>journalism</v>
      </c>
      <c r="T1047" s="10" t="str">
        <f t="shared" si="13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6">
        <f t="shared" si="126"/>
        <v>42364.55972222222</v>
      </c>
      <c r="K1048">
        <v>1447273560</v>
      </c>
      <c r="L1048" s="16">
        <f t="shared" si="127"/>
        <v>42319.55972222222</v>
      </c>
      <c r="M1048" t="b">
        <v>0</v>
      </c>
      <c r="N1048" s="11">
        <v>0.1</v>
      </c>
      <c r="O1048" t="b">
        <v>0</v>
      </c>
      <c r="P1048" t="s">
        <v>8281</v>
      </c>
      <c r="Q1048" s="7">
        <f t="shared" si="128"/>
        <v>0</v>
      </c>
      <c r="R1048" s="8">
        <f t="shared" si="129"/>
        <v>0</v>
      </c>
      <c r="S1048" s="10" t="str">
        <f t="shared" si="130"/>
        <v>journalism</v>
      </c>
      <c r="T1048" s="10" t="str">
        <f t="shared" si="13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6">
        <f t="shared" si="126"/>
        <v>41948.568460648152</v>
      </c>
      <c r="K1049">
        <v>1412624315</v>
      </c>
      <c r="L1049" s="16">
        <f t="shared" si="127"/>
        <v>41918.52679398148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128"/>
        <v>0.05</v>
      </c>
      <c r="R1049" s="8">
        <f t="shared" si="129"/>
        <v>1</v>
      </c>
      <c r="S1049" s="10" t="str">
        <f t="shared" si="130"/>
        <v>journalism</v>
      </c>
      <c r="T1049" s="10" t="str">
        <f t="shared" si="13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6">
        <f t="shared" si="126"/>
        <v>42637.761446759258</v>
      </c>
      <c r="K1050">
        <v>1471310189</v>
      </c>
      <c r="L1050" s="16">
        <f t="shared" si="127"/>
        <v>42597.761446759258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128"/>
        <v>1.4133333333333333</v>
      </c>
      <c r="R1050" s="8">
        <f t="shared" si="129"/>
        <v>53</v>
      </c>
      <c r="S1050" s="10" t="str">
        <f t="shared" si="130"/>
        <v>journalism</v>
      </c>
      <c r="T1050" s="10" t="str">
        <f t="shared" si="13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6">
        <f t="shared" si="126"/>
        <v>42412.139409722229</v>
      </c>
      <c r="K1051">
        <v>1452680445</v>
      </c>
      <c r="L1051" s="16">
        <f t="shared" si="127"/>
        <v>42382.139409722229</v>
      </c>
      <c r="M1051" t="b">
        <v>0</v>
      </c>
      <c r="N1051" s="11">
        <v>0.1</v>
      </c>
      <c r="O1051" t="b">
        <v>0</v>
      </c>
      <c r="P1051" t="s">
        <v>8281</v>
      </c>
      <c r="Q1051" s="7">
        <f t="shared" si="128"/>
        <v>0</v>
      </c>
      <c r="R1051" s="8">
        <f t="shared" si="129"/>
        <v>0</v>
      </c>
      <c r="S1051" s="10" t="str">
        <f t="shared" si="130"/>
        <v>journalism</v>
      </c>
      <c r="T1051" s="10" t="str">
        <f t="shared" si="13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6">
        <f t="shared" si="126"/>
        <v>42261.505520833336</v>
      </c>
      <c r="K1052">
        <v>1439665677</v>
      </c>
      <c r="L1052" s="16">
        <f t="shared" si="127"/>
        <v>42231.505520833336</v>
      </c>
      <c r="M1052" t="b">
        <v>0</v>
      </c>
      <c r="N1052" s="11">
        <v>0.1</v>
      </c>
      <c r="O1052" t="b">
        <v>0</v>
      </c>
      <c r="P1052" t="s">
        <v>8281</v>
      </c>
      <c r="Q1052" s="7">
        <f t="shared" si="128"/>
        <v>0</v>
      </c>
      <c r="R1052" s="8">
        <f t="shared" si="129"/>
        <v>0</v>
      </c>
      <c r="S1052" s="10" t="str">
        <f t="shared" si="130"/>
        <v>journalism</v>
      </c>
      <c r="T1052" s="10" t="str">
        <f t="shared" si="13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6">
        <f t="shared" si="126"/>
        <v>41877.72251157408</v>
      </c>
      <c r="K1053">
        <v>1406679625</v>
      </c>
      <c r="L1053" s="16">
        <f t="shared" si="127"/>
        <v>41849.72251157408</v>
      </c>
      <c r="M1053" t="b">
        <v>0</v>
      </c>
      <c r="N1053" s="11">
        <v>0.1</v>
      </c>
      <c r="O1053" t="b">
        <v>0</v>
      </c>
      <c r="P1053" t="s">
        <v>8281</v>
      </c>
      <c r="Q1053" s="7">
        <f t="shared" si="128"/>
        <v>0</v>
      </c>
      <c r="R1053" s="8">
        <f t="shared" si="129"/>
        <v>0</v>
      </c>
      <c r="S1053" s="10" t="str">
        <f t="shared" si="130"/>
        <v>journalism</v>
      </c>
      <c r="T1053" s="10" t="str">
        <f t="shared" si="13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6">
        <f t="shared" si="126"/>
        <v>42527.54791666667</v>
      </c>
      <c r="K1054">
        <v>1461438495</v>
      </c>
      <c r="L1054" s="16">
        <f t="shared" si="127"/>
        <v>42483.505729166667</v>
      </c>
      <c r="M1054" t="b">
        <v>0</v>
      </c>
      <c r="N1054" s="11">
        <v>0.1</v>
      </c>
      <c r="O1054" t="b">
        <v>0</v>
      </c>
      <c r="P1054" t="s">
        <v>8281</v>
      </c>
      <c r="Q1054" s="7">
        <f t="shared" si="128"/>
        <v>0</v>
      </c>
      <c r="R1054" s="8">
        <f t="shared" si="129"/>
        <v>0</v>
      </c>
      <c r="S1054" s="10" t="str">
        <f t="shared" si="130"/>
        <v>journalism</v>
      </c>
      <c r="T1054" s="10" t="str">
        <f t="shared" si="13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6">
        <f t="shared" si="126"/>
        <v>42799.881157407413</v>
      </c>
      <c r="K1055">
        <v>1486613332</v>
      </c>
      <c r="L1055" s="16">
        <f t="shared" si="127"/>
        <v>42774.881157407413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128"/>
        <v>1</v>
      </c>
      <c r="R1055" s="8">
        <f t="shared" si="129"/>
        <v>15</v>
      </c>
      <c r="S1055" s="10" t="str">
        <f t="shared" si="130"/>
        <v>journalism</v>
      </c>
      <c r="T1055" s="10" t="str">
        <f t="shared" si="13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6">
        <f t="shared" si="126"/>
        <v>41861.625</v>
      </c>
      <c r="K1056">
        <v>1405110399</v>
      </c>
      <c r="L1056" s="16">
        <f t="shared" si="127"/>
        <v>41831.560173611113</v>
      </c>
      <c r="M1056" t="b">
        <v>0</v>
      </c>
      <c r="N1056" s="11">
        <v>0.1</v>
      </c>
      <c r="O1056" t="b">
        <v>0</v>
      </c>
      <c r="P1056" t="s">
        <v>8281</v>
      </c>
      <c r="Q1056" s="7">
        <f t="shared" si="128"/>
        <v>0</v>
      </c>
      <c r="R1056" s="8">
        <f t="shared" si="129"/>
        <v>0</v>
      </c>
      <c r="S1056" s="10" t="str">
        <f t="shared" si="130"/>
        <v>journalism</v>
      </c>
      <c r="T1056" s="10" t="str">
        <f>IF(ISNUMBER(SEARCH("audio",P1056)),"audio","")</f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6">
        <f t="shared" si="126"/>
        <v>42436.700752314813</v>
      </c>
      <c r="K1057">
        <v>1454802545</v>
      </c>
      <c r="L1057" s="16">
        <f t="shared" si="127"/>
        <v>42406.700752314813</v>
      </c>
      <c r="M1057" t="b">
        <v>0</v>
      </c>
      <c r="N1057" s="11">
        <v>0.1</v>
      </c>
      <c r="O1057" t="b">
        <v>0</v>
      </c>
      <c r="P1057" t="s">
        <v>8281</v>
      </c>
      <c r="Q1057" s="7">
        <f t="shared" si="128"/>
        <v>0</v>
      </c>
      <c r="R1057" s="8">
        <f t="shared" si="129"/>
        <v>0</v>
      </c>
      <c r="S1057" s="10" t="str">
        <f t="shared" si="130"/>
        <v>journalism</v>
      </c>
      <c r="T1057" s="10" t="str">
        <f t="shared" si="13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6">
        <f t="shared" si="126"/>
        <v>42118.38630787038</v>
      </c>
      <c r="K1058">
        <v>1424711777</v>
      </c>
      <c r="L1058" s="16">
        <f t="shared" si="127"/>
        <v>42058.427974537037</v>
      </c>
      <c r="M1058" t="b">
        <v>0</v>
      </c>
      <c r="N1058" s="11">
        <v>0.1</v>
      </c>
      <c r="O1058" t="b">
        <v>0</v>
      </c>
      <c r="P1058" t="s">
        <v>8281</v>
      </c>
      <c r="Q1058" s="7">
        <f t="shared" si="128"/>
        <v>0</v>
      </c>
      <c r="R1058" s="8">
        <f t="shared" si="129"/>
        <v>0</v>
      </c>
      <c r="S1058" s="10" t="str">
        <f t="shared" si="130"/>
        <v>journalism</v>
      </c>
      <c r="T1058" s="10" t="str">
        <f t="shared" si="13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6">
        <f t="shared" si="126"/>
        <v>42708.621331018519</v>
      </c>
      <c r="K1059">
        <v>1478292883</v>
      </c>
      <c r="L1059" s="16">
        <f t="shared" si="127"/>
        <v>42678.579664351848</v>
      </c>
      <c r="M1059" t="b">
        <v>0</v>
      </c>
      <c r="N1059" s="11">
        <v>0.1</v>
      </c>
      <c r="O1059" t="b">
        <v>0</v>
      </c>
      <c r="P1059" t="s">
        <v>8281</v>
      </c>
      <c r="Q1059" s="7">
        <f t="shared" si="128"/>
        <v>0</v>
      </c>
      <c r="R1059" s="8">
        <f t="shared" si="129"/>
        <v>0</v>
      </c>
      <c r="S1059" s="10" t="str">
        <f t="shared" si="130"/>
        <v>journalism</v>
      </c>
      <c r="T1059" s="10" t="str">
        <f t="shared" si="13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6">
        <f t="shared" si="126"/>
        <v>42088.708333333336</v>
      </c>
      <c r="K1060">
        <v>1423777043</v>
      </c>
      <c r="L1060" s="16">
        <f t="shared" si="127"/>
        <v>42047.609293981484</v>
      </c>
      <c r="M1060" t="b">
        <v>0</v>
      </c>
      <c r="N1060" s="11">
        <v>0.1</v>
      </c>
      <c r="O1060" t="b">
        <v>0</v>
      </c>
      <c r="P1060" t="s">
        <v>8281</v>
      </c>
      <c r="Q1060" s="7">
        <f t="shared" si="128"/>
        <v>0</v>
      </c>
      <c r="R1060" s="8">
        <f t="shared" si="129"/>
        <v>0</v>
      </c>
      <c r="S1060" s="10" t="str">
        <f t="shared" si="130"/>
        <v>journalism</v>
      </c>
      <c r="T1060" s="10" t="str">
        <f t="shared" si="13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6">
        <f t="shared" si="126"/>
        <v>42076.456666666672</v>
      </c>
      <c r="K1061">
        <v>1423681056</v>
      </c>
      <c r="L1061" s="16">
        <f t="shared" si="127"/>
        <v>42046.498333333337</v>
      </c>
      <c r="M1061" t="b">
        <v>0</v>
      </c>
      <c r="N1061" s="11">
        <v>0.1</v>
      </c>
      <c r="O1061" t="b">
        <v>0</v>
      </c>
      <c r="P1061" t="s">
        <v>8281</v>
      </c>
      <c r="Q1061" s="7">
        <f t="shared" si="128"/>
        <v>0</v>
      </c>
      <c r="R1061" s="8">
        <f t="shared" si="129"/>
        <v>0</v>
      </c>
      <c r="S1061" s="10" t="str">
        <f t="shared" si="130"/>
        <v>journalism</v>
      </c>
      <c r="T1061" s="10" t="str">
        <f t="shared" si="13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6">
        <f t="shared" si="126"/>
        <v>42109.621446759258</v>
      </c>
      <c r="K1062">
        <v>1426542893</v>
      </c>
      <c r="L1062" s="16">
        <f t="shared" si="127"/>
        <v>42079.621446759258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128"/>
        <v>1</v>
      </c>
      <c r="R1062" s="8">
        <f t="shared" si="129"/>
        <v>50</v>
      </c>
      <c r="S1062" s="10" t="str">
        <f t="shared" si="130"/>
        <v>journalism</v>
      </c>
      <c r="T1062" s="10" t="str">
        <f t="shared" si="13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6">
        <f t="shared" si="126"/>
        <v>42491.750000000007</v>
      </c>
      <c r="K1063">
        <v>1456987108</v>
      </c>
      <c r="L1063" s="16">
        <f t="shared" si="127"/>
        <v>42431.9850462963</v>
      </c>
      <c r="M1063" t="b">
        <v>0</v>
      </c>
      <c r="N1063" s="11">
        <v>0.1</v>
      </c>
      <c r="O1063" t="b">
        <v>0</v>
      </c>
      <c r="P1063" t="s">
        <v>8281</v>
      </c>
      <c r="Q1063" s="7">
        <f t="shared" si="128"/>
        <v>0</v>
      </c>
      <c r="R1063" s="8">
        <f t="shared" si="129"/>
        <v>0</v>
      </c>
      <c r="S1063" s="10" t="str">
        <f t="shared" si="130"/>
        <v>journalism</v>
      </c>
      <c r="T1063" s="10" t="str">
        <f t="shared" si="13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6">
        <f t="shared" si="126"/>
        <v>42563.515520833338</v>
      </c>
      <c r="K1064">
        <v>1467746541</v>
      </c>
      <c r="L1064" s="16">
        <f t="shared" si="127"/>
        <v>42556.515520833338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128"/>
        <v>95.477386934673376</v>
      </c>
      <c r="R1064" s="8">
        <f t="shared" si="129"/>
        <v>47.5</v>
      </c>
      <c r="S1064" s="10" t="str">
        <f t="shared" si="130"/>
        <v>journalism</v>
      </c>
      <c r="T1064" s="10" t="str">
        <f t="shared" si="13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6">
        <f t="shared" si="126"/>
        <v>42612.73914351852</v>
      </c>
      <c r="K1065">
        <v>1470012262</v>
      </c>
      <c r="L1065" s="16">
        <f t="shared" si="127"/>
        <v>42582.73914351852</v>
      </c>
      <c r="M1065" t="b">
        <v>0</v>
      </c>
      <c r="N1065" s="11">
        <v>0.1</v>
      </c>
      <c r="O1065" t="b">
        <v>0</v>
      </c>
      <c r="P1065" t="s">
        <v>8281</v>
      </c>
      <c r="Q1065" s="7">
        <f t="shared" si="128"/>
        <v>0</v>
      </c>
      <c r="R1065" s="8">
        <f t="shared" si="129"/>
        <v>0</v>
      </c>
      <c r="S1065" s="10" t="str">
        <f t="shared" si="130"/>
        <v>journalism</v>
      </c>
      <c r="T1065" s="10" t="str">
        <f t="shared" si="13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6">
        <f t="shared" si="126"/>
        <v>41461.936377314814</v>
      </c>
      <c r="K1066">
        <v>1369286903</v>
      </c>
      <c r="L1066" s="16">
        <f t="shared" si="127"/>
        <v>41416.936377314814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128"/>
        <v>8.974444444444444</v>
      </c>
      <c r="R1066" s="8">
        <f t="shared" si="129"/>
        <v>65.666666666666671</v>
      </c>
      <c r="S1066" s="10" t="str">
        <f t="shared" ref="S1066:S1097" si="132">IF(ISNUMBER(SEARCH("games",P1066)),"games","")</f>
        <v>games</v>
      </c>
      <c r="T1066" s="10" t="str">
        <f t="shared" ref="T1066:T1097" si="133">IF(ISNUMBER(SEARCH("video games",P1066)),"video games","")</f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6">
        <f t="shared" si="126"/>
        <v>41689.089375000003</v>
      </c>
      <c r="K1067">
        <v>1390381722</v>
      </c>
      <c r="L1067" s="16">
        <f t="shared" si="127"/>
        <v>41661.089375000003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128"/>
        <v>2.7</v>
      </c>
      <c r="R1067" s="8">
        <f t="shared" si="129"/>
        <v>16.2</v>
      </c>
      <c r="S1067" s="10" t="str">
        <f t="shared" si="132"/>
        <v>games</v>
      </c>
      <c r="T1067" s="10" t="str">
        <f t="shared" si="133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6">
        <f t="shared" si="126"/>
        <v>41490.671087962968</v>
      </c>
      <c r="K1068">
        <v>1371769582</v>
      </c>
      <c r="L1068" s="16">
        <f t="shared" si="127"/>
        <v>41445.671087962968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128"/>
        <v>3.3673333333333333</v>
      </c>
      <c r="R1068" s="8">
        <f t="shared" si="129"/>
        <v>34.128378378378379</v>
      </c>
      <c r="S1068" s="10" t="str">
        <f t="shared" si="132"/>
        <v>games</v>
      </c>
      <c r="T1068" s="10" t="str">
        <f t="shared" si="133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6">
        <f t="shared" si="126"/>
        <v>41629.564016203709</v>
      </c>
      <c r="K1069">
        <v>1385065931</v>
      </c>
      <c r="L1069" s="16">
        <f t="shared" si="127"/>
        <v>41599.564016203709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128"/>
        <v>26</v>
      </c>
      <c r="R1069" s="8">
        <f t="shared" si="129"/>
        <v>13</v>
      </c>
      <c r="S1069" s="10" t="str">
        <f t="shared" si="132"/>
        <v>games</v>
      </c>
      <c r="T1069" s="10" t="str">
        <f t="shared" si="133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6">
        <f t="shared" si="126"/>
        <v>42470.037777777783</v>
      </c>
      <c r="K1070">
        <v>1457686464</v>
      </c>
      <c r="L1070" s="16">
        <f t="shared" si="127"/>
        <v>42440.07944444444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128"/>
        <v>0.15</v>
      </c>
      <c r="R1070" s="8">
        <f t="shared" si="129"/>
        <v>11.25</v>
      </c>
      <c r="S1070" s="10" t="str">
        <f t="shared" si="132"/>
        <v>games</v>
      </c>
      <c r="T1070" s="10" t="str">
        <f t="shared" si="133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6">
        <f t="shared" si="126"/>
        <v>41603.979849537041</v>
      </c>
      <c r="K1071">
        <v>1382679059</v>
      </c>
      <c r="L1071" s="16">
        <f t="shared" si="127"/>
        <v>41571.93818287037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128"/>
        <v>38.636363636363633</v>
      </c>
      <c r="R1071" s="8">
        <f t="shared" si="129"/>
        <v>40.476190476190474</v>
      </c>
      <c r="S1071" s="10" t="str">
        <f t="shared" si="132"/>
        <v>games</v>
      </c>
      <c r="T1071" s="10" t="str">
        <f t="shared" si="133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6">
        <f t="shared" si="126"/>
        <v>41182.72016203704</v>
      </c>
      <c r="K1072">
        <v>1347322622</v>
      </c>
      <c r="L1072" s="16">
        <f t="shared" si="127"/>
        <v>41162.72016203704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128"/>
        <v>0.70000000000000007</v>
      </c>
      <c r="R1072" s="8">
        <f t="shared" si="129"/>
        <v>35</v>
      </c>
      <c r="S1072" s="10" t="str">
        <f t="shared" si="132"/>
        <v>games</v>
      </c>
      <c r="T1072" s="10" t="str">
        <f t="shared" si="133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6">
        <f t="shared" si="126"/>
        <v>42325.503391203711</v>
      </c>
      <c r="K1073">
        <v>1445191493</v>
      </c>
      <c r="L1073" s="16">
        <f t="shared" si="127"/>
        <v>42295.461724537039</v>
      </c>
      <c r="M1073" t="b">
        <v>0</v>
      </c>
      <c r="N1073" s="11">
        <v>0.1</v>
      </c>
      <c r="O1073" t="b">
        <v>0</v>
      </c>
      <c r="P1073" t="s">
        <v>8282</v>
      </c>
      <c r="Q1073" s="7">
        <f t="shared" si="128"/>
        <v>0</v>
      </c>
      <c r="R1073" s="8">
        <f t="shared" si="129"/>
        <v>0</v>
      </c>
      <c r="S1073" s="10" t="str">
        <f t="shared" si="132"/>
        <v>games</v>
      </c>
      <c r="T1073" s="10" t="str">
        <f t="shared" si="133"/>
        <v>video games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6">
        <f t="shared" si="126"/>
        <v>41675.54047453704</v>
      </c>
      <c r="K1074">
        <v>1389038297</v>
      </c>
      <c r="L1074" s="16">
        <f t="shared" si="127"/>
        <v>41645.54047453704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128"/>
        <v>6.8000000000000005E-2</v>
      </c>
      <c r="R1074" s="8">
        <f t="shared" si="129"/>
        <v>12.75</v>
      </c>
      <c r="S1074" s="10" t="str">
        <f t="shared" si="132"/>
        <v>games</v>
      </c>
      <c r="T1074" s="10" t="str">
        <f t="shared" si="133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6">
        <f t="shared" si="126"/>
        <v>40832.67292824074</v>
      </c>
      <c r="K1075">
        <v>1316214541</v>
      </c>
      <c r="L1075" s="16">
        <f t="shared" si="127"/>
        <v>40802.67292824074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128"/>
        <v>1.3333333333333335</v>
      </c>
      <c r="R1075" s="8">
        <f t="shared" si="129"/>
        <v>10</v>
      </c>
      <c r="S1075" s="10" t="str">
        <f t="shared" si="132"/>
        <v>games</v>
      </c>
      <c r="T1075" s="10" t="str">
        <f t="shared" si="133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6">
        <f t="shared" si="126"/>
        <v>41642.881307870375</v>
      </c>
      <c r="K1076">
        <v>1386216545</v>
      </c>
      <c r="L1076" s="16">
        <f t="shared" si="127"/>
        <v>41612.881307870375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128"/>
        <v>6.3092592592592585</v>
      </c>
      <c r="R1076" s="8">
        <f t="shared" si="129"/>
        <v>113.56666666666666</v>
      </c>
      <c r="S1076" s="10" t="str">
        <f t="shared" si="132"/>
        <v>games</v>
      </c>
      <c r="T1076" s="10" t="str">
        <f t="shared" si="133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6">
        <f t="shared" si="126"/>
        <v>41035.612453703703</v>
      </c>
      <c r="K1077">
        <v>1333748516</v>
      </c>
      <c r="L1077" s="16">
        <f t="shared" si="127"/>
        <v>41005.612453703703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128"/>
        <v>4.5</v>
      </c>
      <c r="R1077" s="8">
        <f t="shared" si="129"/>
        <v>15</v>
      </c>
      <c r="S1077" s="10" t="str">
        <f t="shared" si="132"/>
        <v>games</v>
      </c>
      <c r="T1077" s="10" t="str">
        <f t="shared" si="133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6">
        <f t="shared" si="126"/>
        <v>41893.086226851854</v>
      </c>
      <c r="K1078">
        <v>1405674250</v>
      </c>
      <c r="L1078" s="16">
        <f t="shared" si="127"/>
        <v>41838.086226851854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128"/>
        <v>62.765333333333331</v>
      </c>
      <c r="R1078" s="8">
        <f t="shared" si="129"/>
        <v>48.281025641025643</v>
      </c>
      <c r="S1078" s="10" t="str">
        <f t="shared" si="132"/>
        <v>games</v>
      </c>
      <c r="T1078" s="10" t="str">
        <f t="shared" si="133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6">
        <f t="shared" si="126"/>
        <v>42382.875127314815</v>
      </c>
      <c r="K1079">
        <v>1450152011</v>
      </c>
      <c r="L1079" s="16">
        <f t="shared" si="127"/>
        <v>42352.875127314815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128"/>
        <v>29.376000000000001</v>
      </c>
      <c r="R1079" s="8">
        <f t="shared" si="129"/>
        <v>43.976047904191617</v>
      </c>
      <c r="S1079" s="10" t="str">
        <f t="shared" si="132"/>
        <v>games</v>
      </c>
      <c r="T1079" s="10" t="str">
        <f t="shared" si="133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6">
        <f t="shared" si="126"/>
        <v>40745.904178240744</v>
      </c>
      <c r="K1080">
        <v>1307421721</v>
      </c>
      <c r="L1080" s="16">
        <f t="shared" si="127"/>
        <v>40700.904178240744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128"/>
        <v>7.5</v>
      </c>
      <c r="R1080" s="8">
        <f t="shared" si="129"/>
        <v>9</v>
      </c>
      <c r="S1080" s="10" t="str">
        <f t="shared" si="132"/>
        <v>games</v>
      </c>
      <c r="T1080" s="10" t="str">
        <f t="shared" si="133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6">
        <f t="shared" si="126"/>
        <v>42504.274722222232</v>
      </c>
      <c r="K1081">
        <v>1461072936</v>
      </c>
      <c r="L1081" s="16">
        <f t="shared" si="127"/>
        <v>42479.274722222232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128"/>
        <v>2.6076923076923078</v>
      </c>
      <c r="R1081" s="8">
        <f t="shared" si="129"/>
        <v>37.666666666666664</v>
      </c>
      <c r="S1081" s="10" t="str">
        <f t="shared" si="132"/>
        <v>games</v>
      </c>
      <c r="T1081" s="10" t="str">
        <f t="shared" si="133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6">
        <f t="shared" si="126"/>
        <v>41769.846446759264</v>
      </c>
      <c r="K1082">
        <v>1397186333</v>
      </c>
      <c r="L1082" s="16">
        <f t="shared" si="127"/>
        <v>41739.846446759264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128"/>
        <v>9.1050000000000004</v>
      </c>
      <c r="R1082" s="8">
        <f t="shared" si="129"/>
        <v>18.581632653061224</v>
      </c>
      <c r="S1082" s="10" t="str">
        <f t="shared" si="132"/>
        <v>games</v>
      </c>
      <c r="T1082" s="10" t="str">
        <f t="shared" si="133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6">
        <f t="shared" si="126"/>
        <v>42032.635324074079</v>
      </c>
      <c r="K1083">
        <v>1419891292</v>
      </c>
      <c r="L1083" s="16">
        <f t="shared" si="127"/>
        <v>42002.635324074079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128"/>
        <v>1.7647058823529412E-2</v>
      </c>
      <c r="R1083" s="8">
        <f t="shared" si="129"/>
        <v>3</v>
      </c>
      <c r="S1083" s="10" t="str">
        <f t="shared" si="132"/>
        <v>games</v>
      </c>
      <c r="T1083" s="10" t="str">
        <f t="shared" si="133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6">
        <f t="shared" si="126"/>
        <v>41131.614444444451</v>
      </c>
      <c r="K1084">
        <v>1342043088</v>
      </c>
      <c r="L1084" s="16">
        <f t="shared" si="127"/>
        <v>41101.614444444451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128"/>
        <v>0.55999999999999994</v>
      </c>
      <c r="R1084" s="8">
        <f t="shared" si="129"/>
        <v>18.666666666666668</v>
      </c>
      <c r="S1084" s="10" t="str">
        <f t="shared" si="132"/>
        <v>games</v>
      </c>
      <c r="T1084" s="10" t="str">
        <f t="shared" si="133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6">
        <f t="shared" si="126"/>
        <v>41853.3678587963</v>
      </c>
      <c r="K1085">
        <v>1401810583</v>
      </c>
      <c r="L1085" s="16">
        <f t="shared" si="127"/>
        <v>41793.3678587963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128"/>
        <v>0.82000000000000006</v>
      </c>
      <c r="R1085" s="8">
        <f t="shared" si="129"/>
        <v>410</v>
      </c>
      <c r="S1085" s="10" t="str">
        <f t="shared" si="132"/>
        <v>games</v>
      </c>
      <c r="T1085" s="10" t="str">
        <f t="shared" si="133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6">
        <f t="shared" si="126"/>
        <v>41859.620416666665</v>
      </c>
      <c r="K1086">
        <v>1404942804</v>
      </c>
      <c r="L1086" s="16">
        <f t="shared" si="127"/>
        <v>41829.620416666665</v>
      </c>
      <c r="M1086" t="b">
        <v>0</v>
      </c>
      <c r="N1086" s="11">
        <v>0.1</v>
      </c>
      <c r="O1086" t="b">
        <v>0</v>
      </c>
      <c r="P1086" t="s">
        <v>8282</v>
      </c>
      <c r="Q1086" s="7">
        <f t="shared" si="128"/>
        <v>0</v>
      </c>
      <c r="R1086" s="8">
        <f t="shared" si="129"/>
        <v>0</v>
      </c>
      <c r="S1086" s="10" t="str">
        <f t="shared" si="132"/>
        <v>games</v>
      </c>
      <c r="T1086" s="10" t="str">
        <f t="shared" si="133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6">
        <f t="shared" si="126"/>
        <v>42443.337673611117</v>
      </c>
      <c r="K1087">
        <v>1455379575</v>
      </c>
      <c r="L1087" s="16">
        <f t="shared" si="127"/>
        <v>42413.379340277781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128"/>
        <v>3.42</v>
      </c>
      <c r="R1087" s="8">
        <f t="shared" si="129"/>
        <v>114</v>
      </c>
      <c r="S1087" s="10" t="str">
        <f t="shared" si="132"/>
        <v>games</v>
      </c>
      <c r="T1087" s="10" t="str">
        <f t="shared" si="133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6">
        <f t="shared" si="126"/>
        <v>41875.57512731482</v>
      </c>
      <c r="K1088">
        <v>1406321291</v>
      </c>
      <c r="L1088" s="16">
        <f t="shared" si="127"/>
        <v>41845.57512731482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128"/>
        <v>8.3333333333333343E-2</v>
      </c>
      <c r="R1088" s="8">
        <f t="shared" si="129"/>
        <v>7.5</v>
      </c>
      <c r="S1088" s="10" t="str">
        <f t="shared" si="132"/>
        <v>games</v>
      </c>
      <c r="T1088" s="10" t="str">
        <f t="shared" si="133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6">
        <f t="shared" si="126"/>
        <v>41805.422303240746</v>
      </c>
      <c r="K1089">
        <v>1400260087</v>
      </c>
      <c r="L1089" s="16">
        <f t="shared" si="127"/>
        <v>41775.422303240746</v>
      </c>
      <c r="M1089" t="b">
        <v>0</v>
      </c>
      <c r="N1089" s="11">
        <v>0.1</v>
      </c>
      <c r="O1089" t="b">
        <v>0</v>
      </c>
      <c r="P1089" t="s">
        <v>8282</v>
      </c>
      <c r="Q1089" s="7">
        <f t="shared" si="128"/>
        <v>0</v>
      </c>
      <c r="R1089" s="8">
        <f t="shared" si="129"/>
        <v>0</v>
      </c>
      <c r="S1089" s="10" t="str">
        <f t="shared" si="132"/>
        <v>games</v>
      </c>
      <c r="T1089" s="10" t="str">
        <f t="shared" si="133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6">
        <f t="shared" ref="J1090:J1153" si="134">(((I1090/60)/60)/24)+DATE(1970,1,1)+(-7/24)</f>
        <v>41753.507719907408</v>
      </c>
      <c r="K1090">
        <v>1395774667</v>
      </c>
      <c r="L1090" s="16">
        <f t="shared" ref="L1090:L1153" si="135">(((K1090/60)/60)/24)+DATE(1970,1,1)+(-7/24)</f>
        <v>41723.507719907408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136">(E1090/D1090)*100</f>
        <v>14.182977777777777</v>
      </c>
      <c r="R1090" s="8">
        <f t="shared" ref="R1090:R1153" si="137">E1090/N1090</f>
        <v>43.41727891156463</v>
      </c>
      <c r="S1090" s="10" t="str">
        <f t="shared" si="132"/>
        <v>games</v>
      </c>
      <c r="T1090" s="10" t="str">
        <f t="shared" si="133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6">
        <f t="shared" si="134"/>
        <v>42180.897858796299</v>
      </c>
      <c r="K1091">
        <v>1432701175</v>
      </c>
      <c r="L1091" s="16">
        <f t="shared" si="135"/>
        <v>42150.897858796299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136"/>
        <v>7.8266666666666662</v>
      </c>
      <c r="R1091" s="8">
        <f t="shared" si="137"/>
        <v>23.959183673469386</v>
      </c>
      <c r="S1091" s="10" t="str">
        <f t="shared" si="132"/>
        <v>games</v>
      </c>
      <c r="T1091" s="10" t="str">
        <f t="shared" si="133"/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6">
        <f t="shared" si="134"/>
        <v>42152.894131944449</v>
      </c>
      <c r="K1092">
        <v>1430281653</v>
      </c>
      <c r="L1092" s="16">
        <f t="shared" si="135"/>
        <v>42122.894131944449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136"/>
        <v>3.8464497269020695E-2</v>
      </c>
      <c r="R1092" s="8">
        <f t="shared" si="137"/>
        <v>5</v>
      </c>
      <c r="S1092" s="10" t="str">
        <f t="shared" si="132"/>
        <v>games</v>
      </c>
      <c r="T1092" s="10" t="str">
        <f t="shared" si="133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6">
        <f t="shared" si="134"/>
        <v>42470.486944444441</v>
      </c>
      <c r="K1093">
        <v>1457725272</v>
      </c>
      <c r="L1093" s="16">
        <f t="shared" si="135"/>
        <v>42440.528611111113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136"/>
        <v>12.5</v>
      </c>
      <c r="R1093" s="8">
        <f t="shared" si="137"/>
        <v>12.5</v>
      </c>
      <c r="S1093" s="10" t="str">
        <f t="shared" si="132"/>
        <v>games</v>
      </c>
      <c r="T1093" s="10" t="str">
        <f t="shared" si="133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6">
        <f t="shared" si="134"/>
        <v>41279.734236111115</v>
      </c>
      <c r="K1094">
        <v>1354840638</v>
      </c>
      <c r="L1094" s="16">
        <f t="shared" si="135"/>
        <v>41249.734236111115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136"/>
        <v>1.05</v>
      </c>
      <c r="R1094" s="8">
        <f t="shared" si="137"/>
        <v>3</v>
      </c>
      <c r="S1094" s="10" t="str">
        <f t="shared" si="132"/>
        <v>games</v>
      </c>
      <c r="T1094" s="10" t="str">
        <f t="shared" si="133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6">
        <f t="shared" si="134"/>
        <v>42411.682141203702</v>
      </c>
      <c r="K1095">
        <v>1453936937</v>
      </c>
      <c r="L1095" s="16">
        <f t="shared" si="135"/>
        <v>42396.682141203702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136"/>
        <v>14.083333333333334</v>
      </c>
      <c r="R1095" s="8">
        <f t="shared" si="137"/>
        <v>10.5625</v>
      </c>
      <c r="S1095" s="10" t="str">
        <f t="shared" si="132"/>
        <v>games</v>
      </c>
      <c r="T1095" s="10" t="str">
        <f t="shared" si="133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6">
        <f t="shared" si="134"/>
        <v>40825.421678240738</v>
      </c>
      <c r="K1096">
        <v>1315588033</v>
      </c>
      <c r="L1096" s="16">
        <f t="shared" si="135"/>
        <v>40795.421678240738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136"/>
        <v>18.300055555555556</v>
      </c>
      <c r="R1096" s="8">
        <f t="shared" si="137"/>
        <v>122.00037037037038</v>
      </c>
      <c r="S1096" s="10" t="str">
        <f t="shared" si="132"/>
        <v>games</v>
      </c>
      <c r="T1096" s="10" t="str">
        <f t="shared" si="133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6">
        <f t="shared" si="134"/>
        <v>41516.245601851857</v>
      </c>
      <c r="K1097">
        <v>1375275220</v>
      </c>
      <c r="L1097" s="16">
        <f t="shared" si="135"/>
        <v>41486.245601851857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136"/>
        <v>5.0347999999999997</v>
      </c>
      <c r="R1097" s="8">
        <f t="shared" si="137"/>
        <v>267.80851063829789</v>
      </c>
      <c r="S1097" s="10" t="str">
        <f t="shared" si="132"/>
        <v>games</v>
      </c>
      <c r="T1097" s="10" t="str">
        <f t="shared" si="133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6">
        <f t="shared" si="134"/>
        <v>41915.854166666672</v>
      </c>
      <c r="K1098">
        <v>1409747154</v>
      </c>
      <c r="L1098" s="16">
        <f t="shared" si="135"/>
        <v>41885.226319444446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136"/>
        <v>17.933333333333334</v>
      </c>
      <c r="R1098" s="8">
        <f t="shared" si="137"/>
        <v>74.206896551724142</v>
      </c>
      <c r="S1098" s="10" t="str">
        <f t="shared" ref="S1098:S1129" si="138">IF(ISNUMBER(SEARCH("games",P1098)),"games","")</f>
        <v>games</v>
      </c>
      <c r="T1098" s="10" t="str">
        <f t="shared" ref="T1098:T1125" si="139">IF(ISNUMBER(SEARCH("video games",P1098)),"video games","")</f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6">
        <f t="shared" si="134"/>
        <v>41700.500891203708</v>
      </c>
      <c r="K1099">
        <v>1390330877</v>
      </c>
      <c r="L1099" s="16">
        <f t="shared" si="135"/>
        <v>41660.500891203708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136"/>
        <v>4.7E-2</v>
      </c>
      <c r="R1099" s="8">
        <f t="shared" si="137"/>
        <v>6.7142857142857144</v>
      </c>
      <c r="S1099" s="10" t="str">
        <f t="shared" si="138"/>
        <v>games</v>
      </c>
      <c r="T1099" s="10" t="str">
        <f t="shared" si="139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6">
        <f t="shared" si="134"/>
        <v>41742.471006944448</v>
      </c>
      <c r="K1100">
        <v>1394821095</v>
      </c>
      <c r="L1100" s="16">
        <f t="shared" si="135"/>
        <v>41712.471006944448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136"/>
        <v>7.2120000000000006</v>
      </c>
      <c r="R1100" s="8">
        <f t="shared" si="137"/>
        <v>81.954545454545453</v>
      </c>
      <c r="S1100" s="10" t="str">
        <f t="shared" si="138"/>
        <v>games</v>
      </c>
      <c r="T1100" s="10" t="str">
        <f t="shared" si="139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6">
        <f t="shared" si="134"/>
        <v>42137.544768518521</v>
      </c>
      <c r="K1101">
        <v>1428955468</v>
      </c>
      <c r="L1101" s="16">
        <f t="shared" si="135"/>
        <v>42107.544768518521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136"/>
        <v>0.5</v>
      </c>
      <c r="R1101" s="8">
        <f t="shared" si="137"/>
        <v>25</v>
      </c>
      <c r="S1101" s="10" t="str">
        <f t="shared" si="138"/>
        <v>games</v>
      </c>
      <c r="T1101" s="10" t="str">
        <f t="shared" si="139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6">
        <f t="shared" si="134"/>
        <v>42413.819108796299</v>
      </c>
      <c r="K1102">
        <v>1452825571</v>
      </c>
      <c r="L1102" s="16">
        <f t="shared" si="135"/>
        <v>42383.819108796299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136"/>
        <v>2.5</v>
      </c>
      <c r="R1102" s="8">
        <f t="shared" si="137"/>
        <v>10</v>
      </c>
      <c r="S1102" s="10" t="str">
        <f t="shared" si="138"/>
        <v>games</v>
      </c>
      <c r="T1102" s="10" t="str">
        <f t="shared" si="139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6">
        <f t="shared" si="134"/>
        <v>42565.466666666667</v>
      </c>
      <c r="K1103">
        <v>1466188338</v>
      </c>
      <c r="L1103" s="16">
        <f t="shared" si="135"/>
        <v>42538.480763888896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136"/>
        <v>4.1000000000000002E-2</v>
      </c>
      <c r="R1103" s="8">
        <f t="shared" si="137"/>
        <v>6.833333333333333</v>
      </c>
      <c r="S1103" s="10" t="str">
        <f t="shared" si="138"/>
        <v>games</v>
      </c>
      <c r="T1103" s="10" t="str">
        <f t="shared" si="139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6">
        <f t="shared" si="134"/>
        <v>41616.957638888889</v>
      </c>
      <c r="K1104">
        <v>1383095125</v>
      </c>
      <c r="L1104" s="16">
        <f t="shared" si="135"/>
        <v>41576.75376157408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136"/>
        <v>5.3125</v>
      </c>
      <c r="R1104" s="8">
        <f t="shared" si="137"/>
        <v>17.708333333333332</v>
      </c>
      <c r="S1104" s="10" t="str">
        <f t="shared" si="138"/>
        <v>games</v>
      </c>
      <c r="T1104" s="10" t="str">
        <f t="shared" si="139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6">
        <f t="shared" si="134"/>
        <v>42538.930439814816</v>
      </c>
      <c r="K1105">
        <v>1461043190</v>
      </c>
      <c r="L1105" s="16">
        <f t="shared" si="135"/>
        <v>42478.930439814816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136"/>
        <v>1.6199999999999999</v>
      </c>
      <c r="R1105" s="8">
        <f t="shared" si="137"/>
        <v>16.2</v>
      </c>
      <c r="S1105" s="10" t="str">
        <f t="shared" si="138"/>
        <v>games</v>
      </c>
      <c r="T1105" s="10" t="str">
        <f t="shared" si="139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6">
        <f t="shared" si="134"/>
        <v>41801.118298611116</v>
      </c>
      <c r="K1106">
        <v>1399888221</v>
      </c>
      <c r="L1106" s="16">
        <f t="shared" si="135"/>
        <v>41771.118298611116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136"/>
        <v>4.9516666666666671</v>
      </c>
      <c r="R1106" s="8">
        <f t="shared" si="137"/>
        <v>80.297297297297291</v>
      </c>
      <c r="S1106" s="10" t="str">
        <f t="shared" si="138"/>
        <v>games</v>
      </c>
      <c r="T1106" s="10" t="str">
        <f t="shared" si="139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6">
        <f t="shared" si="134"/>
        <v>41721.802395833336</v>
      </c>
      <c r="K1107">
        <v>1393038927</v>
      </c>
      <c r="L1107" s="16">
        <f t="shared" si="135"/>
        <v>41691.8440625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136"/>
        <v>0.159</v>
      </c>
      <c r="R1107" s="8">
        <f t="shared" si="137"/>
        <v>71.55</v>
      </c>
      <c r="S1107" s="10" t="str">
        <f t="shared" si="138"/>
        <v>games</v>
      </c>
      <c r="T1107" s="10" t="str">
        <f t="shared" si="139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6">
        <f t="shared" si="134"/>
        <v>41003.407118055555</v>
      </c>
      <c r="K1108">
        <v>1330969575</v>
      </c>
      <c r="L1108" s="16">
        <f t="shared" si="135"/>
        <v>40973.448784722226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136"/>
        <v>41.25</v>
      </c>
      <c r="R1108" s="8">
        <f t="shared" si="137"/>
        <v>23.571428571428573</v>
      </c>
      <c r="S1108" s="10" t="str">
        <f t="shared" si="138"/>
        <v>games</v>
      </c>
      <c r="T1108" s="10" t="str">
        <f t="shared" si="139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6">
        <f t="shared" si="134"/>
        <v>41843.569722222222</v>
      </c>
      <c r="K1109">
        <v>1403556024</v>
      </c>
      <c r="L1109" s="16">
        <f t="shared" si="135"/>
        <v>41813.569722222222</v>
      </c>
      <c r="M1109" t="b">
        <v>0</v>
      </c>
      <c r="N1109" s="11">
        <v>0.1</v>
      </c>
      <c r="O1109" t="b">
        <v>0</v>
      </c>
      <c r="P1109" t="s">
        <v>8282</v>
      </c>
      <c r="Q1109" s="7">
        <f t="shared" si="136"/>
        <v>0</v>
      </c>
      <c r="R1109" s="8">
        <f t="shared" si="137"/>
        <v>0</v>
      </c>
      <c r="S1109" s="10" t="str">
        <f t="shared" si="138"/>
        <v>games</v>
      </c>
      <c r="T1109" s="10" t="str">
        <f t="shared" si="139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6">
        <f t="shared" si="134"/>
        <v>41012.303645833337</v>
      </c>
      <c r="K1110">
        <v>1329146235</v>
      </c>
      <c r="L1110" s="16">
        <f t="shared" si="135"/>
        <v>40952.345312500001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136"/>
        <v>2.93</v>
      </c>
      <c r="R1110" s="8">
        <f t="shared" si="137"/>
        <v>34.88095238095238</v>
      </c>
      <c r="S1110" s="10" t="str">
        <f t="shared" si="138"/>
        <v>games</v>
      </c>
      <c r="T1110" s="10" t="str">
        <f t="shared" si="139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6">
        <f t="shared" si="134"/>
        <v>42692.502199074072</v>
      </c>
      <c r="K1111">
        <v>1476900190</v>
      </c>
      <c r="L1111" s="16">
        <f t="shared" si="135"/>
        <v>42662.460532407415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136"/>
        <v>0.44999999999999996</v>
      </c>
      <c r="R1111" s="8">
        <f t="shared" si="137"/>
        <v>15</v>
      </c>
      <c r="S1111" s="10" t="str">
        <f t="shared" si="138"/>
        <v>games</v>
      </c>
      <c r="T1111" s="10" t="str">
        <f t="shared" si="139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6">
        <f t="shared" si="134"/>
        <v>41250.641458333332</v>
      </c>
      <c r="K1112">
        <v>1352327022</v>
      </c>
      <c r="L1112" s="16">
        <f t="shared" si="135"/>
        <v>41220.641458333332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136"/>
        <v>0.51</v>
      </c>
      <c r="R1112" s="8">
        <f t="shared" si="137"/>
        <v>23.181818181818183</v>
      </c>
      <c r="S1112" s="10" t="str">
        <f t="shared" si="138"/>
        <v>games</v>
      </c>
      <c r="T1112" s="10" t="str">
        <f t="shared" si="139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6">
        <f t="shared" si="134"/>
        <v>42376.911921296305</v>
      </c>
      <c r="K1113">
        <v>1449636790</v>
      </c>
      <c r="L1113" s="16">
        <f t="shared" si="135"/>
        <v>42346.911921296305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136"/>
        <v>0.04</v>
      </c>
      <c r="R1113" s="8">
        <f t="shared" si="137"/>
        <v>1</v>
      </c>
      <c r="S1113" s="10" t="str">
        <f t="shared" si="138"/>
        <v>games</v>
      </c>
      <c r="T1113" s="10" t="str">
        <f t="shared" si="139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6">
        <f t="shared" si="134"/>
        <v>42023.062500000007</v>
      </c>
      <c r="K1114">
        <v>1416507211</v>
      </c>
      <c r="L1114" s="16">
        <f t="shared" si="135"/>
        <v>41963.467719907414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136"/>
        <v>35.537409090909087</v>
      </c>
      <c r="R1114" s="8">
        <f t="shared" si="137"/>
        <v>100.23371794871794</v>
      </c>
      <c r="S1114" s="10" t="str">
        <f t="shared" si="138"/>
        <v>games</v>
      </c>
      <c r="T1114" s="10" t="str">
        <f t="shared" si="139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6">
        <f t="shared" si="134"/>
        <v>41865.685416666667</v>
      </c>
      <c r="K1115">
        <v>1405466820</v>
      </c>
      <c r="L1115" s="16">
        <f t="shared" si="135"/>
        <v>41835.685416666667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136"/>
        <v>0.5</v>
      </c>
      <c r="R1115" s="8">
        <f t="shared" si="137"/>
        <v>5</v>
      </c>
      <c r="S1115" s="10" t="str">
        <f t="shared" si="138"/>
        <v>games</v>
      </c>
      <c r="T1115" s="10" t="str">
        <f t="shared" si="139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6">
        <f t="shared" si="134"/>
        <v>41556.054247685192</v>
      </c>
      <c r="K1116">
        <v>1378714687</v>
      </c>
      <c r="L1116" s="16">
        <f t="shared" si="135"/>
        <v>41526.054247685192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136"/>
        <v>0.16666666666666669</v>
      </c>
      <c r="R1116" s="8">
        <f t="shared" si="137"/>
        <v>3.3333333333333335</v>
      </c>
      <c r="S1116" s="10" t="str">
        <f t="shared" si="138"/>
        <v>games</v>
      </c>
      <c r="T1116" s="10" t="str">
        <f t="shared" si="139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6">
        <f t="shared" si="134"/>
        <v>42459.362210648149</v>
      </c>
      <c r="K1117">
        <v>1456764095</v>
      </c>
      <c r="L1117" s="16">
        <f t="shared" si="135"/>
        <v>42429.403877314813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136"/>
        <v>0.13250000000000001</v>
      </c>
      <c r="R1117" s="8">
        <f t="shared" si="137"/>
        <v>13.25</v>
      </c>
      <c r="S1117" s="10" t="str">
        <f t="shared" si="138"/>
        <v>games</v>
      </c>
      <c r="T1117" s="10" t="str">
        <f t="shared" si="139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6">
        <f t="shared" si="134"/>
        <v>41069.555648148147</v>
      </c>
      <c r="K1118">
        <v>1334089208</v>
      </c>
      <c r="L1118" s="16">
        <f t="shared" si="135"/>
        <v>41009.555648148147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136"/>
        <v>3.5704000000000007E-2</v>
      </c>
      <c r="R1118" s="8">
        <f t="shared" si="137"/>
        <v>17.852</v>
      </c>
      <c r="S1118" s="10" t="str">
        <f t="shared" si="138"/>
        <v>games</v>
      </c>
      <c r="T1118" s="10" t="str">
        <f t="shared" si="139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6">
        <f t="shared" si="134"/>
        <v>42363.306863425933</v>
      </c>
      <c r="K1119">
        <v>1448461313</v>
      </c>
      <c r="L1119" s="16">
        <f t="shared" si="135"/>
        <v>42333.306863425933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136"/>
        <v>8.3000000000000007</v>
      </c>
      <c r="R1119" s="8">
        <f t="shared" si="137"/>
        <v>10.375</v>
      </c>
      <c r="S1119" s="10" t="str">
        <f t="shared" si="138"/>
        <v>games</v>
      </c>
      <c r="T1119" s="10" t="str">
        <f t="shared" si="139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6">
        <f t="shared" si="134"/>
        <v>41733.833090277782</v>
      </c>
      <c r="K1120">
        <v>1394078379</v>
      </c>
      <c r="L1120" s="16">
        <f t="shared" si="135"/>
        <v>41703.874756944446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136"/>
        <v>2.4222222222222221</v>
      </c>
      <c r="R1120" s="8">
        <f t="shared" si="137"/>
        <v>36.333333333333336</v>
      </c>
      <c r="S1120" s="10" t="str">
        <f t="shared" si="138"/>
        <v>games</v>
      </c>
      <c r="T1120" s="10" t="str">
        <f t="shared" si="139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6">
        <f t="shared" si="134"/>
        <v>41735.500740740747</v>
      </c>
      <c r="K1121">
        <v>1395687664</v>
      </c>
      <c r="L1121" s="16">
        <f t="shared" si="135"/>
        <v>41722.500740740747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136"/>
        <v>0.23809523809523811</v>
      </c>
      <c r="R1121" s="8">
        <f t="shared" si="137"/>
        <v>5</v>
      </c>
      <c r="S1121" s="10" t="str">
        <f t="shared" si="138"/>
        <v>games</v>
      </c>
      <c r="T1121" s="10" t="str">
        <f t="shared" si="139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6">
        <f t="shared" si="134"/>
        <v>40844.581018518518</v>
      </c>
      <c r="K1122">
        <v>1315947400</v>
      </c>
      <c r="L1122" s="16">
        <f t="shared" si="135"/>
        <v>40799.581018518518</v>
      </c>
      <c r="M1122" t="b">
        <v>0</v>
      </c>
      <c r="N1122" s="11">
        <v>0.1</v>
      </c>
      <c r="O1122" t="b">
        <v>0</v>
      </c>
      <c r="P1122" t="s">
        <v>8282</v>
      </c>
      <c r="Q1122" s="7">
        <f t="shared" si="136"/>
        <v>0</v>
      </c>
      <c r="R1122" s="8">
        <f t="shared" si="137"/>
        <v>0</v>
      </c>
      <c r="S1122" s="10" t="str">
        <f t="shared" si="138"/>
        <v>games</v>
      </c>
      <c r="T1122" s="10" t="str">
        <f t="shared" si="139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6">
        <f t="shared" si="134"/>
        <v>42442.60087962963</v>
      </c>
      <c r="K1123">
        <v>1455315916</v>
      </c>
      <c r="L1123" s="16">
        <f t="shared" si="135"/>
        <v>42412.642546296302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136"/>
        <v>1.1599999999999999E-2</v>
      </c>
      <c r="R1123" s="8">
        <f t="shared" si="137"/>
        <v>5.8</v>
      </c>
      <c r="S1123" s="10" t="str">
        <f t="shared" si="138"/>
        <v>games</v>
      </c>
      <c r="T1123" s="10" t="str">
        <f t="shared" si="139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6">
        <f t="shared" si="134"/>
        <v>41424.412326388891</v>
      </c>
      <c r="K1124">
        <v>1368723225</v>
      </c>
      <c r="L1124" s="16">
        <f t="shared" si="135"/>
        <v>41410.412326388891</v>
      </c>
      <c r="M1124" t="b">
        <v>0</v>
      </c>
      <c r="N1124" s="11">
        <v>0.1</v>
      </c>
      <c r="O1124" t="b">
        <v>0</v>
      </c>
      <c r="P1124" t="s">
        <v>8282</v>
      </c>
      <c r="Q1124" s="7">
        <f t="shared" si="136"/>
        <v>0</v>
      </c>
      <c r="R1124" s="8">
        <f t="shared" si="137"/>
        <v>0</v>
      </c>
      <c r="S1124" s="10" t="str">
        <f t="shared" si="138"/>
        <v>games</v>
      </c>
      <c r="T1124" s="10" t="str">
        <f t="shared" si="139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6">
        <f t="shared" si="134"/>
        <v>41748.232037037036</v>
      </c>
      <c r="K1125">
        <v>1395318848</v>
      </c>
      <c r="L1125" s="16">
        <f t="shared" si="135"/>
        <v>41718.232037037036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136"/>
        <v>0.22</v>
      </c>
      <c r="R1125" s="8">
        <f t="shared" si="137"/>
        <v>3.6666666666666665</v>
      </c>
      <c r="S1125" s="10" t="str">
        <f t="shared" si="138"/>
        <v>games</v>
      </c>
      <c r="T1125" s="10" t="str">
        <f t="shared" si="139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6">
        <f t="shared" si="134"/>
        <v>42124.375590277785</v>
      </c>
      <c r="K1126">
        <v>1427817651</v>
      </c>
      <c r="L1126" s="16">
        <f t="shared" si="135"/>
        <v>42094.375590277785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136"/>
        <v>0.47222222222222221</v>
      </c>
      <c r="R1126" s="8">
        <f t="shared" si="137"/>
        <v>60.714285714285715</v>
      </c>
      <c r="S1126" s="10" t="str">
        <f t="shared" si="138"/>
        <v>games</v>
      </c>
      <c r="T1126" s="10" t="str">
        <f t="shared" ref="T1126:T1145" si="140">IF(ISNUMBER(SEARCH("mobile games",P1126)),"mobile games","")</f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6">
        <f t="shared" si="134"/>
        <v>42272.33252314815</v>
      </c>
      <c r="K1127">
        <v>1438009130</v>
      </c>
      <c r="L1127" s="16">
        <f t="shared" si="135"/>
        <v>42212.33252314815</v>
      </c>
      <c r="M1127" t="b">
        <v>0</v>
      </c>
      <c r="N1127" s="11">
        <v>0.1</v>
      </c>
      <c r="O1127" t="b">
        <v>0</v>
      </c>
      <c r="P1127" t="s">
        <v>8283</v>
      </c>
      <c r="Q1127" s="7">
        <f t="shared" si="136"/>
        <v>0</v>
      </c>
      <c r="R1127" s="8">
        <f t="shared" si="137"/>
        <v>0</v>
      </c>
      <c r="S1127" s="10" t="str">
        <f t="shared" si="138"/>
        <v>games</v>
      </c>
      <c r="T1127" s="10" t="str">
        <f t="shared" si="140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6">
        <f t="shared" si="134"/>
        <v>42565.035810185182</v>
      </c>
      <c r="K1128">
        <v>1465890694</v>
      </c>
      <c r="L1128" s="16">
        <f t="shared" si="135"/>
        <v>42535.035810185182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136"/>
        <v>0.5</v>
      </c>
      <c r="R1128" s="8">
        <f t="shared" si="137"/>
        <v>5</v>
      </c>
      <c r="S1128" s="10" t="str">
        <f t="shared" si="138"/>
        <v>games</v>
      </c>
      <c r="T1128" s="10" t="str">
        <f t="shared" si="140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6">
        <f t="shared" si="134"/>
        <v>41957.604166666664</v>
      </c>
      <c r="K1129">
        <v>1413318600</v>
      </c>
      <c r="L1129" s="16">
        <f t="shared" si="135"/>
        <v>41926.5625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136"/>
        <v>1.6714285714285713</v>
      </c>
      <c r="R1129" s="8">
        <f t="shared" si="137"/>
        <v>25.434782608695652</v>
      </c>
      <c r="S1129" s="10" t="str">
        <f t="shared" si="138"/>
        <v>games</v>
      </c>
      <c r="T1129" s="10" t="str">
        <f t="shared" si="140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6">
        <f t="shared" si="134"/>
        <v>41858.357835648152</v>
      </c>
      <c r="K1130">
        <v>1404833717</v>
      </c>
      <c r="L1130" s="16">
        <f t="shared" si="135"/>
        <v>41828.357835648152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136"/>
        <v>0.1</v>
      </c>
      <c r="R1130" s="8">
        <f t="shared" si="137"/>
        <v>1</v>
      </c>
      <c r="S1130" s="10" t="str">
        <f t="shared" ref="S1130:S1145" si="141">IF(ISNUMBER(SEARCH("games",P1130)),"games","")</f>
        <v>games</v>
      </c>
      <c r="T1130" s="10" t="str">
        <f t="shared" si="140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6">
        <f t="shared" si="134"/>
        <v>42525.973298611112</v>
      </c>
      <c r="K1131">
        <v>1462515693</v>
      </c>
      <c r="L1131" s="16">
        <f t="shared" si="135"/>
        <v>42495.973298611112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136"/>
        <v>0.105</v>
      </c>
      <c r="R1131" s="8">
        <f t="shared" si="137"/>
        <v>10.5</v>
      </c>
      <c r="S1131" s="10" t="str">
        <f t="shared" si="141"/>
        <v>games</v>
      </c>
      <c r="T1131" s="10" t="str">
        <f t="shared" si="140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6">
        <f t="shared" si="134"/>
        <v>41968.746527777781</v>
      </c>
      <c r="K1132">
        <v>1411775700</v>
      </c>
      <c r="L1132" s="16">
        <f t="shared" si="135"/>
        <v>41908.704861111117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136"/>
        <v>0.22</v>
      </c>
      <c r="R1132" s="8">
        <f t="shared" si="137"/>
        <v>3.6666666666666665</v>
      </c>
      <c r="S1132" s="10" t="str">
        <f t="shared" si="141"/>
        <v>games</v>
      </c>
      <c r="T1132" s="10" t="str">
        <f t="shared" si="140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6">
        <f t="shared" si="134"/>
        <v>42362.616527777784</v>
      </c>
      <c r="K1133">
        <v>1448401668</v>
      </c>
      <c r="L1133" s="16">
        <f t="shared" si="135"/>
        <v>42332.616527777784</v>
      </c>
      <c r="M1133" t="b">
        <v>0</v>
      </c>
      <c r="N1133" s="11">
        <v>0.1</v>
      </c>
      <c r="O1133" t="b">
        <v>0</v>
      </c>
      <c r="P1133" t="s">
        <v>8283</v>
      </c>
      <c r="Q1133" s="7">
        <f t="shared" si="136"/>
        <v>0</v>
      </c>
      <c r="R1133" s="8">
        <f t="shared" si="137"/>
        <v>0</v>
      </c>
      <c r="S1133" s="10" t="str">
        <f t="shared" si="141"/>
        <v>games</v>
      </c>
      <c r="T1133" s="10" t="str">
        <f t="shared" si="140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6">
        <f t="shared" si="134"/>
        <v>42735.823738425934</v>
      </c>
      <c r="K1134">
        <v>1480646771</v>
      </c>
      <c r="L1134" s="16">
        <f t="shared" si="135"/>
        <v>42705.823738425934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136"/>
        <v>14.38</v>
      </c>
      <c r="R1134" s="8">
        <f t="shared" si="137"/>
        <v>110.61538461538461</v>
      </c>
      <c r="S1134" s="10" t="str">
        <f t="shared" si="141"/>
        <v>games</v>
      </c>
      <c r="T1134" s="10" t="str">
        <f t="shared" si="140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6">
        <f t="shared" si="134"/>
        <v>41851.115520833337</v>
      </c>
      <c r="K1135">
        <v>1404207981</v>
      </c>
      <c r="L1135" s="16">
        <f t="shared" si="135"/>
        <v>41821.115520833337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136"/>
        <v>0.66666666666666674</v>
      </c>
      <c r="R1135" s="8">
        <f t="shared" si="137"/>
        <v>20</v>
      </c>
      <c r="S1135" s="10" t="str">
        <f t="shared" si="141"/>
        <v>games</v>
      </c>
      <c r="T1135" s="10" t="str">
        <f t="shared" si="140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6">
        <f t="shared" si="134"/>
        <v>41971.897916666669</v>
      </c>
      <c r="K1136">
        <v>1416034228</v>
      </c>
      <c r="L1136" s="16">
        <f t="shared" si="135"/>
        <v>41957.993379629632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136"/>
        <v>4.0000000000000001E-3</v>
      </c>
      <c r="R1136" s="8">
        <f t="shared" si="137"/>
        <v>1</v>
      </c>
      <c r="S1136" s="10" t="str">
        <f t="shared" si="141"/>
        <v>games</v>
      </c>
      <c r="T1136" s="10" t="str">
        <f t="shared" si="140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6">
        <f t="shared" si="134"/>
        <v>42588.697847222218</v>
      </c>
      <c r="K1137">
        <v>1467935094</v>
      </c>
      <c r="L1137" s="16">
        <f t="shared" si="135"/>
        <v>42558.697847222218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136"/>
        <v>5</v>
      </c>
      <c r="R1137" s="8">
        <f t="shared" si="137"/>
        <v>50</v>
      </c>
      <c r="S1137" s="10" t="str">
        <f t="shared" si="141"/>
        <v>games</v>
      </c>
      <c r="T1137" s="10" t="str">
        <f t="shared" si="140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6">
        <f t="shared" si="134"/>
        <v>42357.379965277774</v>
      </c>
      <c r="K1138">
        <v>1447949229</v>
      </c>
      <c r="L1138" s="16">
        <f t="shared" si="135"/>
        <v>42327.379965277774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136"/>
        <v>6.4439140811455857</v>
      </c>
      <c r="R1138" s="8">
        <f t="shared" si="137"/>
        <v>45</v>
      </c>
      <c r="S1138" s="10" t="str">
        <f t="shared" si="141"/>
        <v>games</v>
      </c>
      <c r="T1138" s="10" t="str">
        <f t="shared" si="140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6">
        <f t="shared" si="134"/>
        <v>42483.528020833335</v>
      </c>
      <c r="K1139">
        <v>1458848421</v>
      </c>
      <c r="L1139" s="16">
        <f t="shared" si="135"/>
        <v>42453.528020833335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136"/>
        <v>39.5</v>
      </c>
      <c r="R1139" s="8">
        <f t="shared" si="137"/>
        <v>253.2051282051282</v>
      </c>
      <c r="S1139" s="10" t="str">
        <f t="shared" si="141"/>
        <v>games</v>
      </c>
      <c r="T1139" s="10" t="str">
        <f t="shared" si="140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6">
        <f t="shared" si="134"/>
        <v>42756.614942129636</v>
      </c>
      <c r="K1140">
        <v>1483307131</v>
      </c>
      <c r="L1140" s="16">
        <f t="shared" si="135"/>
        <v>42736.614942129636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136"/>
        <v>0.35714285714285715</v>
      </c>
      <c r="R1140" s="8">
        <f t="shared" si="137"/>
        <v>31.25</v>
      </c>
      <c r="S1140" s="10" t="str">
        <f t="shared" si="141"/>
        <v>games</v>
      </c>
      <c r="T1140" s="10" t="str">
        <f t="shared" si="140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6">
        <f t="shared" si="134"/>
        <v>42005.055856481478</v>
      </c>
      <c r="K1141">
        <v>1417508426</v>
      </c>
      <c r="L1141" s="16">
        <f t="shared" si="135"/>
        <v>41975.055856481478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36"/>
        <v>6.25E-2</v>
      </c>
      <c r="R1141" s="8">
        <f t="shared" si="137"/>
        <v>5</v>
      </c>
      <c r="S1141" s="10" t="str">
        <f t="shared" si="141"/>
        <v>games</v>
      </c>
      <c r="T1141" s="10" t="str">
        <f t="shared" si="140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6">
        <f t="shared" si="134"/>
        <v>42222.170381944445</v>
      </c>
      <c r="K1142">
        <v>1436267121</v>
      </c>
      <c r="L1142" s="16">
        <f t="shared" si="135"/>
        <v>42192.170381944445</v>
      </c>
      <c r="M1142" t="b">
        <v>0</v>
      </c>
      <c r="N1142" s="11">
        <v>0.1</v>
      </c>
      <c r="O1142" t="b">
        <v>0</v>
      </c>
      <c r="P1142" t="s">
        <v>8283</v>
      </c>
      <c r="Q1142" s="7">
        <f t="shared" si="136"/>
        <v>0</v>
      </c>
      <c r="R1142" s="8">
        <f t="shared" si="137"/>
        <v>0</v>
      </c>
      <c r="S1142" s="10" t="str">
        <f t="shared" si="141"/>
        <v>games</v>
      </c>
      <c r="T1142" s="10" t="str">
        <f t="shared" si="140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6">
        <f t="shared" si="134"/>
        <v>42194.407986111117</v>
      </c>
      <c r="K1143">
        <v>1433868450</v>
      </c>
      <c r="L1143" s="16">
        <f t="shared" si="135"/>
        <v>42164.407986111117</v>
      </c>
      <c r="M1143" t="b">
        <v>0</v>
      </c>
      <c r="N1143" s="11">
        <v>0.1</v>
      </c>
      <c r="O1143" t="b">
        <v>0</v>
      </c>
      <c r="P1143" t="s">
        <v>8283</v>
      </c>
      <c r="Q1143" s="7">
        <f t="shared" si="136"/>
        <v>0</v>
      </c>
      <c r="R1143" s="8">
        <f t="shared" si="137"/>
        <v>0</v>
      </c>
      <c r="S1143" s="10" t="str">
        <f t="shared" si="141"/>
        <v>games</v>
      </c>
      <c r="T1143" s="10" t="str">
        <f t="shared" si="140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6">
        <f t="shared" si="134"/>
        <v>42051.71443287038</v>
      </c>
      <c r="K1144">
        <v>1421539727</v>
      </c>
      <c r="L1144" s="16">
        <f t="shared" si="135"/>
        <v>42021.71443287038</v>
      </c>
      <c r="M1144" t="b">
        <v>0</v>
      </c>
      <c r="N1144" s="11">
        <v>0.1</v>
      </c>
      <c r="O1144" t="b">
        <v>0</v>
      </c>
      <c r="P1144" t="s">
        <v>8283</v>
      </c>
      <c r="Q1144" s="7">
        <f t="shared" si="136"/>
        <v>0</v>
      </c>
      <c r="R1144" s="8">
        <f t="shared" si="137"/>
        <v>0</v>
      </c>
      <c r="S1144" s="10" t="str">
        <f t="shared" si="141"/>
        <v>games</v>
      </c>
      <c r="T1144" s="10" t="str">
        <f t="shared" si="140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6">
        <f t="shared" si="134"/>
        <v>42354.901921296296</v>
      </c>
      <c r="K1145">
        <v>1447735126</v>
      </c>
      <c r="L1145" s="16">
        <f t="shared" si="135"/>
        <v>42324.901921296296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136"/>
        <v>0.41333333333333333</v>
      </c>
      <c r="R1145" s="8">
        <f t="shared" si="137"/>
        <v>23.25</v>
      </c>
      <c r="S1145" s="10" t="str">
        <f t="shared" si="141"/>
        <v>games</v>
      </c>
      <c r="T1145" s="10" t="str">
        <f t="shared" si="140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6">
        <f t="shared" si="134"/>
        <v>42122.890277777777</v>
      </c>
      <c r="K1146">
        <v>1427689320</v>
      </c>
      <c r="L1146" s="16">
        <f t="shared" si="135"/>
        <v>42092.890277777777</v>
      </c>
      <c r="M1146" t="b">
        <v>0</v>
      </c>
      <c r="N1146" s="11">
        <v>0.1</v>
      </c>
      <c r="O1146" t="b">
        <v>0</v>
      </c>
      <c r="P1146" t="s">
        <v>8284</v>
      </c>
      <c r="Q1146" s="7">
        <f t="shared" si="136"/>
        <v>0</v>
      </c>
      <c r="R1146" s="8">
        <f t="shared" si="137"/>
        <v>0</v>
      </c>
      <c r="S1146" s="10" t="str">
        <f t="shared" ref="S1146:S1185" si="142">IF(ISNUMBER(SEARCH("food",P1146)),"food","")</f>
        <v>food</v>
      </c>
      <c r="T1146" s="10" t="str">
        <f t="shared" ref="T1146:T1185" si="143">IF(ISNUMBER(SEARCH("food trucks",P1146)),"food trucks","")</f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6">
        <f t="shared" si="134"/>
        <v>41914.455925925933</v>
      </c>
      <c r="K1147">
        <v>1407088592</v>
      </c>
      <c r="L1147" s="16">
        <f t="shared" si="135"/>
        <v>41854.455925925933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136"/>
        <v>0.125</v>
      </c>
      <c r="R1147" s="8">
        <f t="shared" si="137"/>
        <v>100</v>
      </c>
      <c r="S1147" s="10" t="str">
        <f t="shared" si="142"/>
        <v>food</v>
      </c>
      <c r="T1147" s="10" t="str">
        <f t="shared" si="143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6">
        <f t="shared" si="134"/>
        <v>41761.661724537036</v>
      </c>
      <c r="K1148">
        <v>1395787973</v>
      </c>
      <c r="L1148" s="16">
        <f t="shared" si="135"/>
        <v>41723.661724537036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136"/>
        <v>8.8333333333333339</v>
      </c>
      <c r="R1148" s="8">
        <f t="shared" si="137"/>
        <v>44.166666666666664</v>
      </c>
      <c r="S1148" s="10" t="str">
        <f t="shared" si="142"/>
        <v>food</v>
      </c>
      <c r="T1148" s="10" t="str">
        <f t="shared" si="143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6">
        <f t="shared" si="134"/>
        <v>41931.6803587963</v>
      </c>
      <c r="K1149">
        <v>1408576783</v>
      </c>
      <c r="L1149" s="16">
        <f t="shared" si="135"/>
        <v>41871.6803587963</v>
      </c>
      <c r="M1149" t="b">
        <v>0</v>
      </c>
      <c r="N1149" s="11">
        <v>0.1</v>
      </c>
      <c r="O1149" t="b">
        <v>0</v>
      </c>
      <c r="P1149" t="s">
        <v>8284</v>
      </c>
      <c r="Q1149" s="7">
        <f t="shared" si="136"/>
        <v>0</v>
      </c>
      <c r="R1149" s="8">
        <f t="shared" si="137"/>
        <v>0</v>
      </c>
      <c r="S1149" s="10" t="str">
        <f t="shared" si="142"/>
        <v>food</v>
      </c>
      <c r="T1149" s="10" t="str">
        <f t="shared" si="143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6">
        <f t="shared" si="134"/>
        <v>42704.921076388891</v>
      </c>
      <c r="K1150">
        <v>1477973181</v>
      </c>
      <c r="L1150" s="16">
        <f t="shared" si="135"/>
        <v>42674.87940972222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136"/>
        <v>0.48666666666666669</v>
      </c>
      <c r="R1150" s="8">
        <f t="shared" si="137"/>
        <v>24.333333333333332</v>
      </c>
      <c r="S1150" s="10" t="str">
        <f t="shared" si="142"/>
        <v>food</v>
      </c>
      <c r="T1150" s="10" t="str">
        <f t="shared" si="143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6">
        <f t="shared" si="134"/>
        <v>42537.418587962966</v>
      </c>
      <c r="K1151">
        <v>1463504566</v>
      </c>
      <c r="L1151" s="16">
        <f t="shared" si="135"/>
        <v>42507.418587962966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136"/>
        <v>0.15</v>
      </c>
      <c r="R1151" s="8">
        <f t="shared" si="137"/>
        <v>37.5</v>
      </c>
      <c r="S1151" s="10" t="str">
        <f t="shared" si="142"/>
        <v>food</v>
      </c>
      <c r="T1151" s="10" t="str">
        <f t="shared" si="143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6">
        <f t="shared" si="134"/>
        <v>42377.662905092591</v>
      </c>
      <c r="K1152">
        <v>1447109675</v>
      </c>
      <c r="L1152" s="16">
        <f t="shared" si="135"/>
        <v>42317.662905092591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136"/>
        <v>10.08</v>
      </c>
      <c r="R1152" s="8">
        <f t="shared" si="137"/>
        <v>42</v>
      </c>
      <c r="S1152" s="10" t="str">
        <f t="shared" si="142"/>
        <v>food</v>
      </c>
      <c r="T1152" s="10" t="str">
        <f t="shared" si="143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6">
        <f t="shared" si="134"/>
        <v>42253.810914351852</v>
      </c>
      <c r="K1153">
        <v>1439000863</v>
      </c>
      <c r="L1153" s="16">
        <f t="shared" si="135"/>
        <v>42223.810914351852</v>
      </c>
      <c r="M1153" t="b">
        <v>0</v>
      </c>
      <c r="N1153" s="11">
        <v>0.1</v>
      </c>
      <c r="O1153" t="b">
        <v>0</v>
      </c>
      <c r="P1153" t="s">
        <v>8284</v>
      </c>
      <c r="Q1153" s="7">
        <f t="shared" si="136"/>
        <v>0</v>
      </c>
      <c r="R1153" s="8">
        <f t="shared" si="137"/>
        <v>0</v>
      </c>
      <c r="S1153" s="10" t="str">
        <f t="shared" si="142"/>
        <v>food</v>
      </c>
      <c r="T1153" s="10" t="str">
        <f t="shared" si="143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6">
        <f t="shared" ref="J1154:J1217" si="144">(((I1154/60)/60)/24)+DATE(1970,1,1)+(-7/24)</f>
        <v>42139.417962962965</v>
      </c>
      <c r="K1154">
        <v>1429117312</v>
      </c>
      <c r="L1154" s="16">
        <f t="shared" ref="L1154:L1217" si="145">(((K1154/60)/60)/24)+DATE(1970,1,1)+(-7/24)</f>
        <v>42109.417962962965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146">(E1154/D1154)*100</f>
        <v>5.6937500000000005</v>
      </c>
      <c r="R1154" s="8">
        <f t="shared" ref="R1154:R1217" si="147">E1154/N1154</f>
        <v>60.733333333333334</v>
      </c>
      <c r="S1154" s="10" t="str">
        <f t="shared" si="142"/>
        <v>food</v>
      </c>
      <c r="T1154" s="10" t="str">
        <f t="shared" si="143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6">
        <f t="shared" si="144"/>
        <v>42173.422511574077</v>
      </c>
      <c r="K1155">
        <v>1432055305</v>
      </c>
      <c r="L1155" s="16">
        <f t="shared" si="145"/>
        <v>42143.422511574077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146"/>
        <v>0.625</v>
      </c>
      <c r="R1155" s="8">
        <f t="shared" si="147"/>
        <v>50</v>
      </c>
      <c r="S1155" s="10" t="str">
        <f t="shared" si="142"/>
        <v>food</v>
      </c>
      <c r="T1155" s="10" t="str">
        <f t="shared" si="143"/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6">
        <f t="shared" si="144"/>
        <v>42252.817199074074</v>
      </c>
      <c r="K1156">
        <v>1438915006</v>
      </c>
      <c r="L1156" s="16">
        <f t="shared" si="145"/>
        <v>42222.817199074074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146"/>
        <v>6.5</v>
      </c>
      <c r="R1156" s="8">
        <f t="shared" si="147"/>
        <v>108.33333333333333</v>
      </c>
      <c r="S1156" s="10" t="str">
        <f t="shared" si="142"/>
        <v>food</v>
      </c>
      <c r="T1156" s="10" t="str">
        <f t="shared" si="14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6">
        <f t="shared" si="144"/>
        <v>41865.472314814819</v>
      </c>
      <c r="K1157">
        <v>1405448408</v>
      </c>
      <c r="L1157" s="16">
        <f t="shared" si="145"/>
        <v>41835.472314814819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146"/>
        <v>0.752</v>
      </c>
      <c r="R1157" s="8">
        <f t="shared" si="147"/>
        <v>23.5</v>
      </c>
      <c r="S1157" s="10" t="str">
        <f t="shared" si="142"/>
        <v>food</v>
      </c>
      <c r="T1157" s="10" t="str">
        <f t="shared" si="14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6">
        <f t="shared" si="144"/>
        <v>42058.779652777775</v>
      </c>
      <c r="K1158">
        <v>1422150162</v>
      </c>
      <c r="L1158" s="16">
        <f t="shared" si="145"/>
        <v>42028.779652777775</v>
      </c>
      <c r="M1158" t="b">
        <v>0</v>
      </c>
      <c r="N1158" s="11">
        <v>0.1</v>
      </c>
      <c r="O1158" t="b">
        <v>0</v>
      </c>
      <c r="P1158" t="s">
        <v>8284</v>
      </c>
      <c r="Q1158" s="7">
        <f t="shared" si="146"/>
        <v>0</v>
      </c>
      <c r="R1158" s="8">
        <f t="shared" si="147"/>
        <v>0</v>
      </c>
      <c r="S1158" s="10" t="str">
        <f t="shared" si="142"/>
        <v>food</v>
      </c>
      <c r="T1158" s="10" t="str">
        <f t="shared" si="14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6">
        <f t="shared" si="144"/>
        <v>41978.378240740749</v>
      </c>
      <c r="K1159">
        <v>1412607880</v>
      </c>
      <c r="L1159" s="16">
        <f t="shared" si="145"/>
        <v>41918.336574074077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146"/>
        <v>1.51</v>
      </c>
      <c r="R1159" s="8">
        <f t="shared" si="147"/>
        <v>50.333333333333336</v>
      </c>
      <c r="S1159" s="10" t="str">
        <f t="shared" si="142"/>
        <v>food</v>
      </c>
      <c r="T1159" s="10" t="str">
        <f t="shared" si="14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6">
        <f t="shared" si="144"/>
        <v>41981.800092592595</v>
      </c>
      <c r="K1160">
        <v>1415499128</v>
      </c>
      <c r="L1160" s="16">
        <f t="shared" si="145"/>
        <v>41951.800092592595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146"/>
        <v>0.46666666666666673</v>
      </c>
      <c r="R1160" s="8">
        <f t="shared" si="147"/>
        <v>11.666666666666666</v>
      </c>
      <c r="S1160" s="10" t="str">
        <f t="shared" si="142"/>
        <v>food</v>
      </c>
      <c r="T1160" s="10" t="str">
        <f t="shared" si="14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6">
        <f t="shared" si="144"/>
        <v>42185.364583333336</v>
      </c>
      <c r="K1161">
        <v>1433006765</v>
      </c>
      <c r="L1161" s="16">
        <f t="shared" si="145"/>
        <v>42154.434780092597</v>
      </c>
      <c r="M1161" t="b">
        <v>0</v>
      </c>
      <c r="N1161" s="11">
        <v>0.1</v>
      </c>
      <c r="O1161" t="b">
        <v>0</v>
      </c>
      <c r="P1161" t="s">
        <v>8284</v>
      </c>
      <c r="Q1161" s="7">
        <f t="shared" si="146"/>
        <v>0</v>
      </c>
      <c r="R1161" s="8">
        <f t="shared" si="147"/>
        <v>0</v>
      </c>
      <c r="S1161" s="10" t="str">
        <f t="shared" si="142"/>
        <v>food</v>
      </c>
      <c r="T1161" s="10" t="str">
        <f t="shared" si="14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6">
        <f t="shared" si="144"/>
        <v>42090.821597222232</v>
      </c>
      <c r="K1162">
        <v>1424922186</v>
      </c>
      <c r="L1162" s="16">
        <f t="shared" si="145"/>
        <v>42060.863263888888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146"/>
        <v>3.85</v>
      </c>
      <c r="R1162" s="8">
        <f t="shared" si="147"/>
        <v>60.789473684210527</v>
      </c>
      <c r="S1162" s="10" t="str">
        <f t="shared" si="142"/>
        <v>food</v>
      </c>
      <c r="T1162" s="10" t="str">
        <f t="shared" si="14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6">
        <f t="shared" si="144"/>
        <v>42143.337835648148</v>
      </c>
      <c r="K1163">
        <v>1430233589</v>
      </c>
      <c r="L1163" s="16">
        <f t="shared" si="145"/>
        <v>42122.337835648148</v>
      </c>
      <c r="M1163" t="b">
        <v>0</v>
      </c>
      <c r="N1163" s="11">
        <v>0.1</v>
      </c>
      <c r="O1163" t="b">
        <v>0</v>
      </c>
      <c r="P1163" t="s">
        <v>8284</v>
      </c>
      <c r="Q1163" s="7">
        <f t="shared" si="146"/>
        <v>0</v>
      </c>
      <c r="R1163" s="8">
        <f t="shared" si="147"/>
        <v>0</v>
      </c>
      <c r="S1163" s="10" t="str">
        <f t="shared" si="142"/>
        <v>food</v>
      </c>
      <c r="T1163" s="10" t="str">
        <f t="shared" si="14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6">
        <f t="shared" si="144"/>
        <v>41907.391944444447</v>
      </c>
      <c r="K1164">
        <v>1408983864</v>
      </c>
      <c r="L1164" s="16">
        <f t="shared" si="145"/>
        <v>41876.391944444447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146"/>
        <v>5.8333333333333341E-2</v>
      </c>
      <c r="R1164" s="8">
        <f t="shared" si="147"/>
        <v>17.5</v>
      </c>
      <c r="S1164" s="10" t="str">
        <f t="shared" si="142"/>
        <v>food</v>
      </c>
      <c r="T1164" s="10" t="str">
        <f t="shared" si="14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6">
        <f t="shared" si="144"/>
        <v>41860.431944444448</v>
      </c>
      <c r="K1165">
        <v>1405012920</v>
      </c>
      <c r="L1165" s="16">
        <f t="shared" si="145"/>
        <v>41830.431944444448</v>
      </c>
      <c r="M1165" t="b">
        <v>0</v>
      </c>
      <c r="N1165" s="11">
        <v>0.1</v>
      </c>
      <c r="O1165" t="b">
        <v>0</v>
      </c>
      <c r="P1165" t="s">
        <v>8284</v>
      </c>
      <c r="Q1165" s="7">
        <f t="shared" si="146"/>
        <v>0</v>
      </c>
      <c r="R1165" s="8">
        <f t="shared" si="147"/>
        <v>0</v>
      </c>
      <c r="S1165" s="10" t="str">
        <f t="shared" si="142"/>
        <v>food</v>
      </c>
      <c r="T1165" s="10" t="str">
        <f t="shared" si="14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6">
        <f t="shared" si="144"/>
        <v>42539.432662037041</v>
      </c>
      <c r="K1166">
        <v>1463678582</v>
      </c>
      <c r="L1166" s="16">
        <f t="shared" si="145"/>
        <v>42509.432662037041</v>
      </c>
      <c r="M1166" t="b">
        <v>0</v>
      </c>
      <c r="N1166" s="11">
        <v>0.1</v>
      </c>
      <c r="O1166" t="b">
        <v>0</v>
      </c>
      <c r="P1166" t="s">
        <v>8284</v>
      </c>
      <c r="Q1166" s="7">
        <f t="shared" si="146"/>
        <v>0</v>
      </c>
      <c r="R1166" s="8">
        <f t="shared" si="147"/>
        <v>0</v>
      </c>
      <c r="S1166" s="10" t="str">
        <f t="shared" si="142"/>
        <v>food</v>
      </c>
      <c r="T1166" s="10" t="str">
        <f t="shared" si="143"/>
        <v>food trucks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6">
        <f t="shared" si="144"/>
        <v>41825.922800925924</v>
      </c>
      <c r="K1167">
        <v>1401685730</v>
      </c>
      <c r="L1167" s="16">
        <f t="shared" si="145"/>
        <v>41791.922800925924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146"/>
        <v>20.705000000000002</v>
      </c>
      <c r="R1167" s="8">
        <f t="shared" si="147"/>
        <v>82.82</v>
      </c>
      <c r="S1167" s="10" t="str">
        <f t="shared" si="142"/>
        <v>food</v>
      </c>
      <c r="T1167" s="10" t="str">
        <f t="shared" si="14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6">
        <f t="shared" si="144"/>
        <v>42180.875000000007</v>
      </c>
      <c r="K1168">
        <v>1432640342</v>
      </c>
      <c r="L1168" s="16">
        <f t="shared" si="145"/>
        <v>42150.193773148152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146"/>
        <v>19.139999999999997</v>
      </c>
      <c r="R1168" s="8">
        <f t="shared" si="147"/>
        <v>358.875</v>
      </c>
      <c r="S1168" s="10" t="str">
        <f t="shared" si="142"/>
        <v>food</v>
      </c>
      <c r="T1168" s="10" t="str">
        <f t="shared" si="14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6">
        <f t="shared" si="144"/>
        <v>41894.443229166667</v>
      </c>
      <c r="K1169">
        <v>1407865095</v>
      </c>
      <c r="L1169" s="16">
        <f t="shared" si="145"/>
        <v>41863.443229166667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146"/>
        <v>1.6316666666666666</v>
      </c>
      <c r="R1169" s="8">
        <f t="shared" si="147"/>
        <v>61.1875</v>
      </c>
      <c r="S1169" s="10" t="str">
        <f t="shared" si="142"/>
        <v>food</v>
      </c>
      <c r="T1169" s="10" t="str">
        <f t="shared" si="14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6">
        <f t="shared" si="144"/>
        <v>42634.762326388889</v>
      </c>
      <c r="K1170">
        <v>1471915065</v>
      </c>
      <c r="L1170" s="16">
        <f t="shared" si="145"/>
        <v>42604.762326388889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146"/>
        <v>5.6666666666666661</v>
      </c>
      <c r="R1170" s="8">
        <f t="shared" si="147"/>
        <v>340</v>
      </c>
      <c r="S1170" s="10" t="str">
        <f t="shared" si="142"/>
        <v>food</v>
      </c>
      <c r="T1170" s="10" t="str">
        <f t="shared" si="14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6">
        <f t="shared" si="144"/>
        <v>42057.062071759261</v>
      </c>
      <c r="K1171">
        <v>1422001763</v>
      </c>
      <c r="L1171" s="16">
        <f t="shared" si="145"/>
        <v>42027.062071759261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146"/>
        <v>0.16999999999999998</v>
      </c>
      <c r="R1171" s="8">
        <f t="shared" si="147"/>
        <v>5.666666666666667</v>
      </c>
      <c r="S1171" s="10" t="str">
        <f t="shared" si="142"/>
        <v>food</v>
      </c>
      <c r="T1171" s="10" t="str">
        <f t="shared" si="14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6">
        <f t="shared" si="144"/>
        <v>42154.601516203707</v>
      </c>
      <c r="K1172">
        <v>1430429171</v>
      </c>
      <c r="L1172" s="16">
        <f t="shared" si="145"/>
        <v>42124.601516203707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146"/>
        <v>0.4</v>
      </c>
      <c r="R1172" s="8">
        <f t="shared" si="147"/>
        <v>50</v>
      </c>
      <c r="S1172" s="10" t="str">
        <f t="shared" si="142"/>
        <v>food</v>
      </c>
      <c r="T1172" s="10" t="str">
        <f t="shared" si="14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6">
        <f t="shared" si="144"/>
        <v>41956.554710648146</v>
      </c>
      <c r="K1173">
        <v>1414351127</v>
      </c>
      <c r="L1173" s="16">
        <f t="shared" si="145"/>
        <v>41938.513043981482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146"/>
        <v>0.1</v>
      </c>
      <c r="R1173" s="8">
        <f t="shared" si="147"/>
        <v>25</v>
      </c>
      <c r="S1173" s="10" t="str">
        <f t="shared" si="142"/>
        <v>food</v>
      </c>
      <c r="T1173" s="10" t="str">
        <f t="shared" si="14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6">
        <f t="shared" si="144"/>
        <v>41871.390648148154</v>
      </c>
      <c r="K1174">
        <v>1405959752</v>
      </c>
      <c r="L1174" s="16">
        <f t="shared" si="145"/>
        <v>41841.390648148154</v>
      </c>
      <c r="M1174" t="b">
        <v>0</v>
      </c>
      <c r="N1174" s="11">
        <v>0.1</v>
      </c>
      <c r="O1174" t="b">
        <v>0</v>
      </c>
      <c r="P1174" t="s">
        <v>8284</v>
      </c>
      <c r="Q1174" s="7">
        <f t="shared" si="146"/>
        <v>0</v>
      </c>
      <c r="R1174" s="8">
        <f t="shared" si="147"/>
        <v>0</v>
      </c>
      <c r="S1174" s="10" t="str">
        <f t="shared" si="142"/>
        <v>food</v>
      </c>
      <c r="T1174" s="10" t="str">
        <f t="shared" si="14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6">
        <f t="shared" si="144"/>
        <v>42218.894178240742</v>
      </c>
      <c r="K1175">
        <v>1435552057</v>
      </c>
      <c r="L1175" s="16">
        <f t="shared" si="145"/>
        <v>42183.894178240742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146"/>
        <v>2.4E-2</v>
      </c>
      <c r="R1175" s="8">
        <f t="shared" si="147"/>
        <v>30</v>
      </c>
      <c r="S1175" s="10" t="str">
        <f t="shared" si="142"/>
        <v>food</v>
      </c>
      <c r="T1175" s="10" t="str">
        <f t="shared" si="14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6">
        <f t="shared" si="144"/>
        <v>42498.550081018526</v>
      </c>
      <c r="K1176">
        <v>1460146327</v>
      </c>
      <c r="L1176" s="16">
        <f t="shared" si="145"/>
        <v>42468.550081018526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146"/>
        <v>5.9066666666666672</v>
      </c>
      <c r="R1176" s="8">
        <f t="shared" si="147"/>
        <v>46.631578947368418</v>
      </c>
      <c r="S1176" s="10" t="str">
        <f t="shared" si="142"/>
        <v>food</v>
      </c>
      <c r="T1176" s="10" t="str">
        <f t="shared" si="14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6">
        <f t="shared" si="144"/>
        <v>42200.436793981484</v>
      </c>
      <c r="K1177">
        <v>1434389339</v>
      </c>
      <c r="L1177" s="16">
        <f t="shared" si="145"/>
        <v>42170.436793981484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146"/>
        <v>2.9250000000000003</v>
      </c>
      <c r="R1177" s="8">
        <f t="shared" si="147"/>
        <v>65</v>
      </c>
      <c r="S1177" s="10" t="str">
        <f t="shared" si="142"/>
        <v>food</v>
      </c>
      <c r="T1177" s="10" t="str">
        <f t="shared" si="14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6">
        <f t="shared" si="144"/>
        <v>42800.250000000007</v>
      </c>
      <c r="K1178">
        <v>1484094498</v>
      </c>
      <c r="L1178" s="16">
        <f t="shared" si="145"/>
        <v>42745.727986111109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146"/>
        <v>5.7142857142857143E-3</v>
      </c>
      <c r="R1178" s="8">
        <f t="shared" si="147"/>
        <v>10</v>
      </c>
      <c r="S1178" s="10" t="str">
        <f t="shared" si="142"/>
        <v>food</v>
      </c>
      <c r="T1178" s="10" t="str">
        <f t="shared" si="14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6">
        <f t="shared" si="144"/>
        <v>41927.369166666671</v>
      </c>
      <c r="K1179">
        <v>1410796296</v>
      </c>
      <c r="L1179" s="16">
        <f t="shared" si="145"/>
        <v>41897.369166666671</v>
      </c>
      <c r="M1179" t="b">
        <v>0</v>
      </c>
      <c r="N1179" s="11">
        <v>0.1</v>
      </c>
      <c r="O1179" t="b">
        <v>0</v>
      </c>
      <c r="P1179" t="s">
        <v>8284</v>
      </c>
      <c r="Q1179" s="7">
        <f t="shared" si="146"/>
        <v>0</v>
      </c>
      <c r="R1179" s="8">
        <f t="shared" si="147"/>
        <v>0</v>
      </c>
      <c r="S1179" s="10" t="str">
        <f t="shared" si="142"/>
        <v>food</v>
      </c>
      <c r="T1179" s="10" t="str">
        <f t="shared" si="14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6">
        <f t="shared" si="144"/>
        <v>41867.614027777781</v>
      </c>
      <c r="K1180">
        <v>1405633452</v>
      </c>
      <c r="L1180" s="16">
        <f t="shared" si="145"/>
        <v>41837.614027777781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146"/>
        <v>6.6666666666666671E-3</v>
      </c>
      <c r="R1180" s="8">
        <f t="shared" si="147"/>
        <v>5</v>
      </c>
      <c r="S1180" s="10" t="str">
        <f t="shared" si="142"/>
        <v>food</v>
      </c>
      <c r="T1180" s="10" t="str">
        <f t="shared" si="14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6">
        <f t="shared" si="144"/>
        <v>42305.428553240745</v>
      </c>
      <c r="K1181">
        <v>1443460627</v>
      </c>
      <c r="L1181" s="16">
        <f t="shared" si="145"/>
        <v>42275.428553240745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146"/>
        <v>5.3333333333333339</v>
      </c>
      <c r="R1181" s="8">
        <f t="shared" si="147"/>
        <v>640</v>
      </c>
      <c r="S1181" s="10" t="str">
        <f t="shared" si="142"/>
        <v>food</v>
      </c>
      <c r="T1181" s="10" t="str">
        <f t="shared" si="14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6">
        <f t="shared" si="144"/>
        <v>41818.515208333338</v>
      </c>
      <c r="K1182">
        <v>1400786514</v>
      </c>
      <c r="L1182" s="16">
        <f t="shared" si="145"/>
        <v>41781.515208333338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146"/>
        <v>11.75</v>
      </c>
      <c r="R1182" s="8">
        <f t="shared" si="147"/>
        <v>69.117647058823536</v>
      </c>
      <c r="S1182" s="10" t="str">
        <f t="shared" si="142"/>
        <v>food</v>
      </c>
      <c r="T1182" s="10" t="str">
        <f t="shared" si="14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6">
        <f t="shared" si="144"/>
        <v>42064.047696759262</v>
      </c>
      <c r="K1183">
        <v>1422605321</v>
      </c>
      <c r="L1183" s="16">
        <f t="shared" si="145"/>
        <v>42034.047696759262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146"/>
        <v>8.0000000000000002E-3</v>
      </c>
      <c r="R1183" s="8">
        <f t="shared" si="147"/>
        <v>1.3333333333333333</v>
      </c>
      <c r="S1183" s="10" t="str">
        <f t="shared" si="142"/>
        <v>food</v>
      </c>
      <c r="T1183" s="10" t="str">
        <f t="shared" si="14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6">
        <f t="shared" si="144"/>
        <v>42747.404166666667</v>
      </c>
      <c r="K1184">
        <v>1482609088</v>
      </c>
      <c r="L1184" s="16">
        <f t="shared" si="145"/>
        <v>42728.535740740743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146"/>
        <v>4.2</v>
      </c>
      <c r="R1184" s="8">
        <f t="shared" si="147"/>
        <v>10.5</v>
      </c>
      <c r="S1184" s="10" t="str">
        <f t="shared" si="142"/>
        <v>food</v>
      </c>
      <c r="T1184" s="10" t="str">
        <f t="shared" si="14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6">
        <f t="shared" si="144"/>
        <v>42675.874305555561</v>
      </c>
      <c r="K1185">
        <v>1476391223</v>
      </c>
      <c r="L1185" s="16">
        <f t="shared" si="145"/>
        <v>42656.569710648146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146"/>
        <v>4</v>
      </c>
      <c r="R1185" s="8">
        <f t="shared" si="147"/>
        <v>33.333333333333336</v>
      </c>
      <c r="S1185" s="10" t="str">
        <f t="shared" si="142"/>
        <v>food</v>
      </c>
      <c r="T1185" s="10" t="str">
        <f t="shared" si="14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6">
        <f t="shared" si="144"/>
        <v>42772.307997685188</v>
      </c>
      <c r="K1186">
        <v>1483712611</v>
      </c>
      <c r="L1186" s="16">
        <f t="shared" si="145"/>
        <v>42741.307997685188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146"/>
        <v>104.93636363636362</v>
      </c>
      <c r="R1186" s="8">
        <f t="shared" si="147"/>
        <v>61.562666666666665</v>
      </c>
      <c r="S1186" s="10" t="str">
        <f t="shared" ref="S1186:S1225" si="148">IF(ISNUMBER(SEARCH("photography",P1186)),"photography","")</f>
        <v>photography</v>
      </c>
      <c r="T1186" s="10" t="str">
        <f t="shared" ref="T1186:T1225" si="149">IF(ISNUMBER(SEARCH("photobooks",P1186)),"photobooks","")</f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6">
        <f t="shared" si="144"/>
        <v>42162.875000000007</v>
      </c>
      <c r="K1187">
        <v>1430945149</v>
      </c>
      <c r="L1187" s="16">
        <f t="shared" si="145"/>
        <v>42130.573483796303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146"/>
        <v>105.44</v>
      </c>
      <c r="R1187" s="8">
        <f t="shared" si="147"/>
        <v>118.73873873873873</v>
      </c>
      <c r="S1187" s="10" t="str">
        <f t="shared" si="148"/>
        <v>photography</v>
      </c>
      <c r="T1187" s="10" t="str">
        <f t="shared" si="149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6">
        <f t="shared" si="144"/>
        <v>42156.654166666667</v>
      </c>
      <c r="K1188">
        <v>1430340195</v>
      </c>
      <c r="L1188" s="16">
        <f t="shared" si="145"/>
        <v>42123.571701388886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146"/>
        <v>106.73333333333332</v>
      </c>
      <c r="R1188" s="8">
        <f t="shared" si="147"/>
        <v>65.081300813008127</v>
      </c>
      <c r="S1188" s="10" t="str">
        <f t="shared" si="148"/>
        <v>photography</v>
      </c>
      <c r="T1188" s="10" t="str">
        <f t="shared" si="149"/>
        <v>photobooks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6">
        <f t="shared" si="144"/>
        <v>42141.458333333336</v>
      </c>
      <c r="K1189">
        <v>1429133323</v>
      </c>
      <c r="L1189" s="16">
        <f t="shared" si="145"/>
        <v>42109.603275462963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146"/>
        <v>104.12571428571428</v>
      </c>
      <c r="R1189" s="8">
        <f t="shared" si="147"/>
        <v>130.15714285714284</v>
      </c>
      <c r="S1189" s="10" t="str">
        <f t="shared" si="148"/>
        <v>photography</v>
      </c>
      <c r="T1189" s="10" t="str">
        <f t="shared" si="149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6">
        <f t="shared" si="144"/>
        <v>42732.40902777778</v>
      </c>
      <c r="K1190">
        <v>1481129340</v>
      </c>
      <c r="L1190" s="16">
        <f t="shared" si="145"/>
        <v>42711.40902777778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146"/>
        <v>160.54999999999998</v>
      </c>
      <c r="R1190" s="8">
        <f t="shared" si="147"/>
        <v>37.776470588235291</v>
      </c>
      <c r="S1190" s="10" t="str">
        <f t="shared" si="148"/>
        <v>photography</v>
      </c>
      <c r="T1190" s="10" t="str">
        <f t="shared" si="149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6">
        <f t="shared" si="144"/>
        <v>42550.687442129631</v>
      </c>
      <c r="K1191">
        <v>1465428595</v>
      </c>
      <c r="L1191" s="16">
        <f t="shared" si="145"/>
        <v>42529.687442129631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146"/>
        <v>107.77777777777777</v>
      </c>
      <c r="R1191" s="8">
        <f t="shared" si="147"/>
        <v>112.79069767441861</v>
      </c>
      <c r="S1191" s="10" t="str">
        <f t="shared" si="148"/>
        <v>photography</v>
      </c>
      <c r="T1191" s="10" t="str">
        <f t="shared" si="149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6">
        <f t="shared" si="144"/>
        <v>41882.374131944445</v>
      </c>
      <c r="K1192">
        <v>1406908725</v>
      </c>
      <c r="L1192" s="16">
        <f t="shared" si="145"/>
        <v>41852.374131944445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146"/>
        <v>135</v>
      </c>
      <c r="R1192" s="8">
        <f t="shared" si="147"/>
        <v>51.92307692307692</v>
      </c>
      <c r="S1192" s="10" t="str">
        <f t="shared" si="148"/>
        <v>photography</v>
      </c>
      <c r="T1192" s="10" t="str">
        <f t="shared" si="149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6">
        <f t="shared" si="144"/>
        <v>42449.270370370366</v>
      </c>
      <c r="K1193">
        <v>1455892160</v>
      </c>
      <c r="L1193" s="16">
        <f t="shared" si="145"/>
        <v>42419.312037037038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146"/>
        <v>109.07407407407408</v>
      </c>
      <c r="R1193" s="8">
        <f t="shared" si="147"/>
        <v>89.242424242424249</v>
      </c>
      <c r="S1193" s="10" t="str">
        <f t="shared" si="148"/>
        <v>photography</v>
      </c>
      <c r="T1193" s="10" t="str">
        <f t="shared" si="149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6">
        <f t="shared" si="144"/>
        <v>42777.21502314815</v>
      </c>
      <c r="K1194">
        <v>1484222978</v>
      </c>
      <c r="L1194" s="16">
        <f t="shared" si="145"/>
        <v>42747.21502314815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146"/>
        <v>290</v>
      </c>
      <c r="R1194" s="8">
        <f t="shared" si="147"/>
        <v>19.333333333333332</v>
      </c>
      <c r="S1194" s="10" t="str">
        <f t="shared" si="148"/>
        <v>photography</v>
      </c>
      <c r="T1194" s="10" t="str">
        <f t="shared" si="149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6">
        <f t="shared" si="144"/>
        <v>42469.442743055559</v>
      </c>
      <c r="K1195">
        <v>1455043053</v>
      </c>
      <c r="L1195" s="16">
        <f t="shared" si="145"/>
        <v>42409.48440972223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146"/>
        <v>103.95714285714286</v>
      </c>
      <c r="R1195" s="8">
        <f t="shared" si="147"/>
        <v>79.967032967032964</v>
      </c>
      <c r="S1195" s="10" t="str">
        <f t="shared" si="148"/>
        <v>photography</v>
      </c>
      <c r="T1195" s="10" t="str">
        <f t="shared" si="149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6">
        <f t="shared" si="144"/>
        <v>42102.196516203701</v>
      </c>
      <c r="K1196">
        <v>1425901379</v>
      </c>
      <c r="L1196" s="16">
        <f t="shared" si="145"/>
        <v>42072.196516203701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146"/>
        <v>322.24</v>
      </c>
      <c r="R1196" s="8">
        <f t="shared" si="147"/>
        <v>56.414565826330531</v>
      </c>
      <c r="S1196" s="10" t="str">
        <f t="shared" si="148"/>
        <v>photography</v>
      </c>
      <c r="T1196" s="10" t="str">
        <f t="shared" si="149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6">
        <f t="shared" si="144"/>
        <v>42358.083333333336</v>
      </c>
      <c r="K1197">
        <v>1445415653</v>
      </c>
      <c r="L1197" s="16">
        <f t="shared" si="145"/>
        <v>42298.056168981486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146"/>
        <v>135</v>
      </c>
      <c r="R1197" s="8">
        <f t="shared" si="147"/>
        <v>79.411764705882348</v>
      </c>
      <c r="S1197" s="10" t="str">
        <f t="shared" si="148"/>
        <v>photography</v>
      </c>
      <c r="T1197" s="10" t="str">
        <f t="shared" si="149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6">
        <f t="shared" si="144"/>
        <v>42356.527071759258</v>
      </c>
      <c r="K1198">
        <v>1447875539</v>
      </c>
      <c r="L1198" s="16">
        <f t="shared" si="145"/>
        <v>42326.527071759258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146"/>
        <v>269.91034482758624</v>
      </c>
      <c r="R1198" s="8">
        <f t="shared" si="147"/>
        <v>76.439453125</v>
      </c>
      <c r="S1198" s="10" t="str">
        <f t="shared" si="148"/>
        <v>photography</v>
      </c>
      <c r="T1198" s="10" t="str">
        <f t="shared" si="149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6">
        <f t="shared" si="144"/>
        <v>42533.957638888889</v>
      </c>
      <c r="K1199">
        <v>1463155034</v>
      </c>
      <c r="L1199" s="16">
        <f t="shared" si="145"/>
        <v>42503.373078703706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146"/>
        <v>253.29333333333332</v>
      </c>
      <c r="R1199" s="8">
        <f t="shared" si="147"/>
        <v>121</v>
      </c>
      <c r="S1199" s="10" t="str">
        <f t="shared" si="148"/>
        <v>photography</v>
      </c>
      <c r="T1199" s="10" t="str">
        <f t="shared" si="149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6">
        <f t="shared" si="144"/>
        <v>42368.833333333336</v>
      </c>
      <c r="K1200">
        <v>1448463086</v>
      </c>
      <c r="L1200" s="16">
        <f t="shared" si="145"/>
        <v>42333.327384259261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146"/>
        <v>260.59999999999997</v>
      </c>
      <c r="R1200" s="8">
        <f t="shared" si="147"/>
        <v>54.616766467065865</v>
      </c>
      <c r="S1200" s="10" t="str">
        <f t="shared" si="148"/>
        <v>photography</v>
      </c>
      <c r="T1200" s="10" t="str">
        <f t="shared" si="149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6">
        <f t="shared" si="144"/>
        <v>42193.479166666664</v>
      </c>
      <c r="K1201">
        <v>1433615400</v>
      </c>
      <c r="L1201" s="16">
        <f t="shared" si="145"/>
        <v>42161.479166666664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146"/>
        <v>101.31677953348381</v>
      </c>
      <c r="R1201" s="8">
        <f t="shared" si="147"/>
        <v>299.22222222222223</v>
      </c>
      <c r="S1201" s="10" t="str">
        <f t="shared" si="148"/>
        <v>photography</v>
      </c>
      <c r="T1201" s="10" t="str">
        <f t="shared" si="149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6">
        <f t="shared" si="144"/>
        <v>42110.185833333337</v>
      </c>
      <c r="K1202">
        <v>1427369256</v>
      </c>
      <c r="L1202" s="16">
        <f t="shared" si="145"/>
        <v>42089.185833333337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146"/>
        <v>125.60416666666667</v>
      </c>
      <c r="R1202" s="8">
        <f t="shared" si="147"/>
        <v>58.533980582524272</v>
      </c>
      <c r="S1202" s="10" t="str">
        <f t="shared" si="148"/>
        <v>photography</v>
      </c>
      <c r="T1202" s="10" t="str">
        <f t="shared" si="149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6">
        <f t="shared" si="144"/>
        <v>42566.315347222226</v>
      </c>
      <c r="K1203">
        <v>1466001246</v>
      </c>
      <c r="L1203" s="16">
        <f t="shared" si="145"/>
        <v>42536.315347222226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146"/>
        <v>102.43783333333334</v>
      </c>
      <c r="R1203" s="8">
        <f t="shared" si="147"/>
        <v>55.371801801801809</v>
      </c>
      <c r="S1203" s="10" t="str">
        <f t="shared" si="148"/>
        <v>photography</v>
      </c>
      <c r="T1203" s="10" t="str">
        <f t="shared" si="149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6">
        <f t="shared" si="144"/>
        <v>42181.997152777774</v>
      </c>
      <c r="K1204">
        <v>1432796154</v>
      </c>
      <c r="L1204" s="16">
        <f t="shared" si="145"/>
        <v>42151.997152777774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146"/>
        <v>199.244</v>
      </c>
      <c r="R1204" s="8">
        <f t="shared" si="147"/>
        <v>183.80442804428046</v>
      </c>
      <c r="S1204" s="10" t="str">
        <f t="shared" si="148"/>
        <v>photography</v>
      </c>
      <c r="T1204" s="10" t="str">
        <f t="shared" si="149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6">
        <f t="shared" si="144"/>
        <v>42155.323229166672</v>
      </c>
      <c r="K1205">
        <v>1430491527</v>
      </c>
      <c r="L1205" s="16">
        <f t="shared" si="145"/>
        <v>42125.323229166672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146"/>
        <v>102.45398773006136</v>
      </c>
      <c r="R1205" s="8">
        <f t="shared" si="147"/>
        <v>165.34653465346534</v>
      </c>
      <c r="S1205" s="10" t="str">
        <f t="shared" si="148"/>
        <v>photography</v>
      </c>
      <c r="T1205" s="10" t="str">
        <f t="shared" si="149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6">
        <f t="shared" si="144"/>
        <v>42341.916666666664</v>
      </c>
      <c r="K1206">
        <v>1445363833</v>
      </c>
      <c r="L1206" s="16">
        <f t="shared" si="145"/>
        <v>42297.456400462965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146"/>
        <v>102.94615384615385</v>
      </c>
      <c r="R1206" s="8">
        <f t="shared" si="147"/>
        <v>234.78947368421052</v>
      </c>
      <c r="S1206" s="10" t="str">
        <f t="shared" si="148"/>
        <v>photography</v>
      </c>
      <c r="T1206" s="10" t="str">
        <f t="shared" si="149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6">
        <f t="shared" si="144"/>
        <v>42168.21471064815</v>
      </c>
      <c r="K1207">
        <v>1431605351</v>
      </c>
      <c r="L1207" s="16">
        <f t="shared" si="145"/>
        <v>42138.21471064815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146"/>
        <v>100.86153846153847</v>
      </c>
      <c r="R1207" s="8">
        <f t="shared" si="147"/>
        <v>211.48387096774192</v>
      </c>
      <c r="S1207" s="10" t="str">
        <f t="shared" si="148"/>
        <v>photography</v>
      </c>
      <c r="T1207" s="10" t="str">
        <f t="shared" si="149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6">
        <f t="shared" si="144"/>
        <v>42805.270138888889</v>
      </c>
      <c r="K1208">
        <v>1486406253</v>
      </c>
      <c r="L1208" s="16">
        <f t="shared" si="145"/>
        <v>42772.48440972223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146"/>
        <v>114.99999999999999</v>
      </c>
      <c r="R1208" s="8">
        <f t="shared" si="147"/>
        <v>32.34375</v>
      </c>
      <c r="S1208" s="10" t="str">
        <f t="shared" si="148"/>
        <v>photography</v>
      </c>
      <c r="T1208" s="10" t="str">
        <f t="shared" si="149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6">
        <f t="shared" si="144"/>
        <v>42460.125000000007</v>
      </c>
      <c r="K1209">
        <v>1456827573</v>
      </c>
      <c r="L1209" s="16">
        <f t="shared" si="145"/>
        <v>42430.13857638889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146"/>
        <v>104.16766467065868</v>
      </c>
      <c r="R1209" s="8">
        <f t="shared" si="147"/>
        <v>123.37588652482269</v>
      </c>
      <c r="S1209" s="10" t="str">
        <f t="shared" si="148"/>
        <v>photography</v>
      </c>
      <c r="T1209" s="10" t="str">
        <f t="shared" si="149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6">
        <f t="shared" si="144"/>
        <v>42453.375740740747</v>
      </c>
      <c r="K1210">
        <v>1456246864</v>
      </c>
      <c r="L1210" s="16">
        <f t="shared" si="145"/>
        <v>42423.417407407411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146"/>
        <v>155.29999999999998</v>
      </c>
      <c r="R1210" s="8">
        <f t="shared" si="147"/>
        <v>207.06666666666666</v>
      </c>
      <c r="S1210" s="10" t="str">
        <f t="shared" si="148"/>
        <v>photography</v>
      </c>
      <c r="T1210" s="10" t="str">
        <f t="shared" si="149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6">
        <f t="shared" si="144"/>
        <v>42791.554456018523</v>
      </c>
      <c r="K1211">
        <v>1485461905</v>
      </c>
      <c r="L1211" s="16">
        <f t="shared" si="145"/>
        <v>42761.554456018523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146"/>
        <v>106</v>
      </c>
      <c r="R1211" s="8">
        <f t="shared" si="147"/>
        <v>138.2608695652174</v>
      </c>
      <c r="S1211" s="10" t="str">
        <f t="shared" si="148"/>
        <v>photography</v>
      </c>
      <c r="T1211" s="10" t="str">
        <f t="shared" si="149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6">
        <f t="shared" si="144"/>
        <v>42155.583333333336</v>
      </c>
      <c r="K1212">
        <v>1431124572</v>
      </c>
      <c r="L1212" s="16">
        <f t="shared" si="145"/>
        <v>42132.650138888894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146"/>
        <v>254.31499999999997</v>
      </c>
      <c r="R1212" s="8">
        <f t="shared" si="147"/>
        <v>493.81553398058253</v>
      </c>
      <c r="S1212" s="10" t="str">
        <f t="shared" si="148"/>
        <v>photography</v>
      </c>
      <c r="T1212" s="10" t="str">
        <f t="shared" si="149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6">
        <f t="shared" si="144"/>
        <v>42530.574780092596</v>
      </c>
      <c r="K1213">
        <v>1464209261</v>
      </c>
      <c r="L1213" s="16">
        <f t="shared" si="145"/>
        <v>42515.574780092596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146"/>
        <v>101.1</v>
      </c>
      <c r="R1213" s="8">
        <f t="shared" si="147"/>
        <v>168.5</v>
      </c>
      <c r="S1213" s="10" t="str">
        <f t="shared" si="148"/>
        <v>photography</v>
      </c>
      <c r="T1213" s="10" t="str">
        <f t="shared" si="149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6">
        <f t="shared" si="144"/>
        <v>42334.750000000007</v>
      </c>
      <c r="K1214">
        <v>1447195695</v>
      </c>
      <c r="L1214" s="16">
        <f t="shared" si="145"/>
        <v>42318.658506944448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146"/>
        <v>129.04</v>
      </c>
      <c r="R1214" s="8">
        <f t="shared" si="147"/>
        <v>38.867469879518069</v>
      </c>
      <c r="S1214" s="10" t="str">
        <f t="shared" si="148"/>
        <v>photography</v>
      </c>
      <c r="T1214" s="10" t="str">
        <f t="shared" si="149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6">
        <f t="shared" si="144"/>
        <v>42766.464120370372</v>
      </c>
      <c r="K1215">
        <v>1482862100</v>
      </c>
      <c r="L1215" s="16">
        <f t="shared" si="145"/>
        <v>42731.464120370372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146"/>
        <v>102.23076923076924</v>
      </c>
      <c r="R1215" s="8">
        <f t="shared" si="147"/>
        <v>61.527777777777779</v>
      </c>
      <c r="S1215" s="10" t="str">
        <f t="shared" si="148"/>
        <v>photography</v>
      </c>
      <c r="T1215" s="10" t="str">
        <f t="shared" si="149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6">
        <f t="shared" si="144"/>
        <v>42164.548668981479</v>
      </c>
      <c r="K1216">
        <v>1428696605</v>
      </c>
      <c r="L1216" s="16">
        <f t="shared" si="145"/>
        <v>42104.548668981479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146"/>
        <v>131.80000000000001</v>
      </c>
      <c r="R1216" s="8">
        <f t="shared" si="147"/>
        <v>105.44</v>
      </c>
      <c r="S1216" s="10" t="str">
        <f t="shared" si="148"/>
        <v>photography</v>
      </c>
      <c r="T1216" s="10" t="str">
        <f t="shared" si="149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6">
        <f t="shared" si="144"/>
        <v>41789.631435185183</v>
      </c>
      <c r="K1217">
        <v>1398895756</v>
      </c>
      <c r="L1217" s="16">
        <f t="shared" si="145"/>
        <v>41759.631435185183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146"/>
        <v>786.0802000000001</v>
      </c>
      <c r="R1217" s="8">
        <f t="shared" si="147"/>
        <v>71.592003642987251</v>
      </c>
      <c r="S1217" s="10" t="str">
        <f t="shared" si="148"/>
        <v>photography</v>
      </c>
      <c r="T1217" s="10" t="str">
        <f t="shared" si="149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6">
        <f t="shared" ref="J1218:J1281" si="150">(((I1218/60)/60)/24)+DATE(1970,1,1)+(-7/24)</f>
        <v>42279.668750000004</v>
      </c>
      <c r="K1218">
        <v>1441032457</v>
      </c>
      <c r="L1218" s="16">
        <f t="shared" ref="L1218:L1281" si="151">(((K1218/60)/60)/24)+DATE(1970,1,1)+(-7/24)</f>
        <v>42247.324733796304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152">(E1218/D1218)*100</f>
        <v>145.70000000000002</v>
      </c>
      <c r="R1218" s="8">
        <f t="shared" ref="R1218:R1281" si="153">E1218/N1218</f>
        <v>91.882882882882882</v>
      </c>
      <c r="S1218" s="10" t="str">
        <f t="shared" si="148"/>
        <v>photography</v>
      </c>
      <c r="T1218" s="10" t="str">
        <f t="shared" si="149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6">
        <f t="shared" si="150"/>
        <v>42565.517824074072</v>
      </c>
      <c r="K1219">
        <v>1465932340</v>
      </c>
      <c r="L1219" s="16">
        <f t="shared" si="151"/>
        <v>42535.517824074072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152"/>
        <v>102.60000000000001</v>
      </c>
      <c r="R1219" s="8">
        <f t="shared" si="153"/>
        <v>148.57377049180329</v>
      </c>
      <c r="S1219" s="10" t="str">
        <f t="shared" si="148"/>
        <v>photography</v>
      </c>
      <c r="T1219" s="10" t="str">
        <f t="shared" si="149"/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6">
        <f t="shared" si="150"/>
        <v>42308.833333333336</v>
      </c>
      <c r="K1220">
        <v>1443714800</v>
      </c>
      <c r="L1220" s="16">
        <f t="shared" si="151"/>
        <v>42278.370370370372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152"/>
        <v>172.27777777777777</v>
      </c>
      <c r="R1220" s="8">
        <f t="shared" si="153"/>
        <v>174.2134831460674</v>
      </c>
      <c r="S1220" s="10" t="str">
        <f t="shared" si="148"/>
        <v>photography</v>
      </c>
      <c r="T1220" s="10" t="str">
        <f t="shared" si="14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6">
        <f t="shared" si="150"/>
        <v>42663.170289351852</v>
      </c>
      <c r="K1221">
        <v>1474369513</v>
      </c>
      <c r="L1221" s="16">
        <f t="shared" si="151"/>
        <v>42633.170289351852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152"/>
        <v>159.16819571865443</v>
      </c>
      <c r="R1221" s="8">
        <f t="shared" si="153"/>
        <v>102.86166007905139</v>
      </c>
      <c r="S1221" s="10" t="str">
        <f t="shared" si="148"/>
        <v>photography</v>
      </c>
      <c r="T1221" s="10" t="str">
        <f t="shared" si="14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6">
        <f t="shared" si="150"/>
        <v>42241.336944444447</v>
      </c>
      <c r="K1222">
        <v>1437923112</v>
      </c>
      <c r="L1222" s="16">
        <f t="shared" si="151"/>
        <v>42211.336944444447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152"/>
        <v>103.76666666666668</v>
      </c>
      <c r="R1222" s="8">
        <f t="shared" si="153"/>
        <v>111.17857142857143</v>
      </c>
      <c r="S1222" s="10" t="str">
        <f t="shared" si="148"/>
        <v>photography</v>
      </c>
      <c r="T1222" s="10" t="str">
        <f t="shared" si="14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6">
        <f t="shared" si="150"/>
        <v>42707.708333333336</v>
      </c>
      <c r="K1223">
        <v>1478431488</v>
      </c>
      <c r="L1223" s="16">
        <f t="shared" si="151"/>
        <v>42680.183888888896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152"/>
        <v>111.40954545454547</v>
      </c>
      <c r="R1223" s="8">
        <f t="shared" si="153"/>
        <v>23.796213592233013</v>
      </c>
      <c r="S1223" s="10" t="str">
        <f t="shared" si="148"/>
        <v>photography</v>
      </c>
      <c r="T1223" s="10" t="str">
        <f t="shared" si="14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6">
        <f t="shared" si="150"/>
        <v>42460.875000000007</v>
      </c>
      <c r="K1224">
        <v>1456852647</v>
      </c>
      <c r="L1224" s="16">
        <f t="shared" si="151"/>
        <v>42430.428784722222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152"/>
        <v>280.375</v>
      </c>
      <c r="R1224" s="8">
        <f t="shared" si="153"/>
        <v>81.268115942028984</v>
      </c>
      <c r="S1224" s="10" t="str">
        <f t="shared" si="148"/>
        <v>photography</v>
      </c>
      <c r="T1224" s="10" t="str">
        <f t="shared" si="14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6">
        <f t="shared" si="150"/>
        <v>42683.927187500005</v>
      </c>
      <c r="K1225">
        <v>1476159309</v>
      </c>
      <c r="L1225" s="16">
        <f t="shared" si="151"/>
        <v>42653.885520833333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152"/>
        <v>112.10606060606061</v>
      </c>
      <c r="R1225" s="8">
        <f t="shared" si="153"/>
        <v>116.21465968586388</v>
      </c>
      <c r="S1225" s="10" t="str">
        <f t="shared" si="148"/>
        <v>photography</v>
      </c>
      <c r="T1225" s="10" t="str">
        <f t="shared" si="14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6">
        <f t="shared" si="150"/>
        <v>41796.258125</v>
      </c>
      <c r="K1226">
        <v>1396876302</v>
      </c>
      <c r="L1226" s="16">
        <f t="shared" si="151"/>
        <v>41736.258125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152"/>
        <v>7.0666666666666673</v>
      </c>
      <c r="R1226" s="8">
        <f t="shared" si="153"/>
        <v>58.888888888888886</v>
      </c>
      <c r="S1226" s="10" t="str">
        <f t="shared" ref="S1226:S1257" si="154">IF(ISNUMBER(SEARCH("music",P1226)),"music","")</f>
        <v>music</v>
      </c>
      <c r="T1226" s="10" t="str">
        <f t="shared" ref="T1226:T1245" si="155">IF(ISNUMBER(SEARCH("world music",P1226)),"world music","")</f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6">
        <f t="shared" si="150"/>
        <v>41569.614328703705</v>
      </c>
      <c r="K1227">
        <v>1377294278</v>
      </c>
      <c r="L1227" s="16">
        <f t="shared" si="151"/>
        <v>41509.614328703705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152"/>
        <v>4.3999999999999995</v>
      </c>
      <c r="R1227" s="8">
        <f t="shared" si="153"/>
        <v>44</v>
      </c>
      <c r="S1227" s="10" t="str">
        <f t="shared" si="154"/>
        <v>music</v>
      </c>
      <c r="T1227" s="10" t="str">
        <f t="shared" si="155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6">
        <f t="shared" si="150"/>
        <v>41749.75</v>
      </c>
      <c r="K1228">
        <v>1395089981</v>
      </c>
      <c r="L1228" s="16">
        <f t="shared" si="151"/>
        <v>41715.583113425928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152"/>
        <v>3.8739999999999997</v>
      </c>
      <c r="R1228" s="8">
        <f t="shared" si="153"/>
        <v>48.424999999999997</v>
      </c>
      <c r="S1228" s="10" t="str">
        <f t="shared" si="154"/>
        <v>music</v>
      </c>
      <c r="T1228" s="10" t="str">
        <f t="shared" si="155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6">
        <f t="shared" si="150"/>
        <v>41858</v>
      </c>
      <c r="K1229">
        <v>1404770616</v>
      </c>
      <c r="L1229" s="16">
        <f t="shared" si="151"/>
        <v>41827.627500000002</v>
      </c>
      <c r="M1229" t="b">
        <v>0</v>
      </c>
      <c r="N1229" s="11">
        <v>0.1</v>
      </c>
      <c r="O1229" t="b">
        <v>0</v>
      </c>
      <c r="P1229" t="s">
        <v>8286</v>
      </c>
      <c r="Q1229" s="7">
        <f t="shared" si="152"/>
        <v>0</v>
      </c>
      <c r="R1229" s="8">
        <f t="shared" si="153"/>
        <v>0</v>
      </c>
      <c r="S1229" s="10" t="str">
        <f t="shared" si="154"/>
        <v>music</v>
      </c>
      <c r="T1229" s="10" t="str">
        <f t="shared" si="155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6">
        <f t="shared" si="150"/>
        <v>40814.437592592592</v>
      </c>
      <c r="K1230">
        <v>1312047008</v>
      </c>
      <c r="L1230" s="16">
        <f t="shared" si="151"/>
        <v>40754.437592592592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152"/>
        <v>29.299999999999997</v>
      </c>
      <c r="R1230" s="8">
        <f t="shared" si="153"/>
        <v>61.041666666666664</v>
      </c>
      <c r="S1230" s="10" t="str">
        <f t="shared" si="154"/>
        <v>music</v>
      </c>
      <c r="T1230" s="10" t="str">
        <f t="shared" si="155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6">
        <f t="shared" si="150"/>
        <v>41015.375</v>
      </c>
      <c r="K1231">
        <v>1331982127</v>
      </c>
      <c r="L1231" s="16">
        <f t="shared" si="151"/>
        <v>40985.168136574073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152"/>
        <v>0.90909090909090906</v>
      </c>
      <c r="R1231" s="8">
        <f t="shared" si="153"/>
        <v>25</v>
      </c>
      <c r="S1231" s="10" t="str">
        <f t="shared" si="154"/>
        <v>music</v>
      </c>
      <c r="T1231" s="10" t="str">
        <f t="shared" si="155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6">
        <f t="shared" si="150"/>
        <v>40598.680902777778</v>
      </c>
      <c r="K1232">
        <v>1295997630</v>
      </c>
      <c r="L1232" s="16">
        <f t="shared" si="151"/>
        <v>40568.680902777778</v>
      </c>
      <c r="M1232" t="b">
        <v>0</v>
      </c>
      <c r="N1232" s="11">
        <v>0.1</v>
      </c>
      <c r="O1232" t="b">
        <v>0</v>
      </c>
      <c r="P1232" t="s">
        <v>8286</v>
      </c>
      <c r="Q1232" s="7">
        <f t="shared" si="152"/>
        <v>0</v>
      </c>
      <c r="R1232" s="8">
        <f t="shared" si="153"/>
        <v>0</v>
      </c>
      <c r="S1232" s="10" t="str">
        <f t="shared" si="154"/>
        <v>music</v>
      </c>
      <c r="T1232" s="10" t="str">
        <f t="shared" si="155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6">
        <f t="shared" si="150"/>
        <v>42243.750000000007</v>
      </c>
      <c r="K1233">
        <v>1436394968</v>
      </c>
      <c r="L1233" s="16">
        <f t="shared" si="151"/>
        <v>42193.650092592594</v>
      </c>
      <c r="M1233" t="b">
        <v>0</v>
      </c>
      <c r="N1233" s="11">
        <v>0.1</v>
      </c>
      <c r="O1233" t="b">
        <v>0</v>
      </c>
      <c r="P1233" t="s">
        <v>8286</v>
      </c>
      <c r="Q1233" s="7">
        <f t="shared" si="152"/>
        <v>0</v>
      </c>
      <c r="R1233" s="8">
        <f t="shared" si="153"/>
        <v>0</v>
      </c>
      <c r="S1233" s="10" t="str">
        <f t="shared" si="154"/>
        <v>music</v>
      </c>
      <c r="T1233" s="10" t="str">
        <f t="shared" si="155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6">
        <f t="shared" si="150"/>
        <v>41553.556365740747</v>
      </c>
      <c r="K1234">
        <v>1377030070</v>
      </c>
      <c r="L1234" s="16">
        <f t="shared" si="151"/>
        <v>41506.556365740747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152"/>
        <v>0.8</v>
      </c>
      <c r="R1234" s="8">
        <f t="shared" si="153"/>
        <v>40</v>
      </c>
      <c r="S1234" s="10" t="str">
        <f t="shared" si="154"/>
        <v>music</v>
      </c>
      <c r="T1234" s="10" t="str">
        <f t="shared" si="155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6">
        <f t="shared" si="150"/>
        <v>40960.657106481485</v>
      </c>
      <c r="K1235">
        <v>1328049974</v>
      </c>
      <c r="L1235" s="16">
        <f t="shared" si="151"/>
        <v>40939.657106481485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152"/>
        <v>11.600000000000001</v>
      </c>
      <c r="R1235" s="8">
        <f t="shared" si="153"/>
        <v>19.333333333333332</v>
      </c>
      <c r="S1235" s="10" t="str">
        <f t="shared" si="154"/>
        <v>music</v>
      </c>
      <c r="T1235" s="10" t="str">
        <f t="shared" si="155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6">
        <f t="shared" si="150"/>
        <v>42037.497013888897</v>
      </c>
      <c r="K1236">
        <v>1420311342</v>
      </c>
      <c r="L1236" s="16">
        <f t="shared" si="151"/>
        <v>42007.497013888897</v>
      </c>
      <c r="M1236" t="b">
        <v>0</v>
      </c>
      <c r="N1236" s="11">
        <v>0.1</v>
      </c>
      <c r="O1236" t="b">
        <v>0</v>
      </c>
      <c r="P1236" t="s">
        <v>8286</v>
      </c>
      <c r="Q1236" s="7">
        <f t="shared" si="152"/>
        <v>0</v>
      </c>
      <c r="R1236" s="8">
        <f t="shared" si="153"/>
        <v>0</v>
      </c>
      <c r="S1236" s="10" t="str">
        <f t="shared" si="154"/>
        <v>music</v>
      </c>
      <c r="T1236" s="10" t="str">
        <f t="shared" si="155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6">
        <f t="shared" si="150"/>
        <v>41622.84373842593</v>
      </c>
      <c r="K1237">
        <v>1383621299</v>
      </c>
      <c r="L1237" s="16">
        <f t="shared" si="151"/>
        <v>41582.84373842593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152"/>
        <v>2.7873639500929119</v>
      </c>
      <c r="R1237" s="8">
        <f t="shared" si="153"/>
        <v>35</v>
      </c>
      <c r="S1237" s="10" t="str">
        <f t="shared" si="154"/>
        <v>music</v>
      </c>
      <c r="T1237" s="10" t="str">
        <f t="shared" si="155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6">
        <f t="shared" si="150"/>
        <v>41118.375</v>
      </c>
      <c r="K1238">
        <v>1342801164</v>
      </c>
      <c r="L1238" s="16">
        <f t="shared" si="151"/>
        <v>41110.388472222221</v>
      </c>
      <c r="M1238" t="b">
        <v>0</v>
      </c>
      <c r="N1238" s="11">
        <v>0.1</v>
      </c>
      <c r="O1238" t="b">
        <v>0</v>
      </c>
      <c r="P1238" t="s">
        <v>8286</v>
      </c>
      <c r="Q1238" s="7">
        <f t="shared" si="152"/>
        <v>0</v>
      </c>
      <c r="R1238" s="8">
        <f t="shared" si="153"/>
        <v>0</v>
      </c>
      <c r="S1238" s="10" t="str">
        <f t="shared" si="154"/>
        <v>music</v>
      </c>
      <c r="T1238" s="10" t="str">
        <f t="shared" si="155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6">
        <f t="shared" si="150"/>
        <v>41144.991493055561</v>
      </c>
      <c r="K1239">
        <v>1344062865</v>
      </c>
      <c r="L1239" s="16">
        <f t="shared" si="151"/>
        <v>41124.991493055561</v>
      </c>
      <c r="M1239" t="b">
        <v>0</v>
      </c>
      <c r="N1239" s="11">
        <v>0.1</v>
      </c>
      <c r="O1239" t="b">
        <v>0</v>
      </c>
      <c r="P1239" t="s">
        <v>8286</v>
      </c>
      <c r="Q1239" s="7">
        <f t="shared" si="152"/>
        <v>0</v>
      </c>
      <c r="R1239" s="8">
        <f t="shared" si="153"/>
        <v>0</v>
      </c>
      <c r="S1239" s="10" t="str">
        <f t="shared" si="154"/>
        <v>music</v>
      </c>
      <c r="T1239" s="10" t="str">
        <f t="shared" si="155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6">
        <f t="shared" si="150"/>
        <v>40761.318703703706</v>
      </c>
      <c r="K1240">
        <v>1310049536</v>
      </c>
      <c r="L1240" s="16">
        <f t="shared" si="151"/>
        <v>40731.318703703706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152"/>
        <v>17.8</v>
      </c>
      <c r="R1240" s="8">
        <f t="shared" si="153"/>
        <v>59.333333333333336</v>
      </c>
      <c r="S1240" s="10" t="str">
        <f t="shared" si="154"/>
        <v>music</v>
      </c>
      <c r="T1240" s="10" t="str">
        <f t="shared" si="155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6">
        <f t="shared" si="150"/>
        <v>40913.670914351853</v>
      </c>
      <c r="K1241">
        <v>1323212767</v>
      </c>
      <c r="L1241" s="16">
        <f t="shared" si="151"/>
        <v>40883.670914351853</v>
      </c>
      <c r="M1241" t="b">
        <v>0</v>
      </c>
      <c r="N1241" s="11">
        <v>0.1</v>
      </c>
      <c r="O1241" t="b">
        <v>0</v>
      </c>
      <c r="P1241" t="s">
        <v>8286</v>
      </c>
      <c r="Q1241" s="7">
        <f t="shared" si="152"/>
        <v>0</v>
      </c>
      <c r="R1241" s="8">
        <f t="shared" si="153"/>
        <v>0</v>
      </c>
      <c r="S1241" s="10" t="str">
        <f t="shared" si="154"/>
        <v>music</v>
      </c>
      <c r="T1241" s="10" t="str">
        <f t="shared" si="155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6">
        <f t="shared" si="150"/>
        <v>41467.618750000001</v>
      </c>
      <c r="K1242">
        <v>1368579457</v>
      </c>
      <c r="L1242" s="16">
        <f t="shared" si="151"/>
        <v>41408.748344907413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152"/>
        <v>3.0124999999999997</v>
      </c>
      <c r="R1242" s="8">
        <f t="shared" si="153"/>
        <v>30.125</v>
      </c>
      <c r="S1242" s="10" t="str">
        <f t="shared" si="154"/>
        <v>music</v>
      </c>
      <c r="T1242" s="10" t="str">
        <f t="shared" si="155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6">
        <f t="shared" si="150"/>
        <v>41945.957638888889</v>
      </c>
      <c r="K1243">
        <v>1413057980</v>
      </c>
      <c r="L1243" s="16">
        <f t="shared" si="151"/>
        <v>41923.546064814815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152"/>
        <v>50.739999999999995</v>
      </c>
      <c r="R1243" s="8">
        <f t="shared" si="153"/>
        <v>74.617647058823536</v>
      </c>
      <c r="S1243" s="10" t="str">
        <f t="shared" si="154"/>
        <v>music</v>
      </c>
      <c r="T1243" s="10" t="str">
        <f t="shared" si="155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6">
        <f t="shared" si="150"/>
        <v>40797.262500000004</v>
      </c>
      <c r="K1244">
        <v>1314417502</v>
      </c>
      <c r="L1244" s="16">
        <f t="shared" si="151"/>
        <v>40781.873865740745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152"/>
        <v>0.54884742041712409</v>
      </c>
      <c r="R1244" s="8">
        <f t="shared" si="153"/>
        <v>5</v>
      </c>
      <c r="S1244" s="10" t="str">
        <f t="shared" si="154"/>
        <v>music</v>
      </c>
      <c r="T1244" s="10" t="str">
        <f t="shared" si="155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6">
        <f t="shared" si="150"/>
        <v>40732.583333333336</v>
      </c>
      <c r="K1245">
        <v>1304888771</v>
      </c>
      <c r="L1245" s="16">
        <f t="shared" si="151"/>
        <v>40671.587627314817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152"/>
        <v>14.091666666666667</v>
      </c>
      <c r="R1245" s="8">
        <f t="shared" si="153"/>
        <v>44.5</v>
      </c>
      <c r="S1245" s="10" t="str">
        <f t="shared" si="154"/>
        <v>music</v>
      </c>
      <c r="T1245" s="10" t="str">
        <f t="shared" si="155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6">
        <f t="shared" si="150"/>
        <v>41386.583333333336</v>
      </c>
      <c r="K1246">
        <v>1363981723</v>
      </c>
      <c r="L1246" s="16">
        <f t="shared" si="151"/>
        <v>41355.533831018518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152"/>
        <v>103.8</v>
      </c>
      <c r="R1246" s="8">
        <f t="shared" si="153"/>
        <v>46.133333333333333</v>
      </c>
      <c r="S1246" s="10" t="str">
        <f t="shared" si="154"/>
        <v>music</v>
      </c>
      <c r="T1246" s="10" t="str">
        <f>IF(ISNUMBER(SEARCH("music",P1246)),"rock","")</f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6">
        <f t="shared" si="150"/>
        <v>41804.308263888888</v>
      </c>
      <c r="K1247">
        <v>1400163834</v>
      </c>
      <c r="L1247" s="16">
        <f t="shared" si="151"/>
        <v>41774.308263888888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152"/>
        <v>120.24999999999999</v>
      </c>
      <c r="R1247" s="8">
        <f t="shared" si="153"/>
        <v>141.47058823529412</v>
      </c>
      <c r="S1247" s="10" t="str">
        <f t="shared" si="154"/>
        <v>music</v>
      </c>
      <c r="T1247" s="10" t="str">
        <f t="shared" ref="T1247:T1285" si="156">IF(ISNUMBER(SEARCH("music",P1247)),"rock","")</f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6">
        <f t="shared" si="150"/>
        <v>40882.793391203704</v>
      </c>
      <c r="K1248">
        <v>1319245349</v>
      </c>
      <c r="L1248" s="16">
        <f t="shared" si="151"/>
        <v>40837.75172453704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152"/>
        <v>117</v>
      </c>
      <c r="R1248" s="8">
        <f t="shared" si="153"/>
        <v>75.483870967741936</v>
      </c>
      <c r="S1248" s="10" t="str">
        <f t="shared" si="154"/>
        <v>music</v>
      </c>
      <c r="T1248" s="10" t="str">
        <f t="shared" si="156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6">
        <f t="shared" si="150"/>
        <v>41400.000636574077</v>
      </c>
      <c r="K1249">
        <v>1365231655</v>
      </c>
      <c r="L1249" s="16">
        <f t="shared" si="151"/>
        <v>41370.000636574077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152"/>
        <v>122.14285714285715</v>
      </c>
      <c r="R1249" s="8">
        <f t="shared" si="153"/>
        <v>85.5</v>
      </c>
      <c r="S1249" s="10" t="str">
        <f t="shared" si="154"/>
        <v>music</v>
      </c>
      <c r="T1249" s="10" t="str">
        <f t="shared" si="156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6">
        <f t="shared" si="150"/>
        <v>41802.999305555561</v>
      </c>
      <c r="K1250">
        <v>1399563953</v>
      </c>
      <c r="L1250" s="16">
        <f t="shared" si="151"/>
        <v>41767.36519675926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152"/>
        <v>151.63999999999999</v>
      </c>
      <c r="R1250" s="8">
        <f t="shared" si="153"/>
        <v>64.254237288135599</v>
      </c>
      <c r="S1250" s="10" t="str">
        <f t="shared" si="154"/>
        <v>music</v>
      </c>
      <c r="T1250" s="10" t="str">
        <f t="shared" si="156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6">
        <f t="shared" si="150"/>
        <v>41097.449201388896</v>
      </c>
      <c r="K1251">
        <v>1339091211</v>
      </c>
      <c r="L1251" s="16">
        <f t="shared" si="151"/>
        <v>41067.449201388896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152"/>
        <v>104.44</v>
      </c>
      <c r="R1251" s="8">
        <f t="shared" si="153"/>
        <v>64.46913580246914</v>
      </c>
      <c r="S1251" s="10" t="str">
        <f t="shared" si="154"/>
        <v>music</v>
      </c>
      <c r="T1251" s="10" t="str">
        <f t="shared" si="156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6">
        <f t="shared" si="150"/>
        <v>41888.351053240745</v>
      </c>
      <c r="K1252">
        <v>1406129131</v>
      </c>
      <c r="L1252" s="16">
        <f t="shared" si="151"/>
        <v>41843.351053240745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152"/>
        <v>200.15333333333331</v>
      </c>
      <c r="R1252" s="8">
        <f t="shared" si="153"/>
        <v>118.2007874015748</v>
      </c>
      <c r="S1252" s="10" t="str">
        <f t="shared" si="154"/>
        <v>music</v>
      </c>
      <c r="T1252" s="10" t="str">
        <f t="shared" si="156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6">
        <f t="shared" si="150"/>
        <v>40811.522766203707</v>
      </c>
      <c r="K1253">
        <v>1311795167</v>
      </c>
      <c r="L1253" s="16">
        <f t="shared" si="151"/>
        <v>40751.522766203707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152"/>
        <v>101.8</v>
      </c>
      <c r="R1253" s="8">
        <f t="shared" si="153"/>
        <v>82.540540540540547</v>
      </c>
      <c r="S1253" s="10" t="str">
        <f t="shared" si="154"/>
        <v>music</v>
      </c>
      <c r="T1253" s="10" t="str">
        <f t="shared" si="156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6">
        <f t="shared" si="150"/>
        <v>41571.696400462963</v>
      </c>
      <c r="K1254">
        <v>1380238969</v>
      </c>
      <c r="L1254" s="16">
        <f t="shared" si="151"/>
        <v>41543.696400462963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152"/>
        <v>137.65714285714284</v>
      </c>
      <c r="R1254" s="8">
        <f t="shared" si="153"/>
        <v>34.170212765957444</v>
      </c>
      <c r="S1254" s="10" t="str">
        <f t="shared" si="154"/>
        <v>music</v>
      </c>
      <c r="T1254" s="10" t="str">
        <f t="shared" si="156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6">
        <f t="shared" si="150"/>
        <v>41885.491979166669</v>
      </c>
      <c r="K1255">
        <v>1407178107</v>
      </c>
      <c r="L1255" s="16">
        <f t="shared" si="151"/>
        <v>41855.491979166669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152"/>
        <v>303833.2</v>
      </c>
      <c r="R1255" s="8">
        <f t="shared" si="153"/>
        <v>42.73322081575246</v>
      </c>
      <c r="S1255" s="10" t="str">
        <f t="shared" si="154"/>
        <v>music</v>
      </c>
      <c r="T1255" s="10" t="str">
        <f t="shared" si="156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6">
        <f t="shared" si="150"/>
        <v>40543.915972222225</v>
      </c>
      <c r="K1256">
        <v>1288968886</v>
      </c>
      <c r="L1256" s="16">
        <f t="shared" si="151"/>
        <v>40487.329699074078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152"/>
        <v>198.85074626865671</v>
      </c>
      <c r="R1256" s="8">
        <f t="shared" si="153"/>
        <v>94.489361702127653</v>
      </c>
      <c r="S1256" s="10" t="str">
        <f t="shared" si="154"/>
        <v>music</v>
      </c>
      <c r="T1256" s="10" t="str">
        <f t="shared" si="156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6">
        <f t="shared" si="150"/>
        <v>41609.595509259263</v>
      </c>
      <c r="K1257">
        <v>1383337052</v>
      </c>
      <c r="L1257" s="16">
        <f t="shared" si="151"/>
        <v>41579.553842592599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152"/>
        <v>202.36666666666667</v>
      </c>
      <c r="R1257" s="8">
        <f t="shared" si="153"/>
        <v>55.697247706422019</v>
      </c>
      <c r="S1257" s="10" t="str">
        <f t="shared" si="154"/>
        <v>music</v>
      </c>
      <c r="T1257" s="10" t="str">
        <f t="shared" si="156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6">
        <f t="shared" si="150"/>
        <v>40951.627673611118</v>
      </c>
      <c r="K1258">
        <v>1326492231</v>
      </c>
      <c r="L1258" s="16">
        <f t="shared" si="151"/>
        <v>40921.627673611118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152"/>
        <v>117.96376666666666</v>
      </c>
      <c r="R1258" s="8">
        <f t="shared" si="153"/>
        <v>98.030831024930734</v>
      </c>
      <c r="S1258" s="10" t="str">
        <f t="shared" ref="S1258:S1285" si="157">IF(ISNUMBER(SEARCH("music",P1258)),"music","")</f>
        <v>music</v>
      </c>
      <c r="T1258" s="10" t="str">
        <f t="shared" si="156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6">
        <f t="shared" si="150"/>
        <v>40635.752199074079</v>
      </c>
      <c r="K1259">
        <v>1297562590</v>
      </c>
      <c r="L1259" s="16">
        <f t="shared" si="151"/>
        <v>40586.793865740743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152"/>
        <v>294.72727272727275</v>
      </c>
      <c r="R1259" s="8">
        <f t="shared" si="153"/>
        <v>92.102272727272734</v>
      </c>
      <c r="S1259" s="10" t="str">
        <f t="shared" si="157"/>
        <v>music</v>
      </c>
      <c r="T1259" s="10" t="str">
        <f t="shared" si="156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6">
        <f t="shared" si="150"/>
        <v>41517.319583333338</v>
      </c>
      <c r="K1260">
        <v>1375368012</v>
      </c>
      <c r="L1260" s="16">
        <f t="shared" si="151"/>
        <v>41487.319583333338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152"/>
        <v>213.14633333333336</v>
      </c>
      <c r="R1260" s="8">
        <f t="shared" si="153"/>
        <v>38.175462686567165</v>
      </c>
      <c r="S1260" s="10" t="str">
        <f t="shared" si="157"/>
        <v>music</v>
      </c>
      <c r="T1260" s="10" t="str">
        <f t="shared" si="156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6">
        <f t="shared" si="150"/>
        <v>41798.874305555561</v>
      </c>
      <c r="K1261">
        <v>1399504664</v>
      </c>
      <c r="L1261" s="16">
        <f t="shared" si="151"/>
        <v>41766.678981481484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152"/>
        <v>104.24</v>
      </c>
      <c r="R1261" s="8">
        <f t="shared" si="153"/>
        <v>27.145833333333332</v>
      </c>
      <c r="S1261" s="10" t="str">
        <f t="shared" si="157"/>
        <v>music</v>
      </c>
      <c r="T1261" s="10" t="str">
        <f t="shared" si="156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6">
        <f t="shared" si="150"/>
        <v>41696.551157407412</v>
      </c>
      <c r="K1262">
        <v>1390853620</v>
      </c>
      <c r="L1262" s="16">
        <f t="shared" si="151"/>
        <v>41666.551157407412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152"/>
        <v>113.66666666666667</v>
      </c>
      <c r="R1262" s="8">
        <f t="shared" si="153"/>
        <v>50.689189189189186</v>
      </c>
      <c r="S1262" s="10" t="str">
        <f t="shared" si="157"/>
        <v>music</v>
      </c>
      <c r="T1262" s="10" t="str">
        <f t="shared" si="156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6">
        <f t="shared" si="150"/>
        <v>41668.051238425927</v>
      </c>
      <c r="K1263">
        <v>1388391227</v>
      </c>
      <c r="L1263" s="16">
        <f t="shared" si="151"/>
        <v>41638.051238425927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152"/>
        <v>101.25</v>
      </c>
      <c r="R1263" s="8">
        <f t="shared" si="153"/>
        <v>38.942307692307693</v>
      </c>
      <c r="S1263" s="10" t="str">
        <f t="shared" si="157"/>
        <v>music</v>
      </c>
      <c r="T1263" s="10" t="str">
        <f t="shared" si="156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6">
        <f t="shared" si="150"/>
        <v>41686.470972222225</v>
      </c>
      <c r="K1264">
        <v>1389982692</v>
      </c>
      <c r="L1264" s="16">
        <f t="shared" si="151"/>
        <v>41656.470972222225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152"/>
        <v>125.41538461538462</v>
      </c>
      <c r="R1264" s="8">
        <f t="shared" si="153"/>
        <v>77.638095238095232</v>
      </c>
      <c r="S1264" s="10" t="str">
        <f t="shared" si="157"/>
        <v>music</v>
      </c>
      <c r="T1264" s="10" t="str">
        <f t="shared" si="156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6">
        <f t="shared" si="150"/>
        <v>41726.75</v>
      </c>
      <c r="K1265">
        <v>1393034470</v>
      </c>
      <c r="L1265" s="16">
        <f t="shared" si="151"/>
        <v>41691.792476851857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152"/>
        <v>119</v>
      </c>
      <c r="R1265" s="8">
        <f t="shared" si="153"/>
        <v>43.536585365853661</v>
      </c>
      <c r="S1265" s="10" t="str">
        <f t="shared" si="157"/>
        <v>music</v>
      </c>
      <c r="T1265" s="10" t="str">
        <f t="shared" si="156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6">
        <f t="shared" si="150"/>
        <v>41576.371331018519</v>
      </c>
      <c r="K1266">
        <v>1380556483</v>
      </c>
      <c r="L1266" s="16">
        <f t="shared" si="151"/>
        <v>41547.371331018519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152"/>
        <v>166.46153846153845</v>
      </c>
      <c r="R1266" s="8">
        <f t="shared" si="153"/>
        <v>31.823529411764707</v>
      </c>
      <c r="S1266" s="10" t="str">
        <f t="shared" si="157"/>
        <v>music</v>
      </c>
      <c r="T1266" s="10" t="str">
        <f t="shared" si="156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6">
        <f t="shared" si="150"/>
        <v>40512.363599537035</v>
      </c>
      <c r="K1267">
        <v>1287071015</v>
      </c>
      <c r="L1267" s="16">
        <f t="shared" si="151"/>
        <v>40465.363599537035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152"/>
        <v>119.14771428571429</v>
      </c>
      <c r="R1267" s="8">
        <f t="shared" si="153"/>
        <v>63.184393939393942</v>
      </c>
      <c r="S1267" s="10" t="str">
        <f t="shared" si="157"/>
        <v>music</v>
      </c>
      <c r="T1267" s="10" t="str">
        <f t="shared" si="156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6">
        <f t="shared" si="150"/>
        <v>41650.585011574076</v>
      </c>
      <c r="K1268">
        <v>1386882145</v>
      </c>
      <c r="L1268" s="16">
        <f t="shared" si="151"/>
        <v>41620.585011574076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152"/>
        <v>100.47368421052632</v>
      </c>
      <c r="R1268" s="8">
        <f t="shared" si="153"/>
        <v>190.9</v>
      </c>
      <c r="S1268" s="10" t="str">
        <f t="shared" si="157"/>
        <v>music</v>
      </c>
      <c r="T1268" s="10" t="str">
        <f t="shared" si="156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6">
        <f t="shared" si="150"/>
        <v>41479.293495370373</v>
      </c>
      <c r="K1269">
        <v>1372082558</v>
      </c>
      <c r="L1269" s="16">
        <f t="shared" si="151"/>
        <v>41449.293495370373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152"/>
        <v>101.8</v>
      </c>
      <c r="R1269" s="8">
        <f t="shared" si="153"/>
        <v>140.85534591194968</v>
      </c>
      <c r="S1269" s="10" t="str">
        <f t="shared" si="157"/>
        <v>music</v>
      </c>
      <c r="T1269" s="10" t="str">
        <f t="shared" si="156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6">
        <f t="shared" si="150"/>
        <v>41537.553784722222</v>
      </c>
      <c r="K1270">
        <v>1377116247</v>
      </c>
      <c r="L1270" s="16">
        <f t="shared" si="151"/>
        <v>41507.553784722222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152"/>
        <v>116.66666666666667</v>
      </c>
      <c r="R1270" s="8">
        <f t="shared" si="153"/>
        <v>76.92307692307692</v>
      </c>
      <c r="S1270" s="10" t="str">
        <f t="shared" si="157"/>
        <v>music</v>
      </c>
      <c r="T1270" s="10" t="str">
        <f t="shared" si="156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6">
        <f t="shared" si="150"/>
        <v>42475.708333333336</v>
      </c>
      <c r="K1271">
        <v>1458157512</v>
      </c>
      <c r="L1271" s="16">
        <f t="shared" si="151"/>
        <v>42445.531388888885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152"/>
        <v>108.64893617021276</v>
      </c>
      <c r="R1271" s="8">
        <f t="shared" si="153"/>
        <v>99.15533980582525</v>
      </c>
      <c r="S1271" s="10" t="str">
        <f t="shared" si="157"/>
        <v>music</v>
      </c>
      <c r="T1271" s="10" t="str">
        <f t="shared" si="156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6">
        <f t="shared" si="150"/>
        <v>40993.523634259262</v>
      </c>
      <c r="K1272">
        <v>1327523642</v>
      </c>
      <c r="L1272" s="16">
        <f t="shared" si="151"/>
        <v>40933.565300925933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152"/>
        <v>114.72</v>
      </c>
      <c r="R1272" s="8">
        <f t="shared" si="153"/>
        <v>67.881656804733723</v>
      </c>
      <c r="S1272" s="10" t="str">
        <f t="shared" si="157"/>
        <v>music</v>
      </c>
      <c r="T1272" s="10" t="str">
        <f t="shared" si="156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6">
        <f t="shared" si="150"/>
        <v>41591.433553240742</v>
      </c>
      <c r="K1273">
        <v>1381767859</v>
      </c>
      <c r="L1273" s="16">
        <f t="shared" si="151"/>
        <v>41561.391886574078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152"/>
        <v>101.8</v>
      </c>
      <c r="R1273" s="8">
        <f t="shared" si="153"/>
        <v>246.29032258064515</v>
      </c>
      <c r="S1273" s="10" t="str">
        <f t="shared" si="157"/>
        <v>music</v>
      </c>
      <c r="T1273" s="10" t="str">
        <f t="shared" si="156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6">
        <f t="shared" si="150"/>
        <v>40343.875</v>
      </c>
      <c r="K1274">
        <v>1270576379</v>
      </c>
      <c r="L1274" s="16">
        <f t="shared" si="151"/>
        <v>40274.453460648154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152"/>
        <v>106</v>
      </c>
      <c r="R1274" s="8">
        <f t="shared" si="153"/>
        <v>189.28571428571428</v>
      </c>
      <c r="S1274" s="10" t="str">
        <f t="shared" si="157"/>
        <v>music</v>
      </c>
      <c r="T1274" s="10" t="str">
        <f t="shared" si="156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6">
        <f t="shared" si="150"/>
        <v>41882.43855324074</v>
      </c>
      <c r="K1275">
        <v>1406914291</v>
      </c>
      <c r="L1275" s="16">
        <f t="shared" si="151"/>
        <v>41852.43855324074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152"/>
        <v>103.49999999999999</v>
      </c>
      <c r="R1275" s="8">
        <f t="shared" si="153"/>
        <v>76.666666666666671</v>
      </c>
      <c r="S1275" s="10" t="str">
        <f t="shared" si="157"/>
        <v>music</v>
      </c>
      <c r="T1275" s="10" t="str">
        <f t="shared" si="156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6">
        <f t="shared" si="150"/>
        <v>41151.3984375</v>
      </c>
      <c r="K1276">
        <v>1343320425</v>
      </c>
      <c r="L1276" s="16">
        <f t="shared" si="151"/>
        <v>41116.3984375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152"/>
        <v>154.97535999999999</v>
      </c>
      <c r="R1276" s="8">
        <f t="shared" si="153"/>
        <v>82.963254817987149</v>
      </c>
      <c r="S1276" s="10" t="str">
        <f t="shared" si="157"/>
        <v>music</v>
      </c>
      <c r="T1276" s="10" t="str">
        <f t="shared" si="156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6">
        <f t="shared" si="150"/>
        <v>41493.576238425929</v>
      </c>
      <c r="K1277">
        <v>1372884587</v>
      </c>
      <c r="L1277" s="16">
        <f t="shared" si="151"/>
        <v>41458.576238425929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152"/>
        <v>162.14066666666668</v>
      </c>
      <c r="R1277" s="8">
        <f t="shared" si="153"/>
        <v>62.522107969151669</v>
      </c>
      <c r="S1277" s="10" t="str">
        <f t="shared" si="157"/>
        <v>music</v>
      </c>
      <c r="T1277" s="10" t="str">
        <f t="shared" si="156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6">
        <f t="shared" si="150"/>
        <v>40056.875</v>
      </c>
      <c r="K1278">
        <v>1247504047</v>
      </c>
      <c r="L1278" s="16">
        <f t="shared" si="151"/>
        <v>40007.412581018521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152"/>
        <v>104.42100000000001</v>
      </c>
      <c r="R1278" s="8">
        <f t="shared" si="153"/>
        <v>46.06808823529412</v>
      </c>
      <c r="S1278" s="10" t="str">
        <f t="shared" si="157"/>
        <v>music</v>
      </c>
      <c r="T1278" s="10" t="str">
        <f t="shared" si="156"/>
        <v>rock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6">
        <f t="shared" si="150"/>
        <v>41156.270219907412</v>
      </c>
      <c r="K1279">
        <v>1343741347</v>
      </c>
      <c r="L1279" s="16">
        <f t="shared" si="151"/>
        <v>41121.270219907412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152"/>
        <v>106.12433333333333</v>
      </c>
      <c r="R1279" s="8">
        <f t="shared" si="153"/>
        <v>38.543946731234868</v>
      </c>
      <c r="S1279" s="10" t="str">
        <f t="shared" si="157"/>
        <v>music</v>
      </c>
      <c r="T1279" s="10" t="str">
        <f t="shared" si="156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6">
        <f t="shared" si="150"/>
        <v>41814.791666666672</v>
      </c>
      <c r="K1280">
        <v>1401196766</v>
      </c>
      <c r="L1280" s="16">
        <f t="shared" si="151"/>
        <v>41786.263495370375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152"/>
        <v>154.93846153846152</v>
      </c>
      <c r="R1280" s="8">
        <f t="shared" si="153"/>
        <v>53.005263157894738</v>
      </c>
      <c r="S1280" s="10" t="str">
        <f t="shared" si="157"/>
        <v>music</v>
      </c>
      <c r="T1280" s="10" t="str">
        <f t="shared" si="156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6">
        <f t="shared" si="150"/>
        <v>41721.765856481485</v>
      </c>
      <c r="K1281">
        <v>1392171770</v>
      </c>
      <c r="L1281" s="16">
        <f t="shared" si="151"/>
        <v>41681.807523148149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152"/>
        <v>110.77157238734421</v>
      </c>
      <c r="R1281" s="8">
        <f t="shared" si="153"/>
        <v>73.355396825396824</v>
      </c>
      <c r="S1281" s="10" t="str">
        <f t="shared" si="157"/>
        <v>music</v>
      </c>
      <c r="T1281" s="10" t="str">
        <f t="shared" si="156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6">
        <f t="shared" ref="J1282:J1345" si="158">(((I1282/60)/60)/24)+DATE(1970,1,1)+(-7/24)</f>
        <v>40603.465902777782</v>
      </c>
      <c r="K1282">
        <v>1291227054</v>
      </c>
      <c r="L1282" s="16">
        <f t="shared" ref="L1282:L1345" si="159">(((K1282/60)/60)/24)+DATE(1970,1,1)+(-7/24)</f>
        <v>40513.465902777782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160">(E1282/D1282)*100</f>
        <v>110.91186666666665</v>
      </c>
      <c r="R1282" s="8">
        <f t="shared" ref="R1282:R1345" si="161">E1282/N1282</f>
        <v>127.97523076923076</v>
      </c>
      <c r="S1282" s="10" t="str">
        <f t="shared" si="157"/>
        <v>music</v>
      </c>
      <c r="T1282" s="10" t="str">
        <f t="shared" si="156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6">
        <f t="shared" si="158"/>
        <v>41483.45180555556</v>
      </c>
      <c r="K1283">
        <v>1373305836</v>
      </c>
      <c r="L1283" s="16">
        <f t="shared" si="159"/>
        <v>41463.45180555556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160"/>
        <v>110.71428571428572</v>
      </c>
      <c r="R1283" s="8">
        <f t="shared" si="161"/>
        <v>104.72972972972973</v>
      </c>
      <c r="S1283" s="10" t="str">
        <f t="shared" si="157"/>
        <v>music</v>
      </c>
      <c r="T1283" s="10" t="str">
        <f t="shared" si="156"/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6">
        <f t="shared" si="158"/>
        <v>41616.915972222225</v>
      </c>
      <c r="K1284">
        <v>1383909855</v>
      </c>
      <c r="L1284" s="16">
        <f t="shared" si="159"/>
        <v>41586.18350694445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60"/>
        <v>123.61333333333333</v>
      </c>
      <c r="R1284" s="8">
        <f t="shared" si="161"/>
        <v>67.671532846715323</v>
      </c>
      <c r="S1284" s="10" t="str">
        <f t="shared" si="157"/>
        <v>music</v>
      </c>
      <c r="T1284" s="10" t="str">
        <f t="shared" si="156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6">
        <f t="shared" si="158"/>
        <v>41343.875</v>
      </c>
      <c r="K1285">
        <v>1360948389</v>
      </c>
      <c r="L1285" s="16">
        <f t="shared" si="159"/>
        <v>41320.425798611112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60"/>
        <v>211.05</v>
      </c>
      <c r="R1285" s="8">
        <f t="shared" si="161"/>
        <v>95.931818181818187</v>
      </c>
      <c r="S1285" s="10" t="str">
        <f t="shared" si="157"/>
        <v>music</v>
      </c>
      <c r="T1285" s="10" t="str">
        <f t="shared" si="156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6">
        <f t="shared" si="158"/>
        <v>42735.415972222225</v>
      </c>
      <c r="K1286">
        <v>1481175482</v>
      </c>
      <c r="L1286" s="16">
        <f t="shared" si="159"/>
        <v>42711.943078703705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60"/>
        <v>101</v>
      </c>
      <c r="R1286" s="8">
        <f t="shared" si="161"/>
        <v>65.161290322580641</v>
      </c>
      <c r="S1286" s="10" t="str">
        <f t="shared" ref="S1286:S1305" si="162">IF(ISNUMBER(SEARCH("theater",P1286)),"theater","")</f>
        <v>theater</v>
      </c>
      <c r="T1286" s="10" t="str">
        <f t="shared" ref="T1286:T1305" si="163">IF(ISNUMBER(SEARCH("plays",P1286)),"plays","")</f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6">
        <f t="shared" si="158"/>
        <v>42175.291377314818</v>
      </c>
      <c r="K1287">
        <v>1433512775</v>
      </c>
      <c r="L1287" s="16">
        <f t="shared" si="159"/>
        <v>42160.291377314818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60"/>
        <v>101.64999999999999</v>
      </c>
      <c r="R1287" s="8">
        <f t="shared" si="161"/>
        <v>32.269841269841272</v>
      </c>
      <c r="S1287" s="10" t="str">
        <f t="shared" si="162"/>
        <v>theater</v>
      </c>
      <c r="T1287" s="10" t="str">
        <f t="shared" si="163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6">
        <f t="shared" si="158"/>
        <v>42052.291666666664</v>
      </c>
      <c r="K1288">
        <v>1423041227</v>
      </c>
      <c r="L1288" s="16">
        <f t="shared" si="159"/>
        <v>42039.092905092599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60"/>
        <v>108.33333333333333</v>
      </c>
      <c r="R1288" s="8">
        <f t="shared" si="161"/>
        <v>81.25</v>
      </c>
      <c r="S1288" s="10" t="str">
        <f t="shared" si="162"/>
        <v>theater</v>
      </c>
      <c r="T1288" s="10" t="str">
        <f t="shared" si="163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6">
        <f t="shared" si="158"/>
        <v>42167.329351851855</v>
      </c>
      <c r="K1289">
        <v>1428936856</v>
      </c>
      <c r="L1289" s="16">
        <f t="shared" si="159"/>
        <v>42107.329351851855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60"/>
        <v>242</v>
      </c>
      <c r="R1289" s="8">
        <f t="shared" si="161"/>
        <v>24.2</v>
      </c>
      <c r="S1289" s="10" t="str">
        <f t="shared" si="162"/>
        <v>theater</v>
      </c>
      <c r="T1289" s="10" t="str">
        <f t="shared" si="163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6">
        <f t="shared" si="158"/>
        <v>42591.875000000007</v>
      </c>
      <c r="K1290">
        <v>1468122163</v>
      </c>
      <c r="L1290" s="16">
        <f t="shared" si="159"/>
        <v>42560.862997685188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60"/>
        <v>100.44999999999999</v>
      </c>
      <c r="R1290" s="8">
        <f t="shared" si="161"/>
        <v>65.868852459016395</v>
      </c>
      <c r="S1290" s="10" t="str">
        <f t="shared" si="162"/>
        <v>theater</v>
      </c>
      <c r="T1290" s="10" t="str">
        <f t="shared" si="163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6">
        <f t="shared" si="158"/>
        <v>42738.843113425923</v>
      </c>
      <c r="K1291">
        <v>1480907645</v>
      </c>
      <c r="L1291" s="16">
        <f t="shared" si="159"/>
        <v>42708.843113425923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60"/>
        <v>125.06666666666666</v>
      </c>
      <c r="R1291" s="8">
        <f t="shared" si="161"/>
        <v>36.07692307692308</v>
      </c>
      <c r="S1291" s="10" t="str">
        <f t="shared" si="162"/>
        <v>theater</v>
      </c>
      <c r="T1291" s="10" t="str">
        <f t="shared" si="163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6">
        <f t="shared" si="158"/>
        <v>42116.999305555561</v>
      </c>
      <c r="K1292">
        <v>1427121931</v>
      </c>
      <c r="L1292" s="16">
        <f t="shared" si="159"/>
        <v>42086.323275462964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60"/>
        <v>108.57142857142857</v>
      </c>
      <c r="R1292" s="8">
        <f t="shared" si="161"/>
        <v>44.186046511627907</v>
      </c>
      <c r="S1292" s="10" t="str">
        <f t="shared" si="162"/>
        <v>theater</v>
      </c>
      <c r="T1292" s="10" t="str">
        <f t="shared" si="163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6">
        <f t="shared" si="158"/>
        <v>42101.000000000007</v>
      </c>
      <c r="K1293">
        <v>1425224391</v>
      </c>
      <c r="L1293" s="16">
        <f t="shared" si="159"/>
        <v>42064.361006944448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60"/>
        <v>145.70000000000002</v>
      </c>
      <c r="R1293" s="8">
        <f t="shared" si="161"/>
        <v>104.07142857142857</v>
      </c>
      <c r="S1293" s="10" t="str">
        <f t="shared" si="162"/>
        <v>theater</v>
      </c>
      <c r="T1293" s="10" t="str">
        <f t="shared" si="163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6">
        <f t="shared" si="158"/>
        <v>42283.665972222225</v>
      </c>
      <c r="K1294">
        <v>1441822828</v>
      </c>
      <c r="L1294" s="16">
        <f t="shared" si="159"/>
        <v>42256.472546296303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60"/>
        <v>110.00000000000001</v>
      </c>
      <c r="R1294" s="8">
        <f t="shared" si="161"/>
        <v>35.96153846153846</v>
      </c>
      <c r="S1294" s="10" t="str">
        <f t="shared" si="162"/>
        <v>theater</v>
      </c>
      <c r="T1294" s="10" t="str">
        <f t="shared" si="163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6">
        <f t="shared" si="158"/>
        <v>42322.451053240737</v>
      </c>
      <c r="K1295">
        <v>1444927771</v>
      </c>
      <c r="L1295" s="16">
        <f t="shared" si="159"/>
        <v>42292.40938657408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60"/>
        <v>102.23333333333333</v>
      </c>
      <c r="R1295" s="8">
        <f t="shared" si="161"/>
        <v>127.79166666666667</v>
      </c>
      <c r="S1295" s="10" t="str">
        <f t="shared" si="162"/>
        <v>theater</v>
      </c>
      <c r="T1295" s="10" t="str">
        <f t="shared" si="163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6">
        <f t="shared" si="158"/>
        <v>42296.166666666664</v>
      </c>
      <c r="K1296">
        <v>1443696797</v>
      </c>
      <c r="L1296" s="16">
        <f t="shared" si="159"/>
        <v>42278.162002314821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60"/>
        <v>122</v>
      </c>
      <c r="R1296" s="8">
        <f t="shared" si="161"/>
        <v>27.727272727272727</v>
      </c>
      <c r="S1296" s="10" t="str">
        <f t="shared" si="162"/>
        <v>theater</v>
      </c>
      <c r="T1296" s="10" t="str">
        <f t="shared" si="163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6">
        <f t="shared" si="158"/>
        <v>42214.416666666664</v>
      </c>
      <c r="K1297">
        <v>1435585497</v>
      </c>
      <c r="L1297" s="16">
        <f t="shared" si="159"/>
        <v>42184.281215277784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60"/>
        <v>101.96000000000001</v>
      </c>
      <c r="R1297" s="8">
        <f t="shared" si="161"/>
        <v>39.828125</v>
      </c>
      <c r="S1297" s="10" t="str">
        <f t="shared" si="162"/>
        <v>theater</v>
      </c>
      <c r="T1297" s="10" t="str">
        <f t="shared" si="163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6">
        <f t="shared" si="158"/>
        <v>42442.717280092598</v>
      </c>
      <c r="K1298">
        <v>1456189973</v>
      </c>
      <c r="L1298" s="16">
        <f t="shared" si="159"/>
        <v>42422.758946759262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60"/>
        <v>141.1764705882353</v>
      </c>
      <c r="R1298" s="8">
        <f t="shared" si="161"/>
        <v>52.173913043478258</v>
      </c>
      <c r="S1298" s="10" t="str">
        <f t="shared" si="162"/>
        <v>theater</v>
      </c>
      <c r="T1298" s="10" t="str">
        <f t="shared" si="163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6">
        <f t="shared" si="158"/>
        <v>42491.45553240741</v>
      </c>
      <c r="K1299">
        <v>1459533358</v>
      </c>
      <c r="L1299" s="16">
        <f t="shared" si="159"/>
        <v>42461.45553240741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60"/>
        <v>109.52500000000001</v>
      </c>
      <c r="R1299" s="8">
        <f t="shared" si="161"/>
        <v>92.037815126050418</v>
      </c>
      <c r="S1299" s="10" t="str">
        <f t="shared" si="162"/>
        <v>theater</v>
      </c>
      <c r="T1299" s="10" t="str">
        <f t="shared" si="163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6">
        <f t="shared" si="158"/>
        <v>42488.389259259267</v>
      </c>
      <c r="K1300">
        <v>1459268432</v>
      </c>
      <c r="L1300" s="16">
        <f t="shared" si="159"/>
        <v>42458.389259259267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60"/>
        <v>104.65</v>
      </c>
      <c r="R1300" s="8">
        <f t="shared" si="161"/>
        <v>63.424242424242422</v>
      </c>
      <c r="S1300" s="10" t="str">
        <f t="shared" si="162"/>
        <v>theater</v>
      </c>
      <c r="T1300" s="10" t="str">
        <f t="shared" si="163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6">
        <f t="shared" si="158"/>
        <v>42199.522673611114</v>
      </c>
      <c r="K1301">
        <v>1434310359</v>
      </c>
      <c r="L1301" s="16">
        <f t="shared" si="159"/>
        <v>42169.522673611114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60"/>
        <v>124</v>
      </c>
      <c r="R1301" s="8">
        <f t="shared" si="161"/>
        <v>135.625</v>
      </c>
      <c r="S1301" s="10" t="str">
        <f t="shared" si="162"/>
        <v>theater</v>
      </c>
      <c r="T1301" s="10" t="str">
        <f t="shared" si="163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6">
        <f t="shared" si="158"/>
        <v>42522.497916666667</v>
      </c>
      <c r="K1302">
        <v>1461427938</v>
      </c>
      <c r="L1302" s="16">
        <f t="shared" si="159"/>
        <v>42483.38354166667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60"/>
        <v>135</v>
      </c>
      <c r="R1302" s="8">
        <f t="shared" si="161"/>
        <v>168.75</v>
      </c>
      <c r="S1302" s="10" t="str">
        <f t="shared" si="162"/>
        <v>theater</v>
      </c>
      <c r="T1302" s="10" t="str">
        <f t="shared" si="163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6">
        <f t="shared" si="158"/>
        <v>42205.833333333336</v>
      </c>
      <c r="K1303">
        <v>1436551178</v>
      </c>
      <c r="L1303" s="16">
        <f t="shared" si="159"/>
        <v>42195.458078703705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60"/>
        <v>102.75000000000001</v>
      </c>
      <c r="R1303" s="8">
        <f t="shared" si="161"/>
        <v>70.862068965517238</v>
      </c>
      <c r="S1303" s="10" t="str">
        <f t="shared" si="162"/>
        <v>theater</v>
      </c>
      <c r="T1303" s="10" t="str">
        <f t="shared" si="163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6">
        <f t="shared" si="158"/>
        <v>42704.807997685188</v>
      </c>
      <c r="K1304">
        <v>1477963411</v>
      </c>
      <c r="L1304" s="16">
        <f t="shared" si="159"/>
        <v>42674.766331018523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60"/>
        <v>100</v>
      </c>
      <c r="R1304" s="8">
        <f t="shared" si="161"/>
        <v>50</v>
      </c>
      <c r="S1304" s="10" t="str">
        <f t="shared" si="162"/>
        <v>theater</v>
      </c>
      <c r="T1304" s="10" t="str">
        <f t="shared" si="163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6">
        <f t="shared" si="158"/>
        <v>42582.166666666664</v>
      </c>
      <c r="K1305">
        <v>1468578920</v>
      </c>
      <c r="L1305" s="16">
        <f t="shared" si="159"/>
        <v>42566.149537037039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60"/>
        <v>130.26085714285716</v>
      </c>
      <c r="R1305" s="8">
        <f t="shared" si="161"/>
        <v>42.214166666666671</v>
      </c>
      <c r="S1305" s="10" t="str">
        <f t="shared" si="162"/>
        <v>theater</v>
      </c>
      <c r="T1305" s="10" t="str">
        <f t="shared" si="163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6">
        <f t="shared" si="158"/>
        <v>42806.861168981479</v>
      </c>
      <c r="K1306">
        <v>1484196005</v>
      </c>
      <c r="L1306" s="16">
        <f t="shared" si="159"/>
        <v>42746.90283564815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60"/>
        <v>39.627499999999998</v>
      </c>
      <c r="R1306" s="8">
        <f t="shared" si="161"/>
        <v>152.41346153846155</v>
      </c>
      <c r="S1306" s="10" t="str">
        <f t="shared" ref="S1306:S1345" si="164">IF(ISNUMBER(SEARCH("technology",P1306)),"technology","")</f>
        <v>technology</v>
      </c>
      <c r="T1306" s="10" t="str">
        <f>IF(ISNUMBER(SEARCH("technology",P1306)),"wearables","")</f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6">
        <f t="shared" si="158"/>
        <v>42572.437500000007</v>
      </c>
      <c r="K1307">
        <v>1466611108</v>
      </c>
      <c r="L1307" s="16">
        <f t="shared" si="159"/>
        <v>42543.373935185191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60"/>
        <v>25.976666666666663</v>
      </c>
      <c r="R1307" s="8">
        <f t="shared" si="161"/>
        <v>90.616279069767444</v>
      </c>
      <c r="S1307" s="10" t="str">
        <f t="shared" si="164"/>
        <v>technology</v>
      </c>
      <c r="T1307" s="10" t="str">
        <f t="shared" ref="T1307:T1345" si="165">IF(ISNUMBER(SEARCH("technology",P1307)),"wearables","")</f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6">
        <f t="shared" si="158"/>
        <v>41977.165902777779</v>
      </c>
      <c r="K1308">
        <v>1415098734</v>
      </c>
      <c r="L1308" s="16">
        <f t="shared" si="159"/>
        <v>41947.165902777779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60"/>
        <v>65.24636363636364</v>
      </c>
      <c r="R1308" s="8">
        <f t="shared" si="161"/>
        <v>201.60393258426967</v>
      </c>
      <c r="S1308" s="10" t="str">
        <f t="shared" si="164"/>
        <v>technology</v>
      </c>
      <c r="T1308" s="10" t="str">
        <f t="shared" si="16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6">
        <f t="shared" si="158"/>
        <v>42417.211562500001</v>
      </c>
      <c r="K1309">
        <v>1453118679</v>
      </c>
      <c r="L1309" s="16">
        <f t="shared" si="159"/>
        <v>42387.211562500001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60"/>
        <v>11.514000000000001</v>
      </c>
      <c r="R1309" s="8">
        <f t="shared" si="161"/>
        <v>127.93333333333334</v>
      </c>
      <c r="S1309" s="10" t="str">
        <f t="shared" si="164"/>
        <v>technology</v>
      </c>
      <c r="T1309" s="10" t="str">
        <f t="shared" si="16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6">
        <f t="shared" si="158"/>
        <v>42651.321898148155</v>
      </c>
      <c r="K1310">
        <v>1472481812</v>
      </c>
      <c r="L1310" s="16">
        <f t="shared" si="159"/>
        <v>42611.321898148155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60"/>
        <v>11.360000000000001</v>
      </c>
      <c r="R1310" s="8">
        <f t="shared" si="161"/>
        <v>29.894736842105264</v>
      </c>
      <c r="S1310" s="10" t="str">
        <f t="shared" si="164"/>
        <v>technology</v>
      </c>
      <c r="T1310" s="10" t="str">
        <f t="shared" si="16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6">
        <f t="shared" si="158"/>
        <v>42292.59106481482</v>
      </c>
      <c r="K1311">
        <v>1441919468</v>
      </c>
      <c r="L1311" s="16">
        <f t="shared" si="159"/>
        <v>42257.59106481482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60"/>
        <v>111.99130434782609</v>
      </c>
      <c r="R1311" s="8">
        <f t="shared" si="161"/>
        <v>367.97142857142859</v>
      </c>
      <c r="S1311" s="10" t="str">
        <f t="shared" si="164"/>
        <v>technology</v>
      </c>
      <c r="T1311" s="10" t="str">
        <f t="shared" si="16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6">
        <f t="shared" si="158"/>
        <v>42601.375578703701</v>
      </c>
      <c r="K1312">
        <v>1467734450</v>
      </c>
      <c r="L1312" s="16">
        <f t="shared" si="159"/>
        <v>42556.375578703701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60"/>
        <v>15.5</v>
      </c>
      <c r="R1312" s="8">
        <f t="shared" si="161"/>
        <v>129.16666666666666</v>
      </c>
      <c r="S1312" s="10" t="str">
        <f t="shared" si="164"/>
        <v>technology</v>
      </c>
      <c r="T1312" s="10" t="str">
        <f t="shared" si="16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6">
        <f t="shared" si="158"/>
        <v>42704.552303240744</v>
      </c>
      <c r="K1313">
        <v>1477509319</v>
      </c>
      <c r="L1313" s="16">
        <f t="shared" si="159"/>
        <v>42669.510636574072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60"/>
        <v>32.027999999999999</v>
      </c>
      <c r="R1313" s="8">
        <f t="shared" si="161"/>
        <v>800.7</v>
      </c>
      <c r="S1313" s="10" t="str">
        <f t="shared" si="164"/>
        <v>technology</v>
      </c>
      <c r="T1313" s="10" t="str">
        <f t="shared" si="16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6">
        <f t="shared" si="158"/>
        <v>42112.411134259259</v>
      </c>
      <c r="K1314">
        <v>1426783922</v>
      </c>
      <c r="L1314" s="16">
        <f t="shared" si="159"/>
        <v>42082.411134259259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60"/>
        <v>0.60869565217391308</v>
      </c>
      <c r="R1314" s="8">
        <f t="shared" si="161"/>
        <v>28</v>
      </c>
      <c r="S1314" s="10" t="str">
        <f t="shared" si="164"/>
        <v>technology</v>
      </c>
      <c r="T1314" s="10" t="str">
        <f t="shared" si="16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6">
        <f t="shared" si="158"/>
        <v>42432.417986111112</v>
      </c>
      <c r="K1315">
        <v>1454432514</v>
      </c>
      <c r="L1315" s="16">
        <f t="shared" si="159"/>
        <v>42402.417986111112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60"/>
        <v>31.114999999999998</v>
      </c>
      <c r="R1315" s="8">
        <f t="shared" si="161"/>
        <v>102.01639344262296</v>
      </c>
      <c r="S1315" s="10" t="str">
        <f t="shared" si="164"/>
        <v>technology</v>
      </c>
      <c r="T1315" s="10" t="str">
        <f t="shared" si="16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6">
        <f t="shared" si="158"/>
        <v>42664.378009259257</v>
      </c>
      <c r="K1316">
        <v>1471881860</v>
      </c>
      <c r="L1316" s="16">
        <f t="shared" si="159"/>
        <v>42604.378009259257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60"/>
        <v>1.1266666666666667</v>
      </c>
      <c r="R1316" s="8">
        <f t="shared" si="161"/>
        <v>184.36363636363637</v>
      </c>
      <c r="S1316" s="10" t="str">
        <f t="shared" si="164"/>
        <v>technology</v>
      </c>
      <c r="T1316" s="10" t="str">
        <f t="shared" si="16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6">
        <f t="shared" si="158"/>
        <v>42313.750000000007</v>
      </c>
      <c r="K1317">
        <v>1443700648</v>
      </c>
      <c r="L1317" s="16">
        <f t="shared" si="159"/>
        <v>42278.206574074073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60"/>
        <v>40.404000000000003</v>
      </c>
      <c r="R1317" s="8">
        <f t="shared" si="161"/>
        <v>162.91935483870967</v>
      </c>
      <c r="S1317" s="10" t="str">
        <f t="shared" si="164"/>
        <v>technology</v>
      </c>
      <c r="T1317" s="10" t="str">
        <f t="shared" si="16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6">
        <f t="shared" si="158"/>
        <v>42428.670243055552</v>
      </c>
      <c r="K1318">
        <v>1453676709</v>
      </c>
      <c r="L1318" s="16">
        <f t="shared" si="159"/>
        <v>42393.670243055552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60"/>
        <v>1.3333333333333333E-3</v>
      </c>
      <c r="R1318" s="8">
        <f t="shared" si="161"/>
        <v>1</v>
      </c>
      <c r="S1318" s="10" t="str">
        <f t="shared" si="164"/>
        <v>technology</v>
      </c>
      <c r="T1318" s="10" t="str">
        <f t="shared" si="16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6">
        <f t="shared" si="158"/>
        <v>42572.291666666664</v>
      </c>
      <c r="K1319">
        <v>1464586746</v>
      </c>
      <c r="L1319" s="16">
        <f t="shared" si="159"/>
        <v>42519.943819444445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60"/>
        <v>5.7334999999999994</v>
      </c>
      <c r="R1319" s="8">
        <f t="shared" si="161"/>
        <v>603.52631578947364</v>
      </c>
      <c r="S1319" s="10" t="str">
        <f t="shared" si="164"/>
        <v>technology</v>
      </c>
      <c r="T1319" s="10" t="str">
        <f t="shared" si="16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6">
        <f t="shared" si="158"/>
        <v>42014.751990740748</v>
      </c>
      <c r="K1320">
        <v>1418346172</v>
      </c>
      <c r="L1320" s="16">
        <f t="shared" si="159"/>
        <v>41984.751990740748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60"/>
        <v>15.324999999999999</v>
      </c>
      <c r="R1320" s="8">
        <f t="shared" si="161"/>
        <v>45.407407407407405</v>
      </c>
      <c r="S1320" s="10" t="str">
        <f t="shared" si="164"/>
        <v>technology</v>
      </c>
      <c r="T1320" s="10" t="str">
        <f t="shared" si="16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6">
        <f t="shared" si="158"/>
        <v>41831.375</v>
      </c>
      <c r="K1321">
        <v>1403810965</v>
      </c>
      <c r="L1321" s="16">
        <f t="shared" si="159"/>
        <v>41816.520428240743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60"/>
        <v>15.103448275862069</v>
      </c>
      <c r="R1321" s="8">
        <f t="shared" si="161"/>
        <v>97.333333333333329</v>
      </c>
      <c r="S1321" s="10" t="str">
        <f t="shared" si="164"/>
        <v>technology</v>
      </c>
      <c r="T1321" s="10" t="str">
        <f t="shared" si="16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6">
        <f t="shared" si="158"/>
        <v>42734.666666666664</v>
      </c>
      <c r="K1322">
        <v>1480610046</v>
      </c>
      <c r="L1322" s="16">
        <f t="shared" si="159"/>
        <v>42705.398680555554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60"/>
        <v>0.503</v>
      </c>
      <c r="R1322" s="8">
        <f t="shared" si="161"/>
        <v>167.66666666666666</v>
      </c>
      <c r="S1322" s="10" t="str">
        <f t="shared" si="164"/>
        <v>technology</v>
      </c>
      <c r="T1322" s="10" t="str">
        <f t="shared" si="16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6">
        <f t="shared" si="158"/>
        <v>42727.457604166666</v>
      </c>
      <c r="K1323">
        <v>1479923937</v>
      </c>
      <c r="L1323" s="16">
        <f t="shared" si="159"/>
        <v>42697.457604166666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60"/>
        <v>1.3028138528138529</v>
      </c>
      <c r="R1323" s="8">
        <f t="shared" si="161"/>
        <v>859.85714285714289</v>
      </c>
      <c r="S1323" s="10" t="str">
        <f t="shared" si="164"/>
        <v>technology</v>
      </c>
      <c r="T1323" s="10" t="str">
        <f t="shared" si="16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6">
        <f t="shared" si="158"/>
        <v>42145.36487268519</v>
      </c>
      <c r="K1324">
        <v>1429631125</v>
      </c>
      <c r="L1324" s="16">
        <f t="shared" si="159"/>
        <v>42115.36487268519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60"/>
        <v>0.30285714285714288</v>
      </c>
      <c r="R1324" s="8">
        <f t="shared" si="161"/>
        <v>26.5</v>
      </c>
      <c r="S1324" s="10" t="str">
        <f t="shared" si="164"/>
        <v>technology</v>
      </c>
      <c r="T1324" s="10" t="str">
        <f t="shared" si="16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6">
        <f t="shared" si="158"/>
        <v>42485.996527777781</v>
      </c>
      <c r="K1325">
        <v>1458665146</v>
      </c>
      <c r="L1325" s="16">
        <f t="shared" si="159"/>
        <v>42451.406782407408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60"/>
        <v>8.8800000000000008</v>
      </c>
      <c r="R1325" s="8">
        <f t="shared" si="161"/>
        <v>30.272727272727273</v>
      </c>
      <c r="S1325" s="10" t="str">
        <f t="shared" si="164"/>
        <v>technology</v>
      </c>
      <c r="T1325" s="10" t="str">
        <f t="shared" si="16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6">
        <f t="shared" si="158"/>
        <v>42656.342037037037</v>
      </c>
      <c r="K1326">
        <v>1473779552</v>
      </c>
      <c r="L1326" s="16">
        <f t="shared" si="159"/>
        <v>42626.342037037037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60"/>
        <v>9.84</v>
      </c>
      <c r="R1326" s="8">
        <f t="shared" si="161"/>
        <v>54.666666666666664</v>
      </c>
      <c r="S1326" s="10" t="str">
        <f t="shared" si="164"/>
        <v>technology</v>
      </c>
      <c r="T1326" s="10" t="str">
        <f t="shared" si="16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6">
        <f t="shared" si="158"/>
        <v>42733.794386574074</v>
      </c>
      <c r="K1327">
        <v>1480471435</v>
      </c>
      <c r="L1327" s="16">
        <f t="shared" si="159"/>
        <v>42703.794386574074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60"/>
        <v>2.4299999999999997</v>
      </c>
      <c r="R1327" s="8">
        <f t="shared" si="161"/>
        <v>60.75</v>
      </c>
      <c r="S1327" s="10" t="str">
        <f t="shared" si="164"/>
        <v>technology</v>
      </c>
      <c r="T1327" s="10" t="str">
        <f t="shared" si="16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6">
        <f t="shared" si="158"/>
        <v>42019.50032407407</v>
      </c>
      <c r="K1328">
        <v>1417460428</v>
      </c>
      <c r="L1328" s="16">
        <f t="shared" si="159"/>
        <v>41974.50032407407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60"/>
        <v>1.1299999999999999</v>
      </c>
      <c r="R1328" s="8">
        <f t="shared" si="161"/>
        <v>102.72727272727273</v>
      </c>
      <c r="S1328" s="10" t="str">
        <f t="shared" si="164"/>
        <v>technology</v>
      </c>
      <c r="T1328" s="10" t="str">
        <f t="shared" si="16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6">
        <f t="shared" si="158"/>
        <v>42153.386979166673</v>
      </c>
      <c r="K1329">
        <v>1430324235</v>
      </c>
      <c r="L1329" s="16">
        <f t="shared" si="159"/>
        <v>42123.386979166673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60"/>
        <v>3.5520833333333335</v>
      </c>
      <c r="R1329" s="8">
        <f t="shared" si="161"/>
        <v>41.585365853658537</v>
      </c>
      <c r="S1329" s="10" t="str">
        <f t="shared" si="164"/>
        <v>technology</v>
      </c>
      <c r="T1329" s="10" t="str">
        <f t="shared" si="16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6">
        <f t="shared" si="158"/>
        <v>42657.351087962968</v>
      </c>
      <c r="K1330">
        <v>1472570734</v>
      </c>
      <c r="L1330" s="16">
        <f t="shared" si="159"/>
        <v>42612.351087962968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60"/>
        <v>2.3306666666666667</v>
      </c>
      <c r="R1330" s="8">
        <f t="shared" si="161"/>
        <v>116.53333333333333</v>
      </c>
      <c r="S1330" s="10" t="str">
        <f t="shared" si="164"/>
        <v>technology</v>
      </c>
      <c r="T1330" s="10" t="str">
        <f t="shared" si="16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6">
        <f t="shared" si="158"/>
        <v>41974.971585648149</v>
      </c>
      <c r="K1331">
        <v>1414041545</v>
      </c>
      <c r="L1331" s="16">
        <f t="shared" si="159"/>
        <v>41934.929918981485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60"/>
        <v>0.81600000000000006</v>
      </c>
      <c r="R1331" s="8">
        <f t="shared" si="161"/>
        <v>45.333333333333336</v>
      </c>
      <c r="S1331" s="10" t="str">
        <f t="shared" si="164"/>
        <v>technology</v>
      </c>
      <c r="T1331" s="10" t="str">
        <f t="shared" si="16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6">
        <f t="shared" si="158"/>
        <v>42552.875000000007</v>
      </c>
      <c r="K1332">
        <v>1464763109</v>
      </c>
      <c r="L1332" s="16">
        <f t="shared" si="159"/>
        <v>42521.98505787037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60"/>
        <v>22.494285714285713</v>
      </c>
      <c r="R1332" s="8">
        <f t="shared" si="161"/>
        <v>157.46</v>
      </c>
      <c r="S1332" s="10" t="str">
        <f t="shared" si="164"/>
        <v>technology</v>
      </c>
      <c r="T1332" s="10" t="str">
        <f t="shared" si="16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6">
        <f t="shared" si="158"/>
        <v>42599.212430555555</v>
      </c>
      <c r="K1333">
        <v>1468843554</v>
      </c>
      <c r="L1333" s="16">
        <f t="shared" si="159"/>
        <v>42569.212430555555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60"/>
        <v>1.3668</v>
      </c>
      <c r="R1333" s="8">
        <f t="shared" si="161"/>
        <v>100.5</v>
      </c>
      <c r="S1333" s="10" t="str">
        <f t="shared" si="164"/>
        <v>technology</v>
      </c>
      <c r="T1333" s="10" t="str">
        <f t="shared" si="16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6">
        <f t="shared" si="158"/>
        <v>42761.768611111118</v>
      </c>
      <c r="K1334">
        <v>1482888408</v>
      </c>
      <c r="L1334" s="16">
        <f t="shared" si="159"/>
        <v>42731.768611111118</v>
      </c>
      <c r="M1334" t="b">
        <v>0</v>
      </c>
      <c r="N1334" s="11">
        <v>0.1</v>
      </c>
      <c r="O1334" t="b">
        <v>0</v>
      </c>
      <c r="P1334" t="s">
        <v>8273</v>
      </c>
      <c r="Q1334" s="7">
        <f t="shared" si="160"/>
        <v>0</v>
      </c>
      <c r="R1334" s="8">
        <f t="shared" si="161"/>
        <v>0</v>
      </c>
      <c r="S1334" s="10" t="str">
        <f t="shared" si="164"/>
        <v>technology</v>
      </c>
      <c r="T1334" s="10" t="str">
        <f t="shared" si="16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6">
        <f t="shared" si="158"/>
        <v>41835.815104166672</v>
      </c>
      <c r="K1335">
        <v>1402886025</v>
      </c>
      <c r="L1335" s="16">
        <f t="shared" si="159"/>
        <v>41805.815104166672</v>
      </c>
      <c r="M1335" t="b">
        <v>0</v>
      </c>
      <c r="N1335" s="11">
        <v>0.1</v>
      </c>
      <c r="O1335" t="b">
        <v>0</v>
      </c>
      <c r="P1335" t="s">
        <v>8273</v>
      </c>
      <c r="Q1335" s="7">
        <f t="shared" si="160"/>
        <v>0</v>
      </c>
      <c r="R1335" s="8">
        <f t="shared" si="161"/>
        <v>0</v>
      </c>
      <c r="S1335" s="10" t="str">
        <f t="shared" si="164"/>
        <v>technology</v>
      </c>
      <c r="T1335" s="10" t="str">
        <f t="shared" si="16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6">
        <f t="shared" si="158"/>
        <v>42440.482488425929</v>
      </c>
      <c r="K1336">
        <v>1455129287</v>
      </c>
      <c r="L1336" s="16">
        <f t="shared" si="159"/>
        <v>42410.482488425929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60"/>
        <v>10.754135338345865</v>
      </c>
      <c r="R1336" s="8">
        <f t="shared" si="161"/>
        <v>51.822463768115945</v>
      </c>
      <c r="S1336" s="10" t="str">
        <f t="shared" si="164"/>
        <v>technology</v>
      </c>
      <c r="T1336" s="10" t="str">
        <f t="shared" si="16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6">
        <f t="shared" si="158"/>
        <v>42343.644699074073</v>
      </c>
      <c r="K1337">
        <v>1446762502</v>
      </c>
      <c r="L1337" s="16">
        <f t="shared" si="159"/>
        <v>42313.644699074073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60"/>
        <v>19.759999999999998</v>
      </c>
      <c r="R1337" s="8">
        <f t="shared" si="161"/>
        <v>308.75</v>
      </c>
      <c r="S1337" s="10" t="str">
        <f t="shared" si="164"/>
        <v>technology</v>
      </c>
      <c r="T1337" s="10" t="str">
        <f t="shared" si="16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6">
        <f t="shared" si="158"/>
        <v>41990.57208333334</v>
      </c>
      <c r="K1338">
        <v>1415825028</v>
      </c>
      <c r="L1338" s="16">
        <f t="shared" si="159"/>
        <v>41955.57208333334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60"/>
        <v>84.946999999999989</v>
      </c>
      <c r="R1338" s="8">
        <f t="shared" si="161"/>
        <v>379.22767857142856</v>
      </c>
      <c r="S1338" s="10" t="str">
        <f t="shared" si="164"/>
        <v>technology</v>
      </c>
      <c r="T1338" s="10" t="str">
        <f t="shared" si="16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6">
        <f t="shared" si="158"/>
        <v>42797.285636574081</v>
      </c>
      <c r="K1339">
        <v>1485957079</v>
      </c>
      <c r="L1339" s="16">
        <f t="shared" si="159"/>
        <v>42767.285636574081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60"/>
        <v>49.381999999999998</v>
      </c>
      <c r="R1339" s="8">
        <f t="shared" si="161"/>
        <v>176.36428571428573</v>
      </c>
      <c r="S1339" s="10" t="str">
        <f t="shared" si="164"/>
        <v>technology</v>
      </c>
      <c r="T1339" s="10" t="str">
        <f t="shared" si="16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6">
        <f t="shared" si="158"/>
        <v>42218.511956018519</v>
      </c>
      <c r="K1340">
        <v>1435951033</v>
      </c>
      <c r="L1340" s="16">
        <f t="shared" si="159"/>
        <v>42188.511956018519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60"/>
        <v>3.3033333333333332</v>
      </c>
      <c r="R1340" s="8">
        <f t="shared" si="161"/>
        <v>66.066666666666663</v>
      </c>
      <c r="S1340" s="10" t="str">
        <f t="shared" si="164"/>
        <v>technology</v>
      </c>
      <c r="T1340" s="10" t="str">
        <f t="shared" si="16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6">
        <f t="shared" si="158"/>
        <v>41981.397164351853</v>
      </c>
      <c r="K1341">
        <v>1414164715</v>
      </c>
      <c r="L1341" s="16">
        <f t="shared" si="159"/>
        <v>41936.355497685188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60"/>
        <v>6.6339999999999995</v>
      </c>
      <c r="R1341" s="8">
        <f t="shared" si="161"/>
        <v>89.648648648648646</v>
      </c>
      <c r="S1341" s="10" t="str">
        <f t="shared" si="164"/>
        <v>technology</v>
      </c>
      <c r="T1341" s="10" t="str">
        <f t="shared" si="16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6">
        <f t="shared" si="158"/>
        <v>41866.303854166668</v>
      </c>
      <c r="K1342">
        <v>1405520253</v>
      </c>
      <c r="L1342" s="16">
        <f t="shared" si="159"/>
        <v>41836.303854166668</v>
      </c>
      <c r="M1342" t="b">
        <v>0</v>
      </c>
      <c r="N1342" s="11">
        <v>0.1</v>
      </c>
      <c r="O1342" t="b">
        <v>0</v>
      </c>
      <c r="P1342" t="s">
        <v>8273</v>
      </c>
      <c r="Q1342" s="7">
        <f t="shared" si="160"/>
        <v>0</v>
      </c>
      <c r="R1342" s="8">
        <f t="shared" si="161"/>
        <v>0</v>
      </c>
      <c r="S1342" s="10" t="str">
        <f t="shared" si="164"/>
        <v>technology</v>
      </c>
      <c r="T1342" s="10" t="str">
        <f t="shared" si="16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6">
        <f t="shared" si="158"/>
        <v>42644.332372685189</v>
      </c>
      <c r="K1343">
        <v>1472569117</v>
      </c>
      <c r="L1343" s="16">
        <f t="shared" si="159"/>
        <v>42612.332372685189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60"/>
        <v>70.36</v>
      </c>
      <c r="R1343" s="8">
        <f t="shared" si="161"/>
        <v>382.39130434782606</v>
      </c>
      <c r="S1343" s="10" t="str">
        <f t="shared" si="164"/>
        <v>technology</v>
      </c>
      <c r="T1343" s="10" t="str">
        <f t="shared" si="16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6">
        <f t="shared" si="158"/>
        <v>42202.52475694444</v>
      </c>
      <c r="K1344">
        <v>1434569739</v>
      </c>
      <c r="L1344" s="16">
        <f t="shared" si="159"/>
        <v>42172.52475694444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60"/>
        <v>0.2</v>
      </c>
      <c r="R1344" s="8">
        <f t="shared" si="161"/>
        <v>100</v>
      </c>
      <c r="S1344" s="10" t="str">
        <f t="shared" si="164"/>
        <v>technology</v>
      </c>
      <c r="T1344" s="10" t="str">
        <f t="shared" si="16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6">
        <f t="shared" si="158"/>
        <v>42600.874305555561</v>
      </c>
      <c r="K1345">
        <v>1466512683</v>
      </c>
      <c r="L1345" s="16">
        <f t="shared" si="159"/>
        <v>42542.234756944446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60"/>
        <v>102.298</v>
      </c>
      <c r="R1345" s="8">
        <f t="shared" si="161"/>
        <v>158.35603715170279</v>
      </c>
      <c r="S1345" s="10" t="str">
        <f t="shared" si="164"/>
        <v>technology</v>
      </c>
      <c r="T1345" s="10" t="str">
        <f t="shared" si="16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6">
        <f t="shared" ref="J1346:J1409" si="166">(((I1346/60)/60)/24)+DATE(1970,1,1)+(-7/24)</f>
        <v>42551.498136574075</v>
      </c>
      <c r="K1346">
        <v>1464807439</v>
      </c>
      <c r="L1346" s="16">
        <f t="shared" ref="L1346:L1409" si="167">(((K1346/60)/60)/24)+DATE(1970,1,1)+(-7/24)</f>
        <v>42522.498136574075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168">(E1346/D1346)*100</f>
        <v>377.73333333333335</v>
      </c>
      <c r="R1346" s="8">
        <f t="shared" ref="R1346:R1409" si="169">E1346/N1346</f>
        <v>40.762589928057551</v>
      </c>
      <c r="S1346" s="10" t="str">
        <f t="shared" ref="S1346:S1365" si="170">IF(ISNUMBER(SEARCH("publishing",P1346)),"publishing","")</f>
        <v>publishing</v>
      </c>
      <c r="T1346" s="10" t="str">
        <f>IF(ISNUMBER(SEARCH("publishing",P1346)),"nonfiction","")</f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6">
        <f t="shared" si="166"/>
        <v>41834.522673611114</v>
      </c>
      <c r="K1347">
        <v>1402342359</v>
      </c>
      <c r="L1347" s="16">
        <f t="shared" si="167"/>
        <v>41799.522673611114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168"/>
        <v>125</v>
      </c>
      <c r="R1347" s="8">
        <f t="shared" si="169"/>
        <v>53.571428571428569</v>
      </c>
      <c r="S1347" s="10" t="str">
        <f t="shared" si="170"/>
        <v>publishing</v>
      </c>
      <c r="T1347" s="10" t="str">
        <f t="shared" ref="T1347:T1365" si="171">IF(ISNUMBER(SEARCH("publishing",P1347)),"nonfiction","")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6">
        <f t="shared" si="166"/>
        <v>41451.784155092595</v>
      </c>
      <c r="K1348">
        <v>1369705751</v>
      </c>
      <c r="L1348" s="16">
        <f t="shared" si="167"/>
        <v>41421.784155092595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68"/>
        <v>147.32653061224491</v>
      </c>
      <c r="R1348" s="8">
        <f t="shared" si="169"/>
        <v>48.449664429530202</v>
      </c>
      <c r="S1348" s="10" t="str">
        <f t="shared" si="170"/>
        <v>publishing</v>
      </c>
      <c r="T1348" s="10" t="str">
        <f t="shared" si="17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6">
        <f t="shared" si="166"/>
        <v>42070.346354166664</v>
      </c>
      <c r="K1349">
        <v>1423149525</v>
      </c>
      <c r="L1349" s="16">
        <f t="shared" si="167"/>
        <v>42040.346354166664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68"/>
        <v>102.2</v>
      </c>
      <c r="R1349" s="8">
        <f t="shared" si="169"/>
        <v>82.41935483870968</v>
      </c>
      <c r="S1349" s="10" t="str">
        <f t="shared" si="170"/>
        <v>publishing</v>
      </c>
      <c r="T1349" s="10" t="str">
        <f t="shared" si="17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6">
        <f t="shared" si="166"/>
        <v>41991.214502314811</v>
      </c>
      <c r="K1350">
        <v>1416485333</v>
      </c>
      <c r="L1350" s="16">
        <f t="shared" si="167"/>
        <v>41963.214502314811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68"/>
        <v>101.8723404255319</v>
      </c>
      <c r="R1350" s="8">
        <f t="shared" si="169"/>
        <v>230.19230769230768</v>
      </c>
      <c r="S1350" s="10" t="str">
        <f t="shared" si="170"/>
        <v>publishing</v>
      </c>
      <c r="T1350" s="10" t="str">
        <f t="shared" si="17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6">
        <f t="shared" si="166"/>
        <v>42353.999305555561</v>
      </c>
      <c r="K1351">
        <v>1447055935</v>
      </c>
      <c r="L1351" s="16">
        <f t="shared" si="167"/>
        <v>42317.040914351855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68"/>
        <v>204.2</v>
      </c>
      <c r="R1351" s="8">
        <f t="shared" si="169"/>
        <v>59.360465116279073</v>
      </c>
      <c r="S1351" s="10" t="str">
        <f t="shared" si="170"/>
        <v>publishing</v>
      </c>
      <c r="T1351" s="10" t="str">
        <f t="shared" si="17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6">
        <f t="shared" si="166"/>
        <v>42363.721458333333</v>
      </c>
      <c r="K1352">
        <v>1448497134</v>
      </c>
      <c r="L1352" s="16">
        <f t="shared" si="167"/>
        <v>42333.721458333333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68"/>
        <v>104.05</v>
      </c>
      <c r="R1352" s="8">
        <f t="shared" si="169"/>
        <v>66.698717948717942</v>
      </c>
      <c r="S1352" s="10" t="str">
        <f t="shared" si="170"/>
        <v>publishing</v>
      </c>
      <c r="T1352" s="10" t="str">
        <f t="shared" si="17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6">
        <f t="shared" si="166"/>
        <v>42412.448425925926</v>
      </c>
      <c r="K1353">
        <v>1452707144</v>
      </c>
      <c r="L1353" s="16">
        <f t="shared" si="167"/>
        <v>42382.448425925926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68"/>
        <v>101.265</v>
      </c>
      <c r="R1353" s="8">
        <f t="shared" si="169"/>
        <v>168.77500000000001</v>
      </c>
      <c r="S1353" s="10" t="str">
        <f t="shared" si="170"/>
        <v>publishing</v>
      </c>
      <c r="T1353" s="10" t="str">
        <f t="shared" si="17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6">
        <f t="shared" si="166"/>
        <v>42251.874305555561</v>
      </c>
      <c r="K1354">
        <v>1436968366</v>
      </c>
      <c r="L1354" s="16">
        <f t="shared" si="167"/>
        <v>42200.286643518521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68"/>
        <v>136.13999999999999</v>
      </c>
      <c r="R1354" s="8">
        <f t="shared" si="169"/>
        <v>59.973568281938327</v>
      </c>
      <c r="S1354" s="10" t="str">
        <f t="shared" si="170"/>
        <v>publishing</v>
      </c>
      <c r="T1354" s="10" t="str">
        <f t="shared" si="17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6">
        <f t="shared" si="166"/>
        <v>41343.708333333336</v>
      </c>
      <c r="K1355">
        <v>1359946188</v>
      </c>
      <c r="L1355" s="16">
        <f t="shared" si="167"/>
        <v>41308.826250000006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68"/>
        <v>133.6</v>
      </c>
      <c r="R1355" s="8">
        <f t="shared" si="169"/>
        <v>31.80952380952381</v>
      </c>
      <c r="S1355" s="10" t="str">
        <f t="shared" si="170"/>
        <v>publishing</v>
      </c>
      <c r="T1355" s="10" t="str">
        <f t="shared" si="17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6">
        <f t="shared" si="166"/>
        <v>42532.515960648154</v>
      </c>
      <c r="K1356">
        <v>1463080979</v>
      </c>
      <c r="L1356" s="16">
        <f t="shared" si="167"/>
        <v>42502.515960648154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68"/>
        <v>130.25</v>
      </c>
      <c r="R1356" s="8">
        <f t="shared" si="169"/>
        <v>24.421875</v>
      </c>
      <c r="S1356" s="10" t="str">
        <f t="shared" si="170"/>
        <v>publishing</v>
      </c>
      <c r="T1356" s="10" t="str">
        <f t="shared" si="17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6">
        <f t="shared" si="166"/>
        <v>41243.125</v>
      </c>
      <c r="K1357">
        <v>1351663605</v>
      </c>
      <c r="L1357" s="16">
        <f t="shared" si="167"/>
        <v>41212.963020833333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68"/>
        <v>122.67999999999999</v>
      </c>
      <c r="R1357" s="8">
        <f t="shared" si="169"/>
        <v>25.347107438016529</v>
      </c>
      <c r="S1357" s="10" t="str">
        <f t="shared" si="170"/>
        <v>publishing</v>
      </c>
      <c r="T1357" s="10" t="str">
        <f t="shared" si="17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6">
        <f t="shared" si="166"/>
        <v>41459.747222222228</v>
      </c>
      <c r="K1358">
        <v>1370393760</v>
      </c>
      <c r="L1358" s="16">
        <f t="shared" si="167"/>
        <v>41429.747222222228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68"/>
        <v>182.81058823529412</v>
      </c>
      <c r="R1358" s="8">
        <f t="shared" si="169"/>
        <v>71.443218390804603</v>
      </c>
      <c r="S1358" s="10" t="str">
        <f t="shared" si="170"/>
        <v>publishing</v>
      </c>
      <c r="T1358" s="10" t="str">
        <f t="shared" si="17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6">
        <f t="shared" si="166"/>
        <v>41333.957638888889</v>
      </c>
      <c r="K1359">
        <v>1359587137</v>
      </c>
      <c r="L1359" s="16">
        <f t="shared" si="167"/>
        <v>41304.670567129629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68"/>
        <v>125.29999999999998</v>
      </c>
      <c r="R1359" s="8">
        <f t="shared" si="169"/>
        <v>38.553846153846152</v>
      </c>
      <c r="S1359" s="10" t="str">
        <f t="shared" si="170"/>
        <v>publishing</v>
      </c>
      <c r="T1359" s="10" t="str">
        <f t="shared" si="17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6">
        <f t="shared" si="166"/>
        <v>40719.27920138889</v>
      </c>
      <c r="K1360">
        <v>1306417323</v>
      </c>
      <c r="L1360" s="16">
        <f t="shared" si="167"/>
        <v>40689.27920138889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68"/>
        <v>111.66666666666667</v>
      </c>
      <c r="R1360" s="8">
        <f t="shared" si="169"/>
        <v>68.367346938775512</v>
      </c>
      <c r="S1360" s="10" t="str">
        <f t="shared" si="170"/>
        <v>publishing</v>
      </c>
      <c r="T1360" s="10" t="str">
        <f t="shared" si="17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6">
        <f t="shared" si="166"/>
        <v>40730.523032407407</v>
      </c>
      <c r="K1361">
        <v>1304623990</v>
      </c>
      <c r="L1361" s="16">
        <f t="shared" si="167"/>
        <v>40668.523032407407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68"/>
        <v>115.75757575757575</v>
      </c>
      <c r="R1361" s="8">
        <f t="shared" si="169"/>
        <v>40.210526315789473</v>
      </c>
      <c r="S1361" s="10" t="str">
        <f t="shared" si="170"/>
        <v>publishing</v>
      </c>
      <c r="T1361" s="10" t="str">
        <f t="shared" si="17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6">
        <f t="shared" si="166"/>
        <v>41123.609027777777</v>
      </c>
      <c r="K1362">
        <v>1341524220</v>
      </c>
      <c r="L1362" s="16">
        <f t="shared" si="167"/>
        <v>41095.609027777777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68"/>
        <v>173.2</v>
      </c>
      <c r="R1362" s="8">
        <f t="shared" si="169"/>
        <v>32.074074074074076</v>
      </c>
      <c r="S1362" s="10" t="str">
        <f t="shared" si="170"/>
        <v>publishing</v>
      </c>
      <c r="T1362" s="10" t="str">
        <f t="shared" si="17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6">
        <f t="shared" si="166"/>
        <v>41811.425601851857</v>
      </c>
      <c r="K1363">
        <v>1400778772</v>
      </c>
      <c r="L1363" s="16">
        <f t="shared" si="167"/>
        <v>41781.425601851857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68"/>
        <v>125.98333333333333</v>
      </c>
      <c r="R1363" s="8">
        <f t="shared" si="169"/>
        <v>28.632575757575758</v>
      </c>
      <c r="S1363" s="10" t="str">
        <f t="shared" si="170"/>
        <v>publishing</v>
      </c>
      <c r="T1363" s="10" t="str">
        <f t="shared" si="17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6">
        <f t="shared" si="166"/>
        <v>41524.64271990741</v>
      </c>
      <c r="K1364">
        <v>1373408731</v>
      </c>
      <c r="L1364" s="16">
        <f t="shared" si="167"/>
        <v>41464.64271990741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68"/>
        <v>109.1</v>
      </c>
      <c r="R1364" s="8">
        <f t="shared" si="169"/>
        <v>43.64</v>
      </c>
      <c r="S1364" s="10" t="str">
        <f t="shared" si="170"/>
        <v>publishing</v>
      </c>
      <c r="T1364" s="10" t="str">
        <f t="shared" si="17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6">
        <f t="shared" si="166"/>
        <v>42415.040972222225</v>
      </c>
      <c r="K1365">
        <v>1453925727</v>
      </c>
      <c r="L1365" s="16">
        <f t="shared" si="167"/>
        <v>42396.552395833336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68"/>
        <v>100</v>
      </c>
      <c r="R1365" s="8">
        <f t="shared" si="169"/>
        <v>40</v>
      </c>
      <c r="S1365" s="10" t="str">
        <f t="shared" si="170"/>
        <v>publishing</v>
      </c>
      <c r="T1365" s="10" t="str">
        <f t="shared" si="17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6">
        <f t="shared" si="166"/>
        <v>42011.404004629636</v>
      </c>
      <c r="K1366">
        <v>1415464906</v>
      </c>
      <c r="L1366" s="16">
        <f t="shared" si="167"/>
        <v>41951.404004629629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68"/>
        <v>118.64285714285714</v>
      </c>
      <c r="R1366" s="8">
        <f t="shared" si="169"/>
        <v>346.04166666666669</v>
      </c>
      <c r="S1366" s="10" t="str">
        <f t="shared" ref="S1366:S1405" si="172">IF(ISNUMBER(SEARCH("music",P1366)),"music","")</f>
        <v>music</v>
      </c>
      <c r="T1366" s="10" t="str">
        <f>IF(ISNUMBER(SEARCH("music",P1366)),"rock","")</f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6">
        <f t="shared" si="166"/>
        <v>42079.399907407409</v>
      </c>
      <c r="K1367">
        <v>1423935352</v>
      </c>
      <c r="L1367" s="16">
        <f t="shared" si="167"/>
        <v>42049.441574074073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68"/>
        <v>100.26666666666667</v>
      </c>
      <c r="R1367" s="8">
        <f t="shared" si="169"/>
        <v>81.739130434782609</v>
      </c>
      <c r="S1367" s="10" t="str">
        <f t="shared" si="172"/>
        <v>music</v>
      </c>
      <c r="T1367" s="10" t="str">
        <f t="shared" ref="T1367:T1405" si="173">IF(ISNUMBER(SEARCH("music",P1367)),"rock","")</f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6">
        <f t="shared" si="166"/>
        <v>41969.746099537042</v>
      </c>
      <c r="K1368">
        <v>1413158063</v>
      </c>
      <c r="L1368" s="16">
        <f t="shared" si="167"/>
        <v>41924.704432870371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68"/>
        <v>126.48920000000001</v>
      </c>
      <c r="R1368" s="8">
        <f t="shared" si="169"/>
        <v>64.535306122448986</v>
      </c>
      <c r="S1368" s="10" t="str">
        <f t="shared" si="172"/>
        <v>music</v>
      </c>
      <c r="T1368" s="10" t="str">
        <f t="shared" si="173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6">
        <f t="shared" si="166"/>
        <v>42321.752893518518</v>
      </c>
      <c r="K1369">
        <v>1444867450</v>
      </c>
      <c r="L1369" s="16">
        <f t="shared" si="167"/>
        <v>42291.711226851854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68"/>
        <v>114.26</v>
      </c>
      <c r="R1369" s="8">
        <f t="shared" si="169"/>
        <v>63.477777777777774</v>
      </c>
      <c r="S1369" s="10" t="str">
        <f t="shared" si="172"/>
        <v>music</v>
      </c>
      <c r="T1369" s="10" t="str">
        <f t="shared" si="173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6">
        <f t="shared" si="166"/>
        <v>42169.899236111109</v>
      </c>
      <c r="K1370">
        <v>1432269294</v>
      </c>
      <c r="L1370" s="16">
        <f t="shared" si="167"/>
        <v>42145.899236111109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68"/>
        <v>110.7</v>
      </c>
      <c r="R1370" s="8">
        <f t="shared" si="169"/>
        <v>63.620689655172413</v>
      </c>
      <c r="S1370" s="10" t="str">
        <f t="shared" si="172"/>
        <v>music</v>
      </c>
      <c r="T1370" s="10" t="str">
        <f t="shared" si="173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6">
        <f t="shared" si="166"/>
        <v>41740.302615740744</v>
      </c>
      <c r="K1371">
        <v>1394633746</v>
      </c>
      <c r="L1371" s="16">
        <f t="shared" si="167"/>
        <v>41710.302615740744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68"/>
        <v>105.34805315203954</v>
      </c>
      <c r="R1371" s="8">
        <f t="shared" si="169"/>
        <v>83.967068965517228</v>
      </c>
      <c r="S1371" s="10" t="str">
        <f t="shared" si="172"/>
        <v>music</v>
      </c>
      <c r="T1371" s="10" t="str">
        <f t="shared" si="173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6">
        <f t="shared" si="166"/>
        <v>41562.711689814816</v>
      </c>
      <c r="K1372">
        <v>1380585890</v>
      </c>
      <c r="L1372" s="16">
        <f t="shared" si="167"/>
        <v>41547.711689814816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68"/>
        <v>103.66666666666666</v>
      </c>
      <c r="R1372" s="8">
        <f t="shared" si="169"/>
        <v>77.75</v>
      </c>
      <c r="S1372" s="10" t="str">
        <f t="shared" si="172"/>
        <v>music</v>
      </c>
      <c r="T1372" s="10" t="str">
        <f t="shared" si="173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6">
        <f t="shared" si="166"/>
        <v>42131.466921296298</v>
      </c>
      <c r="K1373">
        <v>1428430342</v>
      </c>
      <c r="L1373" s="16">
        <f t="shared" si="167"/>
        <v>42101.466921296298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68"/>
        <v>107.08672667523933</v>
      </c>
      <c r="R1373" s="8">
        <f t="shared" si="169"/>
        <v>107.07142857142857</v>
      </c>
      <c r="S1373" s="10" t="str">
        <f t="shared" si="172"/>
        <v>music</v>
      </c>
      <c r="T1373" s="10" t="str">
        <f t="shared" si="173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6">
        <f t="shared" si="166"/>
        <v>41102.448287037041</v>
      </c>
      <c r="K1374">
        <v>1339523132</v>
      </c>
      <c r="L1374" s="16">
        <f t="shared" si="167"/>
        <v>41072.448287037041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68"/>
        <v>124</v>
      </c>
      <c r="R1374" s="8">
        <f t="shared" si="169"/>
        <v>38.75</v>
      </c>
      <c r="S1374" s="10" t="str">
        <f t="shared" si="172"/>
        <v>music</v>
      </c>
      <c r="T1374" s="10" t="str">
        <f t="shared" si="173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6">
        <f t="shared" si="166"/>
        <v>42734.660104166665</v>
      </c>
      <c r="K1375">
        <v>1480546233</v>
      </c>
      <c r="L1375" s="16">
        <f t="shared" si="167"/>
        <v>42704.660104166665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68"/>
        <v>105.01</v>
      </c>
      <c r="R1375" s="8">
        <f t="shared" si="169"/>
        <v>201.94230769230768</v>
      </c>
      <c r="S1375" s="10" t="str">
        <f t="shared" si="172"/>
        <v>music</v>
      </c>
      <c r="T1375" s="10" t="str">
        <f t="shared" si="173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6">
        <f t="shared" si="166"/>
        <v>42453.828564814816</v>
      </c>
      <c r="K1376">
        <v>1456285988</v>
      </c>
      <c r="L1376" s="16">
        <f t="shared" si="167"/>
        <v>42423.87023148148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68"/>
        <v>189.46666666666667</v>
      </c>
      <c r="R1376" s="8">
        <f t="shared" si="169"/>
        <v>43.060606060606062</v>
      </c>
      <c r="S1376" s="10" t="str">
        <f t="shared" si="172"/>
        <v>music</v>
      </c>
      <c r="T1376" s="10" t="str">
        <f t="shared" si="173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6">
        <f t="shared" si="166"/>
        <v>42749.774525462963</v>
      </c>
      <c r="K1377">
        <v>1481852119</v>
      </c>
      <c r="L1377" s="16">
        <f t="shared" si="167"/>
        <v>42719.774525462963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68"/>
        <v>171.32499999999999</v>
      </c>
      <c r="R1377" s="8">
        <f t="shared" si="169"/>
        <v>62.871559633027523</v>
      </c>
      <c r="S1377" s="10" t="str">
        <f t="shared" si="172"/>
        <v>music</v>
      </c>
      <c r="T1377" s="10" t="str">
        <f t="shared" si="173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6">
        <f t="shared" si="166"/>
        <v>42707.419050925928</v>
      </c>
      <c r="K1378">
        <v>1478189006</v>
      </c>
      <c r="L1378" s="16">
        <f t="shared" si="167"/>
        <v>42677.377384259256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68"/>
        <v>252.48648648648651</v>
      </c>
      <c r="R1378" s="8">
        <f t="shared" si="169"/>
        <v>55.607142857142854</v>
      </c>
      <c r="S1378" s="10" t="str">
        <f t="shared" si="172"/>
        <v>music</v>
      </c>
      <c r="T1378" s="10" t="str">
        <f t="shared" si="173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6">
        <f t="shared" si="166"/>
        <v>42768.882638888892</v>
      </c>
      <c r="K1379">
        <v>1484198170</v>
      </c>
      <c r="L1379" s="16">
        <f t="shared" si="167"/>
        <v>42746.927893518521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68"/>
        <v>116.15384615384616</v>
      </c>
      <c r="R1379" s="8">
        <f t="shared" si="169"/>
        <v>48.70967741935484</v>
      </c>
      <c r="S1379" s="10" t="str">
        <f t="shared" si="172"/>
        <v>music</v>
      </c>
      <c r="T1379" s="10" t="str">
        <f t="shared" si="173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6">
        <f t="shared" si="166"/>
        <v>42583.46770833333</v>
      </c>
      <c r="K1380">
        <v>1468779210</v>
      </c>
      <c r="L1380" s="16">
        <f t="shared" si="167"/>
        <v>42568.46770833333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68"/>
        <v>203.35000000000002</v>
      </c>
      <c r="R1380" s="8">
        <f t="shared" si="169"/>
        <v>30.578947368421051</v>
      </c>
      <c r="S1380" s="10" t="str">
        <f t="shared" si="172"/>
        <v>music</v>
      </c>
      <c r="T1380" s="10" t="str">
        <f t="shared" si="173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6">
        <f t="shared" si="166"/>
        <v>42160.199953703712</v>
      </c>
      <c r="K1381">
        <v>1430912876</v>
      </c>
      <c r="L1381" s="16">
        <f t="shared" si="167"/>
        <v>42130.199953703712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68"/>
        <v>111.60000000000001</v>
      </c>
      <c r="R1381" s="8">
        <f t="shared" si="169"/>
        <v>73.907284768211923</v>
      </c>
      <c r="S1381" s="10" t="str">
        <f t="shared" si="172"/>
        <v>music</v>
      </c>
      <c r="T1381" s="10" t="str">
        <f t="shared" si="173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6">
        <f t="shared" si="166"/>
        <v>42163.791666666664</v>
      </c>
      <c r="K1382">
        <v>1431886706</v>
      </c>
      <c r="L1382" s="16">
        <f t="shared" si="167"/>
        <v>42141.471134259256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68"/>
        <v>424</v>
      </c>
      <c r="R1382" s="8">
        <f t="shared" si="169"/>
        <v>21.2</v>
      </c>
      <c r="S1382" s="10" t="str">
        <f t="shared" si="172"/>
        <v>music</v>
      </c>
      <c r="T1382" s="10" t="str">
        <f t="shared" si="173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6">
        <f t="shared" si="166"/>
        <v>42732.922743055555</v>
      </c>
      <c r="K1383">
        <v>1480396125</v>
      </c>
      <c r="L1383" s="16">
        <f t="shared" si="167"/>
        <v>42702.922743055555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68"/>
        <v>107.1</v>
      </c>
      <c r="R1383" s="8">
        <f t="shared" si="169"/>
        <v>73.356164383561648</v>
      </c>
      <c r="S1383" s="10" t="str">
        <f t="shared" si="172"/>
        <v>music</v>
      </c>
      <c r="T1383" s="10" t="str">
        <f t="shared" si="173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6">
        <f t="shared" si="166"/>
        <v>41400.508518518523</v>
      </c>
      <c r="K1384">
        <v>1365275536</v>
      </c>
      <c r="L1384" s="16">
        <f t="shared" si="167"/>
        <v>41370.508518518523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68"/>
        <v>104.3625</v>
      </c>
      <c r="R1384" s="8">
        <f t="shared" si="169"/>
        <v>56.412162162162161</v>
      </c>
      <c r="S1384" s="10" t="str">
        <f t="shared" si="172"/>
        <v>music</v>
      </c>
      <c r="T1384" s="10" t="str">
        <f t="shared" si="173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6">
        <f t="shared" si="166"/>
        <v>42726.783310185187</v>
      </c>
      <c r="K1385">
        <v>1480729678</v>
      </c>
      <c r="L1385" s="16">
        <f t="shared" si="167"/>
        <v>42706.783310185187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68"/>
        <v>212.40909090909091</v>
      </c>
      <c r="R1385" s="8">
        <f t="shared" si="169"/>
        <v>50.247311827956992</v>
      </c>
      <c r="S1385" s="10" t="str">
        <f t="shared" si="172"/>
        <v>music</v>
      </c>
      <c r="T1385" s="10" t="str">
        <f t="shared" si="173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6">
        <f t="shared" si="166"/>
        <v>42190.443541666667</v>
      </c>
      <c r="K1386">
        <v>1433525922</v>
      </c>
      <c r="L1386" s="16">
        <f t="shared" si="167"/>
        <v>42160.443541666667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68"/>
        <v>124.08571428571429</v>
      </c>
      <c r="R1386" s="8">
        <f t="shared" si="169"/>
        <v>68.936507936507937</v>
      </c>
      <c r="S1386" s="10" t="str">
        <f t="shared" si="172"/>
        <v>music</v>
      </c>
      <c r="T1386" s="10" t="str">
        <f t="shared" si="173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6">
        <f t="shared" si="166"/>
        <v>42489.21597222222</v>
      </c>
      <c r="K1387">
        <v>1457109121</v>
      </c>
      <c r="L1387" s="16">
        <f t="shared" si="167"/>
        <v>42433.397233796299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68"/>
        <v>110.406125</v>
      </c>
      <c r="R1387" s="8">
        <f t="shared" si="169"/>
        <v>65.914104477611943</v>
      </c>
      <c r="S1387" s="10" t="str">
        <f t="shared" si="172"/>
        <v>music</v>
      </c>
      <c r="T1387" s="10" t="str">
        <f t="shared" si="173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6">
        <f t="shared" si="166"/>
        <v>42214.355196759258</v>
      </c>
      <c r="K1388">
        <v>1435591889</v>
      </c>
      <c r="L1388" s="16">
        <f t="shared" si="167"/>
        <v>42184.355196759258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68"/>
        <v>218.75</v>
      </c>
      <c r="R1388" s="8">
        <f t="shared" si="169"/>
        <v>62.5</v>
      </c>
      <c r="S1388" s="10" t="str">
        <f t="shared" si="172"/>
        <v>music</v>
      </c>
      <c r="T1388" s="10" t="str">
        <f t="shared" si="173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6">
        <f t="shared" si="166"/>
        <v>42157.895833333336</v>
      </c>
      <c r="K1389">
        <v>1430604395</v>
      </c>
      <c r="L1389" s="16">
        <f t="shared" si="167"/>
        <v>42126.629571759266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68"/>
        <v>136.625</v>
      </c>
      <c r="R1389" s="8">
        <f t="shared" si="169"/>
        <v>70.064102564102569</v>
      </c>
      <c r="S1389" s="10" t="str">
        <f t="shared" si="172"/>
        <v>music</v>
      </c>
      <c r="T1389" s="10" t="str">
        <f t="shared" si="173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6">
        <f t="shared" si="166"/>
        <v>42660.384722222225</v>
      </c>
      <c r="K1390">
        <v>1474469117</v>
      </c>
      <c r="L1390" s="16">
        <f t="shared" si="167"/>
        <v>42634.323113425933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68"/>
        <v>134.8074</v>
      </c>
      <c r="R1390" s="8">
        <f t="shared" si="169"/>
        <v>60.181874999999998</v>
      </c>
      <c r="S1390" s="10" t="str">
        <f t="shared" si="172"/>
        <v>music</v>
      </c>
      <c r="T1390" s="10" t="str">
        <f t="shared" si="173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6">
        <f t="shared" si="166"/>
        <v>42595.189317129632</v>
      </c>
      <c r="K1391">
        <v>1468495957</v>
      </c>
      <c r="L1391" s="16">
        <f t="shared" si="167"/>
        <v>42565.189317129632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68"/>
        <v>145.4</v>
      </c>
      <c r="R1391" s="8">
        <f t="shared" si="169"/>
        <v>21.382352941176471</v>
      </c>
      <c r="S1391" s="10" t="str">
        <f t="shared" si="172"/>
        <v>music</v>
      </c>
      <c r="T1391" s="10" t="str">
        <f t="shared" si="173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6">
        <f t="shared" si="166"/>
        <v>42121.425000000003</v>
      </c>
      <c r="K1392">
        <v>1427224606</v>
      </c>
      <c r="L1392" s="16">
        <f t="shared" si="167"/>
        <v>42087.511643518519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68"/>
        <v>109.10714285714285</v>
      </c>
      <c r="R1392" s="8">
        <f t="shared" si="169"/>
        <v>160.78947368421052</v>
      </c>
      <c r="S1392" s="10" t="str">
        <f t="shared" si="172"/>
        <v>music</v>
      </c>
      <c r="T1392" s="10" t="str">
        <f t="shared" si="173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6">
        <f t="shared" si="166"/>
        <v>42237.915972222225</v>
      </c>
      <c r="K1393">
        <v>1436369818</v>
      </c>
      <c r="L1393" s="16">
        <f t="shared" si="167"/>
        <v>42193.35900462963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68"/>
        <v>110.2</v>
      </c>
      <c r="R1393" s="8">
        <f t="shared" si="169"/>
        <v>42.384615384615387</v>
      </c>
      <c r="S1393" s="10" t="str">
        <f t="shared" si="172"/>
        <v>music</v>
      </c>
      <c r="T1393" s="10" t="str">
        <f t="shared" si="173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6">
        <f t="shared" si="166"/>
        <v>42431.863263888888</v>
      </c>
      <c r="K1394">
        <v>1454298186</v>
      </c>
      <c r="L1394" s="16">
        <f t="shared" si="167"/>
        <v>42400.863263888888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68"/>
        <v>113.64000000000001</v>
      </c>
      <c r="R1394" s="8">
        <f t="shared" si="169"/>
        <v>27.317307692307693</v>
      </c>
      <c r="S1394" s="10" t="str">
        <f t="shared" si="172"/>
        <v>music</v>
      </c>
      <c r="T1394" s="10" t="str">
        <f t="shared" si="173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6">
        <f t="shared" si="166"/>
        <v>42583.3903125</v>
      </c>
      <c r="K1395">
        <v>1467476523</v>
      </c>
      <c r="L1395" s="16">
        <f t="shared" si="167"/>
        <v>42553.3903125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68"/>
        <v>102.35000000000001</v>
      </c>
      <c r="R1395" s="8">
        <f t="shared" si="169"/>
        <v>196.82692307692307</v>
      </c>
      <c r="S1395" s="10" t="str">
        <f t="shared" si="172"/>
        <v>music</v>
      </c>
      <c r="T1395" s="10" t="str">
        <f t="shared" si="173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6">
        <f t="shared" si="166"/>
        <v>42794.833333333336</v>
      </c>
      <c r="K1396">
        <v>1484623726</v>
      </c>
      <c r="L1396" s="16">
        <f t="shared" si="167"/>
        <v>42751.853310185186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68"/>
        <v>122.13333333333334</v>
      </c>
      <c r="R1396" s="8">
        <f t="shared" si="169"/>
        <v>53.882352941176471</v>
      </c>
      <c r="S1396" s="10" t="str">
        <f t="shared" si="172"/>
        <v>music</v>
      </c>
      <c r="T1396" s="10" t="str">
        <f t="shared" si="173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6">
        <f t="shared" si="166"/>
        <v>42749.616678240745</v>
      </c>
      <c r="K1397">
        <v>1481838481</v>
      </c>
      <c r="L1397" s="16">
        <f t="shared" si="167"/>
        <v>42719.616678240745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68"/>
        <v>111.88571428571427</v>
      </c>
      <c r="R1397" s="8">
        <f t="shared" si="169"/>
        <v>47.756097560975611</v>
      </c>
      <c r="S1397" s="10" t="str">
        <f t="shared" si="172"/>
        <v>music</v>
      </c>
      <c r="T1397" s="10" t="str">
        <f t="shared" si="173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6">
        <f t="shared" si="166"/>
        <v>42048.706967592596</v>
      </c>
      <c r="K1398">
        <v>1421279882</v>
      </c>
      <c r="L1398" s="16">
        <f t="shared" si="167"/>
        <v>42018.706967592596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68"/>
        <v>107.3</v>
      </c>
      <c r="R1398" s="8">
        <f t="shared" si="169"/>
        <v>88.191780821917803</v>
      </c>
      <c r="S1398" s="10" t="str">
        <f t="shared" si="172"/>
        <v>music</v>
      </c>
      <c r="T1398" s="10" t="str">
        <f t="shared" si="173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6">
        <f t="shared" si="166"/>
        <v>42670.59652777778</v>
      </c>
      <c r="K1399">
        <v>1475013710</v>
      </c>
      <c r="L1399" s="16">
        <f t="shared" si="167"/>
        <v>42640.626273148147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68"/>
        <v>113.85000000000001</v>
      </c>
      <c r="R1399" s="8">
        <f t="shared" si="169"/>
        <v>72.056962025316452</v>
      </c>
      <c r="S1399" s="10" t="str">
        <f t="shared" si="172"/>
        <v>music</v>
      </c>
      <c r="T1399" s="10" t="str">
        <f t="shared" si="173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6">
        <f t="shared" si="166"/>
        <v>42556.582569444443</v>
      </c>
      <c r="K1400">
        <v>1465160334</v>
      </c>
      <c r="L1400" s="16">
        <f t="shared" si="167"/>
        <v>42526.582569444443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68"/>
        <v>109.68181818181819</v>
      </c>
      <c r="R1400" s="8">
        <f t="shared" si="169"/>
        <v>74.246153846153845</v>
      </c>
      <c r="S1400" s="10" t="str">
        <f t="shared" si="172"/>
        <v>music</v>
      </c>
      <c r="T1400" s="10" t="str">
        <f t="shared" si="173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6">
        <f t="shared" si="166"/>
        <v>41918.712650462963</v>
      </c>
      <c r="K1401">
        <v>1410048373</v>
      </c>
      <c r="L1401" s="16">
        <f t="shared" si="167"/>
        <v>41888.712650462963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68"/>
        <v>126.14444444444443</v>
      </c>
      <c r="R1401" s="8">
        <f t="shared" si="169"/>
        <v>61.701086956521742</v>
      </c>
      <c r="S1401" s="10" t="str">
        <f t="shared" si="172"/>
        <v>music</v>
      </c>
      <c r="T1401" s="10" t="str">
        <f t="shared" si="173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6">
        <f t="shared" si="166"/>
        <v>42532.937500000007</v>
      </c>
      <c r="K1402">
        <v>1462695073</v>
      </c>
      <c r="L1402" s="16">
        <f t="shared" si="167"/>
        <v>42498.049456018525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68"/>
        <v>167.42857142857144</v>
      </c>
      <c r="R1402" s="8">
        <f t="shared" si="169"/>
        <v>17.235294117647058</v>
      </c>
      <c r="S1402" s="10" t="str">
        <f t="shared" si="172"/>
        <v>music</v>
      </c>
      <c r="T1402" s="10" t="str">
        <f t="shared" si="173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6">
        <f t="shared" si="166"/>
        <v>41420.704560185186</v>
      </c>
      <c r="K1403">
        <v>1367798074</v>
      </c>
      <c r="L1403" s="16">
        <f t="shared" si="167"/>
        <v>41399.704560185186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68"/>
        <v>496.52000000000004</v>
      </c>
      <c r="R1403" s="8">
        <f t="shared" si="169"/>
        <v>51.720833333333331</v>
      </c>
      <c r="S1403" s="10" t="str">
        <f t="shared" si="172"/>
        <v>music</v>
      </c>
      <c r="T1403" s="10" t="str">
        <f t="shared" si="173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6">
        <f t="shared" si="166"/>
        <v>42124.720034722232</v>
      </c>
      <c r="K1404">
        <v>1425259011</v>
      </c>
      <c r="L1404" s="16">
        <f t="shared" si="167"/>
        <v>42064.761701388888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68"/>
        <v>109.16</v>
      </c>
      <c r="R1404" s="8">
        <f t="shared" si="169"/>
        <v>24.150442477876105</v>
      </c>
      <c r="S1404" s="10" t="str">
        <f t="shared" si="172"/>
        <v>music</v>
      </c>
      <c r="T1404" s="10" t="str">
        <f t="shared" si="173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6">
        <f t="shared" si="166"/>
        <v>41480.771238425928</v>
      </c>
      <c r="K1405">
        <v>1372210235</v>
      </c>
      <c r="L1405" s="16">
        <f t="shared" si="167"/>
        <v>41450.771238425928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68"/>
        <v>102.57499999999999</v>
      </c>
      <c r="R1405" s="8">
        <f t="shared" si="169"/>
        <v>62.166666666666664</v>
      </c>
      <c r="S1405" s="10" t="str">
        <f t="shared" si="172"/>
        <v>music</v>
      </c>
      <c r="T1405" s="10" t="str">
        <f t="shared" si="173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6">
        <f t="shared" si="166"/>
        <v>42057.218576388892</v>
      </c>
      <c r="K1406">
        <v>1422447285</v>
      </c>
      <c r="L1406" s="16">
        <f t="shared" si="167"/>
        <v>42032.218576388892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68"/>
        <v>1.6620689655172414</v>
      </c>
      <c r="R1406" s="8">
        <f t="shared" si="169"/>
        <v>48.2</v>
      </c>
      <c r="S1406" s="10" t="str">
        <f t="shared" ref="S1406:S1437" si="174">IF(ISNUMBER(SEARCH("publishing",P1406)),"publishing","")</f>
        <v>publishing</v>
      </c>
      <c r="T1406" s="10" t="str">
        <f t="shared" ref="T1406:T1437" si="175">IF(ISNUMBER(SEARCH("translations",P1406)),"translations","")</f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6">
        <f t="shared" si="166"/>
        <v>41971.430567129632</v>
      </c>
      <c r="K1407">
        <v>1414599601</v>
      </c>
      <c r="L1407" s="16">
        <f t="shared" si="167"/>
        <v>41941.388900462967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68"/>
        <v>0.42</v>
      </c>
      <c r="R1407" s="8">
        <f t="shared" si="169"/>
        <v>6.1764705882352944</v>
      </c>
      <c r="S1407" s="10" t="str">
        <f t="shared" si="174"/>
        <v>publishing</v>
      </c>
      <c r="T1407" s="10" t="str">
        <f t="shared" si="175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6">
        <f t="shared" si="166"/>
        <v>42350.125000000007</v>
      </c>
      <c r="K1408">
        <v>1445336607</v>
      </c>
      <c r="L1408" s="16">
        <f t="shared" si="167"/>
        <v>42297.141284722224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68"/>
        <v>0.125</v>
      </c>
      <c r="R1408" s="8">
        <f t="shared" si="169"/>
        <v>5</v>
      </c>
      <c r="S1408" s="10" t="str">
        <f t="shared" si="174"/>
        <v>publishing</v>
      </c>
      <c r="T1408" s="10" t="str">
        <f t="shared" si="175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6">
        <f t="shared" si="166"/>
        <v>41863.245115740741</v>
      </c>
      <c r="K1409">
        <v>1405687978</v>
      </c>
      <c r="L1409" s="16">
        <f t="shared" si="167"/>
        <v>41838.245115740741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68"/>
        <v>0.5</v>
      </c>
      <c r="R1409" s="8">
        <f t="shared" si="169"/>
        <v>7.5</v>
      </c>
      <c r="S1409" s="10" t="str">
        <f t="shared" si="174"/>
        <v>publishing</v>
      </c>
      <c r="T1409" s="10" t="str">
        <f t="shared" si="175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6">
        <f t="shared" ref="J1410:J1473" si="176">(((I1410/60)/60)/24)+DATE(1970,1,1)+(-7/24)</f>
        <v>42321.622175925928</v>
      </c>
      <c r="K1410">
        <v>1444856156</v>
      </c>
      <c r="L1410" s="16">
        <f t="shared" ref="L1410:L1473" si="177">(((K1410/60)/60)/24)+DATE(1970,1,1)+(-7/24)</f>
        <v>42291.580509259256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178">(E1410/D1410)*100</f>
        <v>7.1999999999999993</v>
      </c>
      <c r="R1410" s="8">
        <f t="shared" ref="R1410:R1473" si="179">E1410/N1410</f>
        <v>12</v>
      </c>
      <c r="S1410" s="10" t="str">
        <f t="shared" si="174"/>
        <v>publishing</v>
      </c>
      <c r="T1410" s="10" t="str">
        <f t="shared" si="175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6">
        <f t="shared" si="176"/>
        <v>42004.883506944447</v>
      </c>
      <c r="K1411">
        <v>1414897935</v>
      </c>
      <c r="L1411" s="16">
        <f t="shared" si="177"/>
        <v>41944.841840277782</v>
      </c>
      <c r="M1411" t="b">
        <v>0</v>
      </c>
      <c r="N1411" s="11">
        <v>0.1</v>
      </c>
      <c r="O1411" t="b">
        <v>0</v>
      </c>
      <c r="P1411" t="s">
        <v>8287</v>
      </c>
      <c r="Q1411" s="7">
        <f t="shared" si="178"/>
        <v>0</v>
      </c>
      <c r="R1411" s="8">
        <f t="shared" si="179"/>
        <v>0</v>
      </c>
      <c r="S1411" s="10" t="str">
        <f t="shared" si="174"/>
        <v>publishing</v>
      </c>
      <c r="T1411" s="10" t="str">
        <f t="shared" si="175"/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6">
        <f t="shared" si="176"/>
        <v>42524.02685185185</v>
      </c>
      <c r="K1412">
        <v>1461051520</v>
      </c>
      <c r="L1412" s="16">
        <f t="shared" si="177"/>
        <v>42479.02685185185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78"/>
        <v>1.6666666666666666E-2</v>
      </c>
      <c r="R1412" s="8">
        <f t="shared" si="179"/>
        <v>1</v>
      </c>
      <c r="S1412" s="10" t="str">
        <f t="shared" si="174"/>
        <v>publishing</v>
      </c>
      <c r="T1412" s="10" t="str">
        <f t="shared" si="175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6">
        <f t="shared" si="176"/>
        <v>42040.767361111117</v>
      </c>
      <c r="K1413">
        <v>1420766700</v>
      </c>
      <c r="L1413" s="16">
        <f t="shared" si="177"/>
        <v>42012.767361111117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78"/>
        <v>0.23333333333333336</v>
      </c>
      <c r="R1413" s="8">
        <f t="shared" si="179"/>
        <v>2.3333333333333335</v>
      </c>
      <c r="S1413" s="10" t="str">
        <f t="shared" si="174"/>
        <v>publishing</v>
      </c>
      <c r="T1413" s="10" t="str">
        <f t="shared" si="175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6">
        <f t="shared" si="176"/>
        <v>41976.771979166668</v>
      </c>
      <c r="K1414">
        <v>1415064699</v>
      </c>
      <c r="L1414" s="16">
        <f t="shared" si="177"/>
        <v>41946.771979166668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78"/>
        <v>4.5714285714285712</v>
      </c>
      <c r="R1414" s="8">
        <f t="shared" si="179"/>
        <v>24.615384615384617</v>
      </c>
      <c r="S1414" s="10" t="str">
        <f t="shared" si="174"/>
        <v>publishing</v>
      </c>
      <c r="T1414" s="10" t="str">
        <f t="shared" si="175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6">
        <f t="shared" si="176"/>
        <v>42420.145486111112</v>
      </c>
      <c r="K1415">
        <v>1450780170</v>
      </c>
      <c r="L1415" s="16">
        <f t="shared" si="177"/>
        <v>42360.145486111112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78"/>
        <v>5</v>
      </c>
      <c r="R1415" s="8">
        <f t="shared" si="179"/>
        <v>100</v>
      </c>
      <c r="S1415" s="10" t="str">
        <f t="shared" si="174"/>
        <v>publishing</v>
      </c>
      <c r="T1415" s="10" t="str">
        <f t="shared" si="175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6">
        <f t="shared" si="176"/>
        <v>42737.961423611116</v>
      </c>
      <c r="K1416">
        <v>1480831467</v>
      </c>
      <c r="L1416" s="16">
        <f t="shared" si="177"/>
        <v>42707.961423611116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78"/>
        <v>0.2</v>
      </c>
      <c r="R1416" s="8">
        <f t="shared" si="179"/>
        <v>1</v>
      </c>
      <c r="S1416" s="10" t="str">
        <f t="shared" si="174"/>
        <v>publishing</v>
      </c>
      <c r="T1416" s="10" t="str">
        <f t="shared" si="175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6">
        <f t="shared" si="176"/>
        <v>42232.384155092594</v>
      </c>
      <c r="K1417">
        <v>1436285591</v>
      </c>
      <c r="L1417" s="16">
        <f t="shared" si="177"/>
        <v>42192.384155092594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78"/>
        <v>18.181818181818183</v>
      </c>
      <c r="R1417" s="8">
        <f t="shared" si="179"/>
        <v>88.888888888888886</v>
      </c>
      <c r="S1417" s="10" t="str">
        <f t="shared" si="174"/>
        <v>publishing</v>
      </c>
      <c r="T1417" s="10" t="str">
        <f t="shared" si="175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6">
        <f t="shared" si="176"/>
        <v>42329.676145833335</v>
      </c>
      <c r="K1418">
        <v>1445552019</v>
      </c>
      <c r="L1418" s="16">
        <f t="shared" si="177"/>
        <v>42299.634479166671</v>
      </c>
      <c r="M1418" t="b">
        <v>0</v>
      </c>
      <c r="N1418" s="11">
        <v>0.1</v>
      </c>
      <c r="O1418" t="b">
        <v>0</v>
      </c>
      <c r="P1418" t="s">
        <v>8287</v>
      </c>
      <c r="Q1418" s="7">
        <f t="shared" si="178"/>
        <v>0</v>
      </c>
      <c r="R1418" s="8">
        <f t="shared" si="179"/>
        <v>0</v>
      </c>
      <c r="S1418" s="10" t="str">
        <f t="shared" si="174"/>
        <v>publishing</v>
      </c>
      <c r="T1418" s="10" t="str">
        <f t="shared" si="175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6">
        <f t="shared" si="176"/>
        <v>42262.174305555563</v>
      </c>
      <c r="K1419">
        <v>1439696174</v>
      </c>
      <c r="L1419" s="16">
        <f t="shared" si="177"/>
        <v>42231.858495370376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78"/>
        <v>1.2222222222222223</v>
      </c>
      <c r="R1419" s="8">
        <f t="shared" si="179"/>
        <v>27.5</v>
      </c>
      <c r="S1419" s="10" t="str">
        <f t="shared" si="174"/>
        <v>publishing</v>
      </c>
      <c r="T1419" s="10" t="str">
        <f t="shared" si="175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6">
        <f t="shared" si="176"/>
        <v>42425.16474537037</v>
      </c>
      <c r="K1420">
        <v>1453805834</v>
      </c>
      <c r="L1420" s="16">
        <f t="shared" si="177"/>
        <v>42395.16474537037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78"/>
        <v>0.2</v>
      </c>
      <c r="R1420" s="8">
        <f t="shared" si="179"/>
        <v>6</v>
      </c>
      <c r="S1420" s="10" t="str">
        <f t="shared" si="174"/>
        <v>publishing</v>
      </c>
      <c r="T1420" s="10" t="str">
        <f t="shared" si="175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6">
        <f t="shared" si="176"/>
        <v>42652.164571759262</v>
      </c>
      <c r="K1421">
        <v>1473418619</v>
      </c>
      <c r="L1421" s="16">
        <f t="shared" si="177"/>
        <v>42622.164571759262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78"/>
        <v>7.0634920634920633</v>
      </c>
      <c r="R1421" s="8">
        <f t="shared" si="179"/>
        <v>44.5</v>
      </c>
      <c r="S1421" s="10" t="str">
        <f t="shared" si="174"/>
        <v>publishing</v>
      </c>
      <c r="T1421" s="10" t="str">
        <f t="shared" si="175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6">
        <f t="shared" si="176"/>
        <v>42549.375995370377</v>
      </c>
      <c r="K1422">
        <v>1464969686</v>
      </c>
      <c r="L1422" s="16">
        <f t="shared" si="177"/>
        <v>42524.375995370377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78"/>
        <v>2.7272727272727271</v>
      </c>
      <c r="R1422" s="8">
        <f t="shared" si="179"/>
        <v>1</v>
      </c>
      <c r="S1422" s="10" t="str">
        <f t="shared" si="174"/>
        <v>publishing</v>
      </c>
      <c r="T1422" s="10" t="str">
        <f t="shared" si="175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6">
        <f t="shared" si="176"/>
        <v>42043.62394675926</v>
      </c>
      <c r="K1423">
        <v>1420840709</v>
      </c>
      <c r="L1423" s="16">
        <f t="shared" si="177"/>
        <v>42013.62394675926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78"/>
        <v>0.1</v>
      </c>
      <c r="R1423" s="8">
        <f t="shared" si="179"/>
        <v>100</v>
      </c>
      <c r="S1423" s="10" t="str">
        <f t="shared" si="174"/>
        <v>publishing</v>
      </c>
      <c r="T1423" s="10" t="str">
        <f t="shared" si="175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6">
        <f t="shared" si="176"/>
        <v>42633.947962962964</v>
      </c>
      <c r="K1424">
        <v>1471844704</v>
      </c>
      <c r="L1424" s="16">
        <f t="shared" si="177"/>
        <v>42603.947962962964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78"/>
        <v>0.104</v>
      </c>
      <c r="R1424" s="8">
        <f t="shared" si="179"/>
        <v>13</v>
      </c>
      <c r="S1424" s="10" t="str">
        <f t="shared" si="174"/>
        <v>publishing</v>
      </c>
      <c r="T1424" s="10" t="str">
        <f t="shared" si="175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6">
        <f t="shared" si="176"/>
        <v>42370.068645833337</v>
      </c>
      <c r="K1425">
        <v>1449045531</v>
      </c>
      <c r="L1425" s="16">
        <f t="shared" si="177"/>
        <v>42340.068645833337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78"/>
        <v>0.33333333333333337</v>
      </c>
      <c r="R1425" s="8">
        <f t="shared" si="179"/>
        <v>100</v>
      </c>
      <c r="S1425" s="10" t="str">
        <f t="shared" si="174"/>
        <v>publishing</v>
      </c>
      <c r="T1425" s="10" t="str">
        <f t="shared" si="175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6">
        <f t="shared" si="176"/>
        <v>42689.467615740745</v>
      </c>
      <c r="K1426">
        <v>1478106802</v>
      </c>
      <c r="L1426" s="16">
        <f t="shared" si="177"/>
        <v>42676.425949074073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78"/>
        <v>20.36</v>
      </c>
      <c r="R1426" s="8">
        <f t="shared" si="179"/>
        <v>109.07142857142857</v>
      </c>
      <c r="S1426" s="10" t="str">
        <f t="shared" si="174"/>
        <v>publishing</v>
      </c>
      <c r="T1426" s="10" t="str">
        <f t="shared" si="175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6">
        <f t="shared" si="176"/>
        <v>42122.839803240742</v>
      </c>
      <c r="K1427">
        <v>1427684959</v>
      </c>
      <c r="L1427" s="16">
        <f t="shared" si="177"/>
        <v>42092.839803240742</v>
      </c>
      <c r="M1427" t="b">
        <v>0</v>
      </c>
      <c r="N1427" s="11">
        <v>0.1</v>
      </c>
      <c r="O1427" t="b">
        <v>0</v>
      </c>
      <c r="P1427" t="s">
        <v>8287</v>
      </c>
      <c r="Q1427" s="7">
        <f t="shared" si="178"/>
        <v>0</v>
      </c>
      <c r="R1427" s="8">
        <f t="shared" si="179"/>
        <v>0</v>
      </c>
      <c r="S1427" s="10" t="str">
        <f t="shared" si="174"/>
        <v>publishing</v>
      </c>
      <c r="T1427" s="10" t="str">
        <f t="shared" si="175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6">
        <f t="shared" si="176"/>
        <v>42240.098611111112</v>
      </c>
      <c r="K1428">
        <v>1435224120</v>
      </c>
      <c r="L1428" s="16">
        <f t="shared" si="177"/>
        <v>42180.098611111112</v>
      </c>
      <c r="M1428" t="b">
        <v>0</v>
      </c>
      <c r="N1428" s="11">
        <v>0.1</v>
      </c>
      <c r="O1428" t="b">
        <v>0</v>
      </c>
      <c r="P1428" t="s">
        <v>8287</v>
      </c>
      <c r="Q1428" s="7">
        <f t="shared" si="178"/>
        <v>0</v>
      </c>
      <c r="R1428" s="8">
        <f t="shared" si="179"/>
        <v>0</v>
      </c>
      <c r="S1428" s="10" t="str">
        <f t="shared" si="174"/>
        <v>publishing</v>
      </c>
      <c r="T1428" s="10" t="str">
        <f t="shared" si="175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6">
        <f t="shared" si="176"/>
        <v>42631.560011574074</v>
      </c>
      <c r="K1429">
        <v>1471638385</v>
      </c>
      <c r="L1429" s="16">
        <f t="shared" si="177"/>
        <v>42601.560011574074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78"/>
        <v>8.3800000000000008</v>
      </c>
      <c r="R1429" s="8">
        <f t="shared" si="179"/>
        <v>104.75</v>
      </c>
      <c r="S1429" s="10" t="str">
        <f t="shared" si="174"/>
        <v>publishing</v>
      </c>
      <c r="T1429" s="10" t="str">
        <f t="shared" si="175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6">
        <f t="shared" si="176"/>
        <v>42462.046493055554</v>
      </c>
      <c r="K1430">
        <v>1456996017</v>
      </c>
      <c r="L1430" s="16">
        <f t="shared" si="177"/>
        <v>42432.088159722225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78"/>
        <v>4.5</v>
      </c>
      <c r="R1430" s="8">
        <f t="shared" si="179"/>
        <v>15</v>
      </c>
      <c r="S1430" s="10" t="str">
        <f t="shared" si="174"/>
        <v>publishing</v>
      </c>
      <c r="T1430" s="10" t="str">
        <f t="shared" si="175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6">
        <f t="shared" si="176"/>
        <v>42103.769004629627</v>
      </c>
      <c r="K1431">
        <v>1426037242</v>
      </c>
      <c r="L1431" s="16">
        <f t="shared" si="177"/>
        <v>42073.769004629627</v>
      </c>
      <c r="M1431" t="b">
        <v>0</v>
      </c>
      <c r="N1431" s="11">
        <v>0.1</v>
      </c>
      <c r="O1431" t="b">
        <v>0</v>
      </c>
      <c r="P1431" t="s">
        <v>8287</v>
      </c>
      <c r="Q1431" s="7">
        <f t="shared" si="178"/>
        <v>0</v>
      </c>
      <c r="R1431" s="8">
        <f t="shared" si="179"/>
        <v>0</v>
      </c>
      <c r="S1431" s="10" t="str">
        <f t="shared" si="174"/>
        <v>publishing</v>
      </c>
      <c r="T1431" s="10" t="str">
        <f t="shared" si="175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6">
        <f t="shared" si="176"/>
        <v>41992.521851851852</v>
      </c>
      <c r="K1432">
        <v>1416339088</v>
      </c>
      <c r="L1432" s="16">
        <f t="shared" si="177"/>
        <v>41961.521851851852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78"/>
        <v>8.06</v>
      </c>
      <c r="R1432" s="8">
        <f t="shared" si="179"/>
        <v>80.599999999999994</v>
      </c>
      <c r="S1432" s="10" t="str">
        <f t="shared" si="174"/>
        <v>publishing</v>
      </c>
      <c r="T1432" s="10" t="str">
        <f t="shared" si="175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6">
        <f t="shared" si="176"/>
        <v>42333.960833333338</v>
      </c>
      <c r="K1433">
        <v>1445922216</v>
      </c>
      <c r="L1433" s="16">
        <f t="shared" si="177"/>
        <v>42303.919166666667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78"/>
        <v>31.94705882352941</v>
      </c>
      <c r="R1433" s="8">
        <f t="shared" si="179"/>
        <v>115.55319148936171</v>
      </c>
      <c r="S1433" s="10" t="str">
        <f t="shared" si="174"/>
        <v>publishing</v>
      </c>
      <c r="T1433" s="10" t="str">
        <f t="shared" si="175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6">
        <f t="shared" si="176"/>
        <v>42205.488750000004</v>
      </c>
      <c r="K1434">
        <v>1434825828</v>
      </c>
      <c r="L1434" s="16">
        <f t="shared" si="177"/>
        <v>42175.488750000004</v>
      </c>
      <c r="M1434" t="b">
        <v>0</v>
      </c>
      <c r="N1434" s="11">
        <v>0.1</v>
      </c>
      <c r="O1434" t="b">
        <v>0</v>
      </c>
      <c r="P1434" t="s">
        <v>8287</v>
      </c>
      <c r="Q1434" s="7">
        <f t="shared" si="178"/>
        <v>0</v>
      </c>
      <c r="R1434" s="8">
        <f t="shared" si="179"/>
        <v>0</v>
      </c>
      <c r="S1434" s="10" t="str">
        <f t="shared" si="174"/>
        <v>publishing</v>
      </c>
      <c r="T1434" s="10" t="str">
        <f t="shared" si="175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6">
        <f t="shared" si="176"/>
        <v>42714.166666666664</v>
      </c>
      <c r="K1435">
        <v>1477839675</v>
      </c>
      <c r="L1435" s="16">
        <f t="shared" si="177"/>
        <v>42673.334201388891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78"/>
        <v>6.708333333333333</v>
      </c>
      <c r="R1435" s="8">
        <f t="shared" si="179"/>
        <v>80.5</v>
      </c>
      <c r="S1435" s="10" t="str">
        <f t="shared" si="174"/>
        <v>publishing</v>
      </c>
      <c r="T1435" s="10" t="str">
        <f t="shared" si="175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6">
        <f t="shared" si="176"/>
        <v>42163.333333333336</v>
      </c>
      <c r="K1436">
        <v>1431973478</v>
      </c>
      <c r="L1436" s="16">
        <f t="shared" si="177"/>
        <v>42142.475439814814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78"/>
        <v>9.9878048780487809</v>
      </c>
      <c r="R1436" s="8">
        <f t="shared" si="179"/>
        <v>744.5454545454545</v>
      </c>
      <c r="S1436" s="10" t="str">
        <f t="shared" si="174"/>
        <v>publishing</v>
      </c>
      <c r="T1436" s="10" t="str">
        <f t="shared" si="175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6">
        <f t="shared" si="176"/>
        <v>42288.488657407412</v>
      </c>
      <c r="K1437">
        <v>1441997020</v>
      </c>
      <c r="L1437" s="16">
        <f t="shared" si="177"/>
        <v>42258.488657407412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78"/>
        <v>0.1</v>
      </c>
      <c r="R1437" s="8">
        <f t="shared" si="179"/>
        <v>7.5</v>
      </c>
      <c r="S1437" s="10" t="str">
        <f t="shared" si="174"/>
        <v>publishing</v>
      </c>
      <c r="T1437" s="10" t="str">
        <f t="shared" si="175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6">
        <f t="shared" si="176"/>
        <v>42421.058530092596</v>
      </c>
      <c r="K1438">
        <v>1453451057</v>
      </c>
      <c r="L1438" s="16">
        <f t="shared" si="177"/>
        <v>42391.058530092596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78"/>
        <v>0.77</v>
      </c>
      <c r="R1438" s="8">
        <f t="shared" si="179"/>
        <v>38.5</v>
      </c>
      <c r="S1438" s="10" t="str">
        <f t="shared" ref="S1438:S1469" si="180">IF(ISNUMBER(SEARCH("publishing",P1438)),"publishing","")</f>
        <v>publishing</v>
      </c>
      <c r="T1438" s="10" t="str">
        <f t="shared" ref="T1438:T1462" si="181">IF(ISNUMBER(SEARCH("translations",P1438)),"translations","")</f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6">
        <f t="shared" si="176"/>
        <v>41832.915972222225</v>
      </c>
      <c r="K1439">
        <v>1402058739</v>
      </c>
      <c r="L1439" s="16">
        <f t="shared" si="177"/>
        <v>41796.240034722221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78"/>
        <v>26.900000000000002</v>
      </c>
      <c r="R1439" s="8">
        <f t="shared" si="179"/>
        <v>36.68181818181818</v>
      </c>
      <c r="S1439" s="10" t="str">
        <f t="shared" si="180"/>
        <v>publishing</v>
      </c>
      <c r="T1439" s="10" t="str">
        <f t="shared" si="181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6">
        <f t="shared" si="176"/>
        <v>42487.288194444445</v>
      </c>
      <c r="K1440">
        <v>1459198499</v>
      </c>
      <c r="L1440" s="16">
        <f t="shared" si="177"/>
        <v>42457.57984953704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78"/>
        <v>3</v>
      </c>
      <c r="R1440" s="8">
        <f t="shared" si="179"/>
        <v>75</v>
      </c>
      <c r="S1440" s="10" t="str">
        <f t="shared" si="180"/>
        <v>publishing</v>
      </c>
      <c r="T1440" s="10" t="str">
        <f t="shared" si="181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6">
        <f t="shared" si="176"/>
        <v>42070.538206018515</v>
      </c>
      <c r="K1441">
        <v>1423166101</v>
      </c>
      <c r="L1441" s="16">
        <f t="shared" si="177"/>
        <v>42040.538206018515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78"/>
        <v>6.6055045871559637</v>
      </c>
      <c r="R1441" s="8">
        <f t="shared" si="179"/>
        <v>30</v>
      </c>
      <c r="S1441" s="10" t="str">
        <f t="shared" si="180"/>
        <v>publishing</v>
      </c>
      <c r="T1441" s="10" t="str">
        <f t="shared" si="181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6">
        <f t="shared" si="176"/>
        <v>42516.456747685188</v>
      </c>
      <c r="K1442">
        <v>1461693463</v>
      </c>
      <c r="L1442" s="16">
        <f t="shared" si="177"/>
        <v>42486.456747685188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78"/>
        <v>7.6923076923076927E-3</v>
      </c>
      <c r="R1442" s="8">
        <f t="shared" si="179"/>
        <v>1</v>
      </c>
      <c r="S1442" s="10" t="str">
        <f t="shared" si="180"/>
        <v>publishing</v>
      </c>
      <c r="T1442" s="10" t="str">
        <f t="shared" si="181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6">
        <f t="shared" si="176"/>
        <v>42258.474178240744</v>
      </c>
      <c r="K1443">
        <v>1436811769</v>
      </c>
      <c r="L1443" s="16">
        <f t="shared" si="177"/>
        <v>42198.474178240744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78"/>
        <v>1.1222222222222222</v>
      </c>
      <c r="R1443" s="8">
        <f t="shared" si="179"/>
        <v>673.33333333333337</v>
      </c>
      <c r="S1443" s="10" t="str">
        <f t="shared" si="180"/>
        <v>publishing</v>
      </c>
      <c r="T1443" s="10" t="str">
        <f t="shared" si="181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6">
        <f t="shared" si="176"/>
        <v>42515.353680555556</v>
      </c>
      <c r="K1444">
        <v>1461598158</v>
      </c>
      <c r="L1444" s="16">
        <f t="shared" si="177"/>
        <v>42485.353680555556</v>
      </c>
      <c r="M1444" t="b">
        <v>0</v>
      </c>
      <c r="N1444" s="11">
        <v>0.1</v>
      </c>
      <c r="O1444" t="b">
        <v>0</v>
      </c>
      <c r="P1444" t="s">
        <v>8287</v>
      </c>
      <c r="Q1444" s="7">
        <f t="shared" si="178"/>
        <v>0</v>
      </c>
      <c r="R1444" s="8">
        <f t="shared" si="179"/>
        <v>0</v>
      </c>
      <c r="S1444" s="10" t="str">
        <f t="shared" si="180"/>
        <v>publishing</v>
      </c>
      <c r="T1444" s="10" t="str">
        <f t="shared" si="181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6">
        <f t="shared" si="176"/>
        <v>42737.634363425932</v>
      </c>
      <c r="K1445">
        <v>1480803209</v>
      </c>
      <c r="L1445" s="16">
        <f t="shared" si="177"/>
        <v>42707.634363425932</v>
      </c>
      <c r="M1445" t="b">
        <v>0</v>
      </c>
      <c r="N1445" s="11">
        <v>0.1</v>
      </c>
      <c r="O1445" t="b">
        <v>0</v>
      </c>
      <c r="P1445" t="s">
        <v>8287</v>
      </c>
      <c r="Q1445" s="7">
        <f t="shared" si="178"/>
        <v>0</v>
      </c>
      <c r="R1445" s="8">
        <f t="shared" si="179"/>
        <v>0</v>
      </c>
      <c r="S1445" s="10" t="str">
        <f t="shared" si="180"/>
        <v>publishing</v>
      </c>
      <c r="T1445" s="10" t="str">
        <f t="shared" si="181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6">
        <f t="shared" si="176"/>
        <v>42259.581736111119</v>
      </c>
      <c r="K1446">
        <v>1436907462</v>
      </c>
      <c r="L1446" s="16">
        <f t="shared" si="177"/>
        <v>42199.581736111119</v>
      </c>
      <c r="M1446" t="b">
        <v>0</v>
      </c>
      <c r="N1446" s="11">
        <v>0.1</v>
      </c>
      <c r="O1446" t="b">
        <v>0</v>
      </c>
      <c r="P1446" t="s">
        <v>8287</v>
      </c>
      <c r="Q1446" s="7">
        <f t="shared" si="178"/>
        <v>0</v>
      </c>
      <c r="R1446" s="8">
        <f t="shared" si="179"/>
        <v>0</v>
      </c>
      <c r="S1446" s="10" t="str">
        <f t="shared" si="180"/>
        <v>publishing</v>
      </c>
      <c r="T1446" s="10" t="str">
        <f t="shared" si="181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6">
        <f t="shared" si="176"/>
        <v>42169.250636574077</v>
      </c>
      <c r="K1447">
        <v>1431694855</v>
      </c>
      <c r="L1447" s="16">
        <f t="shared" si="177"/>
        <v>42139.250636574077</v>
      </c>
      <c r="M1447" t="b">
        <v>0</v>
      </c>
      <c r="N1447" s="11">
        <v>0.1</v>
      </c>
      <c r="O1447" t="b">
        <v>0</v>
      </c>
      <c r="P1447" t="s">
        <v>8287</v>
      </c>
      <c r="Q1447" s="7">
        <f t="shared" si="178"/>
        <v>0</v>
      </c>
      <c r="R1447" s="8">
        <f t="shared" si="179"/>
        <v>0</v>
      </c>
      <c r="S1447" s="10" t="str">
        <f t="shared" si="180"/>
        <v>publishing</v>
      </c>
      <c r="T1447" s="10" t="str">
        <f t="shared" si="181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6">
        <f t="shared" si="176"/>
        <v>42481.155995370376</v>
      </c>
      <c r="K1448">
        <v>1459507478</v>
      </c>
      <c r="L1448" s="16">
        <f t="shared" si="177"/>
        <v>42461.155995370376</v>
      </c>
      <c r="M1448" t="b">
        <v>0</v>
      </c>
      <c r="N1448" s="11">
        <v>0.1</v>
      </c>
      <c r="O1448" t="b">
        <v>0</v>
      </c>
      <c r="P1448" t="s">
        <v>8287</v>
      </c>
      <c r="Q1448" s="7">
        <f t="shared" si="178"/>
        <v>0</v>
      </c>
      <c r="R1448" s="8">
        <f t="shared" si="179"/>
        <v>0</v>
      </c>
      <c r="S1448" s="10" t="str">
        <f t="shared" si="180"/>
        <v>publishing</v>
      </c>
      <c r="T1448" s="10" t="str">
        <f t="shared" si="181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6">
        <f t="shared" si="176"/>
        <v>42559.439050925932</v>
      </c>
      <c r="K1449">
        <v>1465407134</v>
      </c>
      <c r="L1449" s="16">
        <f t="shared" si="177"/>
        <v>42529.439050925932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78"/>
        <v>1.4999999999999999E-2</v>
      </c>
      <c r="R1449" s="8">
        <f t="shared" si="179"/>
        <v>25</v>
      </c>
      <c r="S1449" s="10" t="str">
        <f t="shared" si="180"/>
        <v>publishing</v>
      </c>
      <c r="T1449" s="10" t="str">
        <f t="shared" si="181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6">
        <f t="shared" si="176"/>
        <v>42145.934027777781</v>
      </c>
      <c r="K1450">
        <v>1429655318</v>
      </c>
      <c r="L1450" s="16">
        <f t="shared" si="177"/>
        <v>42115.644884259258</v>
      </c>
      <c r="M1450" t="b">
        <v>0</v>
      </c>
      <c r="N1450" s="11">
        <v>0.1</v>
      </c>
      <c r="O1450" t="b">
        <v>0</v>
      </c>
      <c r="P1450" t="s">
        <v>8287</v>
      </c>
      <c r="Q1450" s="7">
        <f t="shared" si="178"/>
        <v>0</v>
      </c>
      <c r="R1450" s="8">
        <f t="shared" si="179"/>
        <v>0</v>
      </c>
      <c r="S1450" s="10" t="str">
        <f t="shared" si="180"/>
        <v>publishing</v>
      </c>
      <c r="T1450" s="10" t="str">
        <f t="shared" si="181"/>
        <v>translations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6">
        <f t="shared" si="176"/>
        <v>42134.519733796296</v>
      </c>
      <c r="K1451">
        <v>1427138905</v>
      </c>
      <c r="L1451" s="16">
        <f t="shared" si="177"/>
        <v>42086.519733796296</v>
      </c>
      <c r="M1451" t="b">
        <v>0</v>
      </c>
      <c r="N1451" s="11">
        <v>0.1</v>
      </c>
      <c r="O1451" t="b">
        <v>0</v>
      </c>
      <c r="P1451" t="s">
        <v>8287</v>
      </c>
      <c r="Q1451" s="7">
        <f t="shared" si="178"/>
        <v>0</v>
      </c>
      <c r="R1451" s="8">
        <f t="shared" si="179"/>
        <v>0</v>
      </c>
      <c r="S1451" s="10" t="str">
        <f t="shared" si="180"/>
        <v>publishing</v>
      </c>
      <c r="T1451" s="10" t="str">
        <f t="shared" si="181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6">
        <f t="shared" si="176"/>
        <v>42419.879594907405</v>
      </c>
      <c r="K1452">
        <v>1453349197</v>
      </c>
      <c r="L1452" s="16">
        <f t="shared" si="177"/>
        <v>42389.879594907405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78"/>
        <v>1E-3</v>
      </c>
      <c r="R1452" s="8">
        <f t="shared" si="179"/>
        <v>1</v>
      </c>
      <c r="S1452" s="10" t="str">
        <f t="shared" si="180"/>
        <v>publishing</v>
      </c>
      <c r="T1452" s="10" t="str">
        <f t="shared" si="181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6">
        <f t="shared" si="176"/>
        <v>41961.709016203706</v>
      </c>
      <c r="K1453">
        <v>1413759659</v>
      </c>
      <c r="L1453" s="16">
        <f t="shared" si="177"/>
        <v>41931.667349537041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78"/>
        <v>1.0554089709762533E-2</v>
      </c>
      <c r="R1453" s="8">
        <f t="shared" si="179"/>
        <v>1</v>
      </c>
      <c r="S1453" s="10" t="str">
        <f t="shared" si="180"/>
        <v>publishing</v>
      </c>
      <c r="T1453" s="10" t="str">
        <f t="shared" si="181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6">
        <f t="shared" si="176"/>
        <v>41848.411608796298</v>
      </c>
      <c r="K1454">
        <v>1403974363</v>
      </c>
      <c r="L1454" s="16">
        <f t="shared" si="177"/>
        <v>41818.411608796298</v>
      </c>
      <c r="M1454" t="b">
        <v>0</v>
      </c>
      <c r="N1454" s="11">
        <v>0.1</v>
      </c>
      <c r="O1454" t="b">
        <v>0</v>
      </c>
      <c r="P1454" t="s">
        <v>8287</v>
      </c>
      <c r="Q1454" s="7">
        <f t="shared" si="178"/>
        <v>0</v>
      </c>
      <c r="R1454" s="8">
        <f t="shared" si="179"/>
        <v>0</v>
      </c>
      <c r="S1454" s="10" t="str">
        <f t="shared" si="180"/>
        <v>publishing</v>
      </c>
      <c r="T1454" s="10" t="str">
        <f t="shared" si="181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6">
        <f t="shared" si="176"/>
        <v>42840.362812500003</v>
      </c>
      <c r="K1455">
        <v>1488386547</v>
      </c>
      <c r="L1455" s="16">
        <f t="shared" si="177"/>
        <v>42795.404479166667</v>
      </c>
      <c r="M1455" t="b">
        <v>0</v>
      </c>
      <c r="N1455" s="11">
        <v>0.1</v>
      </c>
      <c r="O1455" t="b">
        <v>0</v>
      </c>
      <c r="P1455" t="s">
        <v>8287</v>
      </c>
      <c r="Q1455" s="7">
        <f t="shared" si="178"/>
        <v>0</v>
      </c>
      <c r="R1455" s="8">
        <f t="shared" si="179"/>
        <v>0</v>
      </c>
      <c r="S1455" s="10" t="str">
        <f t="shared" si="180"/>
        <v>publishing</v>
      </c>
      <c r="T1455" s="10" t="str">
        <f t="shared" si="181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6">
        <f t="shared" si="176"/>
        <v>42484.624305555561</v>
      </c>
      <c r="K1456">
        <v>1459716480</v>
      </c>
      <c r="L1456" s="16">
        <f t="shared" si="177"/>
        <v>42463.575000000004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78"/>
        <v>0.85714285714285721</v>
      </c>
      <c r="R1456" s="8">
        <f t="shared" si="179"/>
        <v>15</v>
      </c>
      <c r="S1456" s="10" t="str">
        <f t="shared" si="180"/>
        <v>publishing</v>
      </c>
      <c r="T1456" s="10" t="str">
        <f t="shared" si="181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6">
        <f t="shared" si="176"/>
        <v>41887.277083333334</v>
      </c>
      <c r="K1457">
        <v>1405181320</v>
      </c>
      <c r="L1457" s="16">
        <f t="shared" si="177"/>
        <v>41832.381018518521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78"/>
        <v>10.5</v>
      </c>
      <c r="R1457" s="8">
        <f t="shared" si="179"/>
        <v>225</v>
      </c>
      <c r="S1457" s="10" t="str">
        <f t="shared" si="180"/>
        <v>publishing</v>
      </c>
      <c r="T1457" s="10" t="str">
        <f t="shared" si="181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6">
        <f t="shared" si="176"/>
        <v>42738.376909722225</v>
      </c>
      <c r="K1458">
        <v>1480867365</v>
      </c>
      <c r="L1458" s="16">
        <f t="shared" si="177"/>
        <v>42708.376909722225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78"/>
        <v>2.9000000000000004</v>
      </c>
      <c r="R1458" s="8">
        <f t="shared" si="179"/>
        <v>48.333333333333336</v>
      </c>
      <c r="S1458" s="10" t="str">
        <f t="shared" si="180"/>
        <v>publishing</v>
      </c>
      <c r="T1458" s="10" t="str">
        <f t="shared" si="181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6">
        <f t="shared" si="176"/>
        <v>42319.646342592598</v>
      </c>
      <c r="K1459">
        <v>1444685444</v>
      </c>
      <c r="L1459" s="16">
        <f t="shared" si="177"/>
        <v>42289.604675925926</v>
      </c>
      <c r="M1459" t="b">
        <v>0</v>
      </c>
      <c r="N1459" s="11">
        <v>0.1</v>
      </c>
      <c r="O1459" t="b">
        <v>0</v>
      </c>
      <c r="P1459" t="s">
        <v>8287</v>
      </c>
      <c r="Q1459" s="7">
        <f t="shared" si="178"/>
        <v>0</v>
      </c>
      <c r="R1459" s="8">
        <f t="shared" si="179"/>
        <v>0</v>
      </c>
      <c r="S1459" s="10" t="str">
        <f t="shared" si="180"/>
        <v>publishing</v>
      </c>
      <c r="T1459" s="10" t="str">
        <f t="shared" si="181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6">
        <f t="shared" si="176"/>
        <v>41861.875</v>
      </c>
      <c r="K1460">
        <v>1405097760</v>
      </c>
      <c r="L1460" s="16">
        <f t="shared" si="177"/>
        <v>41831.413888888892</v>
      </c>
      <c r="M1460" t="b">
        <v>0</v>
      </c>
      <c r="N1460" s="11">
        <v>0.1</v>
      </c>
      <c r="O1460" t="b">
        <v>0</v>
      </c>
      <c r="P1460" t="s">
        <v>8287</v>
      </c>
      <c r="Q1460" s="7">
        <f t="shared" si="178"/>
        <v>0</v>
      </c>
      <c r="R1460" s="8">
        <f t="shared" si="179"/>
        <v>0</v>
      </c>
      <c r="S1460" s="10" t="str">
        <f t="shared" si="180"/>
        <v>publishing</v>
      </c>
      <c r="T1460" s="10" t="str">
        <f t="shared" si="181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6">
        <f t="shared" si="176"/>
        <v>42340.434027777781</v>
      </c>
      <c r="K1461">
        <v>1446612896</v>
      </c>
      <c r="L1461" s="16">
        <f t="shared" si="177"/>
        <v>42311.913148148153</v>
      </c>
      <c r="M1461" t="b">
        <v>0</v>
      </c>
      <c r="N1461" s="11">
        <v>0.1</v>
      </c>
      <c r="O1461" t="b">
        <v>0</v>
      </c>
      <c r="P1461" t="s">
        <v>8287</v>
      </c>
      <c r="Q1461" s="7">
        <f t="shared" si="178"/>
        <v>0</v>
      </c>
      <c r="R1461" s="8">
        <f t="shared" si="179"/>
        <v>0</v>
      </c>
      <c r="S1461" s="10" t="str">
        <f t="shared" si="180"/>
        <v>publishing</v>
      </c>
      <c r="T1461" s="10" t="str">
        <f t="shared" si="181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6">
        <f t="shared" si="176"/>
        <v>41973.697916666664</v>
      </c>
      <c r="K1462">
        <v>1412371898</v>
      </c>
      <c r="L1462" s="16">
        <f t="shared" si="177"/>
        <v>41915.605300925927</v>
      </c>
      <c r="M1462" t="b">
        <v>0</v>
      </c>
      <c r="N1462" s="11">
        <v>0.1</v>
      </c>
      <c r="O1462" t="b">
        <v>0</v>
      </c>
      <c r="P1462" t="s">
        <v>8287</v>
      </c>
      <c r="Q1462" s="7">
        <f t="shared" si="178"/>
        <v>0</v>
      </c>
      <c r="R1462" s="8">
        <f t="shared" si="179"/>
        <v>0</v>
      </c>
      <c r="S1462" s="10" t="str">
        <f t="shared" si="180"/>
        <v>publishing</v>
      </c>
      <c r="T1462" s="10" t="str">
        <f t="shared" si="181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6">
        <f t="shared" si="176"/>
        <v>41932.708333333336</v>
      </c>
      <c r="K1463">
        <v>1410967754</v>
      </c>
      <c r="L1463" s="16">
        <f t="shared" si="177"/>
        <v>41899.353634259263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78"/>
        <v>101.24459999999999</v>
      </c>
      <c r="R1463" s="8">
        <f t="shared" si="179"/>
        <v>44.66673529411765</v>
      </c>
      <c r="S1463" s="10" t="str">
        <f t="shared" si="180"/>
        <v>publishing</v>
      </c>
      <c r="T1463" s="10" t="str">
        <f t="shared" ref="T1463:T1482" si="182">IF(ISNUMBER(SEARCH("radio &amp; podcasts",P1463)),"radio &amp; podcasts","")</f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6">
        <f t="shared" si="176"/>
        <v>41374.371192129634</v>
      </c>
      <c r="K1464">
        <v>1363017271</v>
      </c>
      <c r="L1464" s="16">
        <f t="shared" si="177"/>
        <v>41344.371192129634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78"/>
        <v>108.5175</v>
      </c>
      <c r="R1464" s="8">
        <f t="shared" si="179"/>
        <v>28.937999999999999</v>
      </c>
      <c r="S1464" s="10" t="str">
        <f t="shared" si="180"/>
        <v>publishing</v>
      </c>
      <c r="T1464" s="10" t="str">
        <f t="shared" si="182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6">
        <f t="shared" si="176"/>
        <v>41371.577986111115</v>
      </c>
      <c r="K1465">
        <v>1361483538</v>
      </c>
      <c r="L1465" s="16">
        <f t="shared" si="177"/>
        <v>41326.619652777779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78"/>
        <v>147.66666666666666</v>
      </c>
      <c r="R1465" s="8">
        <f t="shared" si="179"/>
        <v>35.44</v>
      </c>
      <c r="S1465" s="10" t="str">
        <f t="shared" si="180"/>
        <v>publishing</v>
      </c>
      <c r="T1465" s="10" t="str">
        <f t="shared" si="182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6">
        <f t="shared" si="176"/>
        <v>41321.369884259264</v>
      </c>
      <c r="K1466">
        <v>1358437958</v>
      </c>
      <c r="L1466" s="16">
        <f t="shared" si="177"/>
        <v>41291.369884259264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78"/>
        <v>163.19999999999999</v>
      </c>
      <c r="R1466" s="8">
        <f t="shared" si="179"/>
        <v>34.871794871794869</v>
      </c>
      <c r="S1466" s="10" t="str">
        <f t="shared" si="180"/>
        <v>publishing</v>
      </c>
      <c r="T1466" s="10" t="str">
        <f t="shared" si="182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6">
        <f t="shared" si="176"/>
        <v>40989.833333333336</v>
      </c>
      <c r="K1467">
        <v>1329759452</v>
      </c>
      <c r="L1467" s="16">
        <f t="shared" si="177"/>
        <v>40959.442731481482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78"/>
        <v>456.41449999999998</v>
      </c>
      <c r="R1467" s="8">
        <f t="shared" si="179"/>
        <v>52.622732513451197</v>
      </c>
      <c r="S1467" s="10" t="str">
        <f t="shared" si="180"/>
        <v>publishing</v>
      </c>
      <c r="T1467" s="10" t="str">
        <f t="shared" si="182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6">
        <f t="shared" si="176"/>
        <v>42380.916666666664</v>
      </c>
      <c r="K1468">
        <v>1449029266</v>
      </c>
      <c r="L1468" s="16">
        <f t="shared" si="177"/>
        <v>42339.880393518521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78"/>
        <v>107.87731249999999</v>
      </c>
      <c r="R1468" s="8">
        <f t="shared" si="179"/>
        <v>69.598266129032254</v>
      </c>
      <c r="S1468" s="10" t="str">
        <f t="shared" si="180"/>
        <v>publishing</v>
      </c>
      <c r="T1468" s="10" t="str">
        <f t="shared" si="182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6">
        <f t="shared" si="176"/>
        <v>40993.468576388892</v>
      </c>
      <c r="K1469">
        <v>1327518885</v>
      </c>
      <c r="L1469" s="16">
        <f t="shared" si="177"/>
        <v>40933.510243055556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78"/>
        <v>115.08</v>
      </c>
      <c r="R1469" s="8">
        <f t="shared" si="179"/>
        <v>76.72</v>
      </c>
      <c r="S1469" s="10" t="str">
        <f t="shared" si="180"/>
        <v>publishing</v>
      </c>
      <c r="T1469" s="10" t="str">
        <f t="shared" si="182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6">
        <f t="shared" si="176"/>
        <v>40705.722789351858</v>
      </c>
      <c r="K1470">
        <v>1302654049</v>
      </c>
      <c r="L1470" s="16">
        <f t="shared" si="177"/>
        <v>40645.722789351858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78"/>
        <v>102.36842105263158</v>
      </c>
      <c r="R1470" s="8">
        <f t="shared" si="179"/>
        <v>33.191126279863482</v>
      </c>
      <c r="S1470" s="10" t="str">
        <f t="shared" ref="S1470:S1502" si="183">IF(ISNUMBER(SEARCH("publishing",P1470)),"publishing","")</f>
        <v>publishing</v>
      </c>
      <c r="T1470" s="10" t="str">
        <f t="shared" si="182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6">
        <f t="shared" si="176"/>
        <v>41320.306817129633</v>
      </c>
      <c r="K1471">
        <v>1358346109</v>
      </c>
      <c r="L1471" s="16">
        <f t="shared" si="177"/>
        <v>41290.306817129633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78"/>
        <v>108.42485875706214</v>
      </c>
      <c r="R1471" s="8">
        <f t="shared" si="179"/>
        <v>149.46417445482865</v>
      </c>
      <c r="S1471" s="10" t="str">
        <f t="shared" si="183"/>
        <v>publishing</v>
      </c>
      <c r="T1471" s="10" t="str">
        <f t="shared" si="182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6">
        <f t="shared" si="176"/>
        <v>41271.535451388889</v>
      </c>
      <c r="K1472">
        <v>1354909863</v>
      </c>
      <c r="L1472" s="16">
        <f t="shared" si="177"/>
        <v>41250.535451388889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78"/>
        <v>125.13333333333334</v>
      </c>
      <c r="R1472" s="8">
        <f t="shared" si="179"/>
        <v>23.172839506172838</v>
      </c>
      <c r="S1472" s="10" t="str">
        <f t="shared" si="183"/>
        <v>publishing</v>
      </c>
      <c r="T1472" s="10" t="str">
        <f t="shared" si="182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6">
        <f t="shared" si="176"/>
        <v>42103.665902777779</v>
      </c>
      <c r="K1473">
        <v>1426028334</v>
      </c>
      <c r="L1473" s="16">
        <f t="shared" si="177"/>
        <v>42073.665902777779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78"/>
        <v>103.840625</v>
      </c>
      <c r="R1473" s="8">
        <f t="shared" si="179"/>
        <v>96.877551020408163</v>
      </c>
      <c r="S1473" s="10" t="str">
        <f t="shared" si="183"/>
        <v>publishing</v>
      </c>
      <c r="T1473" s="10" t="str">
        <f t="shared" si="182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6">
        <f t="shared" ref="J1474:J1537" si="184">(((I1474/60)/60)/24)+DATE(1970,1,1)+(-7/24)</f>
        <v>41563.251192129632</v>
      </c>
      <c r="K1474">
        <v>1379336503</v>
      </c>
      <c r="L1474" s="16">
        <f t="shared" ref="L1474:L1537" si="185">(((K1474/60)/60)/24)+DATE(1970,1,1)+(-7/24)</f>
        <v>41533.251192129632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186">(E1474/D1474)*100</f>
        <v>138.70400000000001</v>
      </c>
      <c r="R1474" s="8">
        <f t="shared" ref="R1474:R1537" si="187">E1474/N1474</f>
        <v>103.20238095238095</v>
      </c>
      <c r="S1474" s="10" t="str">
        <f t="shared" si="183"/>
        <v>publishing</v>
      </c>
      <c r="T1474" s="10" t="str">
        <f t="shared" si="182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6">
        <f t="shared" si="184"/>
        <v>40969.687951388893</v>
      </c>
      <c r="K1475">
        <v>1328052639</v>
      </c>
      <c r="L1475" s="16">
        <f t="shared" si="185"/>
        <v>40939.687951388893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186"/>
        <v>120.51600000000001</v>
      </c>
      <c r="R1475" s="8">
        <f t="shared" si="187"/>
        <v>38.462553191489363</v>
      </c>
      <c r="S1475" s="10" t="str">
        <f t="shared" si="183"/>
        <v>publishing</v>
      </c>
      <c r="T1475" s="10" t="str">
        <f t="shared" si="182"/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6">
        <f t="shared" si="184"/>
        <v>41530.436249999999</v>
      </c>
      <c r="K1476">
        <v>1376501292</v>
      </c>
      <c r="L1476" s="16">
        <f t="shared" si="185"/>
        <v>41500.436249999999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86"/>
        <v>112.26666666666667</v>
      </c>
      <c r="R1476" s="8">
        <f t="shared" si="187"/>
        <v>44.315789473684212</v>
      </c>
      <c r="S1476" s="10" t="str">
        <f t="shared" si="183"/>
        <v>publishing</v>
      </c>
      <c r="T1476" s="10" t="str">
        <f t="shared" si="182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6">
        <f t="shared" si="184"/>
        <v>41992.915972222225</v>
      </c>
      <c r="K1477">
        <v>1416244863</v>
      </c>
      <c r="L1477" s="16">
        <f t="shared" si="185"/>
        <v>41960.431284722225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86"/>
        <v>188.66966666666667</v>
      </c>
      <c r="R1477" s="8">
        <f t="shared" si="187"/>
        <v>64.173356009070289</v>
      </c>
      <c r="S1477" s="10" t="str">
        <f t="shared" si="183"/>
        <v>publishing</v>
      </c>
      <c r="T1477" s="10" t="str">
        <f t="shared" si="182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6">
        <f t="shared" si="184"/>
        <v>40795.750254629631</v>
      </c>
      <c r="K1478">
        <v>1313024422</v>
      </c>
      <c r="L1478" s="16">
        <f t="shared" si="185"/>
        <v>40765.750254629631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86"/>
        <v>661.55466666666666</v>
      </c>
      <c r="R1478" s="8">
        <f t="shared" si="187"/>
        <v>43.333275109170302</v>
      </c>
      <c r="S1478" s="10" t="str">
        <f t="shared" si="183"/>
        <v>publishing</v>
      </c>
      <c r="T1478" s="10" t="str">
        <f t="shared" si="182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6">
        <f t="shared" si="184"/>
        <v>40899.833333333336</v>
      </c>
      <c r="K1479">
        <v>1319467604</v>
      </c>
      <c r="L1479" s="16">
        <f t="shared" si="185"/>
        <v>40840.324120370373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86"/>
        <v>111.31</v>
      </c>
      <c r="R1479" s="8">
        <f t="shared" si="187"/>
        <v>90.495934959349597</v>
      </c>
      <c r="S1479" s="10" t="str">
        <f t="shared" si="183"/>
        <v>publishing</v>
      </c>
      <c r="T1479" s="10" t="str">
        <f t="shared" si="182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6">
        <f t="shared" si="184"/>
        <v>41408.580011574079</v>
      </c>
      <c r="K1480">
        <v>1367355313</v>
      </c>
      <c r="L1480" s="16">
        <f t="shared" si="185"/>
        <v>41394.580011574079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86"/>
        <v>1181.6142199999999</v>
      </c>
      <c r="R1480" s="8">
        <f t="shared" si="187"/>
        <v>29.187190495010373</v>
      </c>
      <c r="S1480" s="10" t="str">
        <f t="shared" si="183"/>
        <v>publishing</v>
      </c>
      <c r="T1480" s="10" t="str">
        <f t="shared" si="182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6">
        <f t="shared" si="184"/>
        <v>41768.874305555561</v>
      </c>
      <c r="K1481">
        <v>1398448389</v>
      </c>
      <c r="L1481" s="16">
        <f t="shared" si="185"/>
        <v>41754.453576388893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86"/>
        <v>137.375</v>
      </c>
      <c r="R1481" s="8">
        <f t="shared" si="187"/>
        <v>30.95774647887324</v>
      </c>
      <c r="S1481" s="10" t="str">
        <f t="shared" si="183"/>
        <v>publishing</v>
      </c>
      <c r="T1481" s="10" t="str">
        <f t="shared" si="182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6">
        <f t="shared" si="184"/>
        <v>41481.416666666672</v>
      </c>
      <c r="K1482">
        <v>1373408699</v>
      </c>
      <c r="L1482" s="16">
        <f t="shared" si="185"/>
        <v>41464.64234953704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86"/>
        <v>117.04040000000001</v>
      </c>
      <c r="R1482" s="8">
        <f t="shared" si="187"/>
        <v>92.157795275590544</v>
      </c>
      <c r="S1482" s="10" t="str">
        <f t="shared" si="183"/>
        <v>publishing</v>
      </c>
      <c r="T1482" s="10" t="str">
        <f t="shared" si="182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6">
        <f t="shared" si="184"/>
        <v>41580.631307870375</v>
      </c>
      <c r="K1483">
        <v>1380838145</v>
      </c>
      <c r="L1483" s="16">
        <f t="shared" si="185"/>
        <v>41550.631307870375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86"/>
        <v>2.1</v>
      </c>
      <c r="R1483" s="8">
        <f t="shared" si="187"/>
        <v>17.5</v>
      </c>
      <c r="S1483" s="10" t="str">
        <f t="shared" si="183"/>
        <v>publishing</v>
      </c>
      <c r="T1483" s="10" t="str">
        <f>IF(ISNUMBER(SEARCH("publishing",P1483)),"fiction","")</f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6">
        <f t="shared" si="184"/>
        <v>41159.035416666666</v>
      </c>
      <c r="K1484">
        <v>1345062936</v>
      </c>
      <c r="L1484" s="16">
        <f t="shared" si="185"/>
        <v>41136.566388888896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86"/>
        <v>0.1</v>
      </c>
      <c r="R1484" s="8">
        <f t="shared" si="187"/>
        <v>5</v>
      </c>
      <c r="S1484" s="10" t="str">
        <f t="shared" si="183"/>
        <v>publishing</v>
      </c>
      <c r="T1484" s="10" t="str">
        <f t="shared" ref="T1484:T1502" si="188">IF(ISNUMBER(SEARCH("publishing",P1484)),"fiction","")</f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6">
        <f t="shared" si="184"/>
        <v>42572.901331018518</v>
      </c>
      <c r="K1485">
        <v>1467002275</v>
      </c>
      <c r="L1485" s="16">
        <f t="shared" si="185"/>
        <v>42547.901331018518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86"/>
        <v>0.7142857142857143</v>
      </c>
      <c r="R1485" s="8">
        <f t="shared" si="187"/>
        <v>25</v>
      </c>
      <c r="S1485" s="10" t="str">
        <f t="shared" si="183"/>
        <v>publishing</v>
      </c>
      <c r="T1485" s="10" t="str">
        <f t="shared" si="188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6">
        <f t="shared" si="184"/>
        <v>41111.327083333337</v>
      </c>
      <c r="K1486">
        <v>1337834963</v>
      </c>
      <c r="L1486" s="16">
        <f t="shared" si="185"/>
        <v>41052.90929398148</v>
      </c>
      <c r="M1486" t="b">
        <v>0</v>
      </c>
      <c r="N1486" s="11">
        <v>0.1</v>
      </c>
      <c r="O1486" t="b">
        <v>0</v>
      </c>
      <c r="P1486" t="s">
        <v>8275</v>
      </c>
      <c r="Q1486" s="7">
        <f t="shared" si="186"/>
        <v>0</v>
      </c>
      <c r="R1486" s="8">
        <f t="shared" si="187"/>
        <v>0</v>
      </c>
      <c r="S1486" s="10" t="str">
        <f t="shared" si="183"/>
        <v>publishing</v>
      </c>
      <c r="T1486" s="10" t="str">
        <f t="shared" si="188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6">
        <f t="shared" si="184"/>
        <v>42175.504317129635</v>
      </c>
      <c r="K1487">
        <v>1430939173</v>
      </c>
      <c r="L1487" s="16">
        <f t="shared" si="185"/>
        <v>42130.504317129635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86"/>
        <v>2.2388059701492535</v>
      </c>
      <c r="R1487" s="8">
        <f t="shared" si="187"/>
        <v>50</v>
      </c>
      <c r="S1487" s="10" t="str">
        <f t="shared" si="183"/>
        <v>publishing</v>
      </c>
      <c r="T1487" s="10" t="str">
        <f t="shared" si="188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6">
        <f t="shared" si="184"/>
        <v>42061.876863425925</v>
      </c>
      <c r="K1488">
        <v>1422417761</v>
      </c>
      <c r="L1488" s="16">
        <f t="shared" si="185"/>
        <v>42031.876863425925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86"/>
        <v>0.24</v>
      </c>
      <c r="R1488" s="8">
        <f t="shared" si="187"/>
        <v>16</v>
      </c>
      <c r="S1488" s="10" t="str">
        <f t="shared" si="183"/>
        <v>publishing</v>
      </c>
      <c r="T1488" s="10" t="str">
        <f t="shared" si="188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6">
        <f t="shared" si="184"/>
        <v>42584.625821759262</v>
      </c>
      <c r="K1489">
        <v>1467583271</v>
      </c>
      <c r="L1489" s="16">
        <f t="shared" si="185"/>
        <v>42554.625821759262</v>
      </c>
      <c r="M1489" t="b">
        <v>0</v>
      </c>
      <c r="N1489" s="11">
        <v>0.1</v>
      </c>
      <c r="O1489" t="b">
        <v>0</v>
      </c>
      <c r="P1489" t="s">
        <v>8275</v>
      </c>
      <c r="Q1489" s="7">
        <f t="shared" si="186"/>
        <v>0</v>
      </c>
      <c r="R1489" s="8">
        <f t="shared" si="187"/>
        <v>0</v>
      </c>
      <c r="S1489" s="10" t="str">
        <f t="shared" si="183"/>
        <v>publishing</v>
      </c>
      <c r="T1489" s="10" t="str">
        <f t="shared" si="188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6">
        <f t="shared" si="184"/>
        <v>41644.271527777782</v>
      </c>
      <c r="K1490">
        <v>1386336660</v>
      </c>
      <c r="L1490" s="16">
        <f t="shared" si="185"/>
        <v>41614.271527777782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86"/>
        <v>2.4</v>
      </c>
      <c r="R1490" s="8">
        <f t="shared" si="187"/>
        <v>60</v>
      </c>
      <c r="S1490" s="10" t="str">
        <f t="shared" si="183"/>
        <v>publishing</v>
      </c>
      <c r="T1490" s="10" t="str">
        <f t="shared" si="188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6">
        <f t="shared" si="184"/>
        <v>41228.361712962964</v>
      </c>
      <c r="K1491">
        <v>1350398452</v>
      </c>
      <c r="L1491" s="16">
        <f t="shared" si="185"/>
        <v>41198.3200462963</v>
      </c>
      <c r="M1491" t="b">
        <v>0</v>
      </c>
      <c r="N1491" s="11">
        <v>0.1</v>
      </c>
      <c r="O1491" t="b">
        <v>0</v>
      </c>
      <c r="P1491" t="s">
        <v>8275</v>
      </c>
      <c r="Q1491" s="7">
        <f t="shared" si="186"/>
        <v>0</v>
      </c>
      <c r="R1491" s="8">
        <f t="shared" si="187"/>
        <v>0</v>
      </c>
      <c r="S1491" s="10" t="str">
        <f t="shared" si="183"/>
        <v>publishing</v>
      </c>
      <c r="T1491" s="10" t="str">
        <f t="shared" si="188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6">
        <f t="shared" si="184"/>
        <v>41549.269375000003</v>
      </c>
      <c r="K1492">
        <v>1378214874</v>
      </c>
      <c r="L1492" s="16">
        <f t="shared" si="185"/>
        <v>41520.269375000003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86"/>
        <v>30.862068965517242</v>
      </c>
      <c r="R1492" s="8">
        <f t="shared" si="187"/>
        <v>47.10526315789474</v>
      </c>
      <c r="S1492" s="10" t="str">
        <f t="shared" si="183"/>
        <v>publishing</v>
      </c>
      <c r="T1492" s="10" t="str">
        <f t="shared" si="188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6">
        <f t="shared" si="184"/>
        <v>42050.359722222223</v>
      </c>
      <c r="K1493">
        <v>1418922443</v>
      </c>
      <c r="L1493" s="16">
        <f t="shared" si="185"/>
        <v>41991.421793981484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86"/>
        <v>8.3333333333333321</v>
      </c>
      <c r="R1493" s="8">
        <f t="shared" si="187"/>
        <v>100</v>
      </c>
      <c r="S1493" s="10" t="str">
        <f t="shared" si="183"/>
        <v>publishing</v>
      </c>
      <c r="T1493" s="10" t="str">
        <f t="shared" si="188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6">
        <f t="shared" si="184"/>
        <v>40712.593125000007</v>
      </c>
      <c r="K1494">
        <v>1305839646</v>
      </c>
      <c r="L1494" s="16">
        <f t="shared" si="185"/>
        <v>40682.593125000007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86"/>
        <v>0.75</v>
      </c>
      <c r="R1494" s="8">
        <f t="shared" si="187"/>
        <v>15</v>
      </c>
      <c r="S1494" s="10" t="str">
        <f t="shared" si="183"/>
        <v>publishing</v>
      </c>
      <c r="T1494" s="10" t="str">
        <f t="shared" si="188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6">
        <f t="shared" si="184"/>
        <v>41441.574942129635</v>
      </c>
      <c r="K1495">
        <v>1368823675</v>
      </c>
      <c r="L1495" s="16">
        <f t="shared" si="185"/>
        <v>41411.574942129635</v>
      </c>
      <c r="M1495" t="b">
        <v>0</v>
      </c>
      <c r="N1495" s="11">
        <v>0.1</v>
      </c>
      <c r="O1495" t="b">
        <v>0</v>
      </c>
      <c r="P1495" t="s">
        <v>8275</v>
      </c>
      <c r="Q1495" s="7">
        <f t="shared" si="186"/>
        <v>0</v>
      </c>
      <c r="R1495" s="8">
        <f t="shared" si="187"/>
        <v>0</v>
      </c>
      <c r="S1495" s="10" t="str">
        <f t="shared" si="183"/>
        <v>publishing</v>
      </c>
      <c r="T1495" s="10" t="str">
        <f t="shared" si="188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6">
        <f t="shared" si="184"/>
        <v>42097.359722222223</v>
      </c>
      <c r="K1496">
        <v>1425489613</v>
      </c>
      <c r="L1496" s="16">
        <f t="shared" si="185"/>
        <v>42067.430706018517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86"/>
        <v>8.9</v>
      </c>
      <c r="R1496" s="8">
        <f t="shared" si="187"/>
        <v>40.454545454545453</v>
      </c>
      <c r="S1496" s="10" t="str">
        <f t="shared" si="183"/>
        <v>publishing</v>
      </c>
      <c r="T1496" s="10" t="str">
        <f t="shared" si="188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6">
        <f t="shared" si="184"/>
        <v>40782.498043981483</v>
      </c>
      <c r="K1497">
        <v>1311879431</v>
      </c>
      <c r="L1497" s="16">
        <f t="shared" si="185"/>
        <v>40752.498043981483</v>
      </c>
      <c r="M1497" t="b">
        <v>0</v>
      </c>
      <c r="N1497" s="11">
        <v>0.1</v>
      </c>
      <c r="O1497" t="b">
        <v>0</v>
      </c>
      <c r="P1497" t="s">
        <v>8275</v>
      </c>
      <c r="Q1497" s="7">
        <f t="shared" si="186"/>
        <v>0</v>
      </c>
      <c r="R1497" s="8">
        <f t="shared" si="187"/>
        <v>0</v>
      </c>
      <c r="S1497" s="10" t="str">
        <f t="shared" si="183"/>
        <v>publishing</v>
      </c>
      <c r="T1497" s="10" t="str">
        <f t="shared" si="188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6">
        <f t="shared" si="184"/>
        <v>41898.183553240742</v>
      </c>
      <c r="K1498">
        <v>1405682659</v>
      </c>
      <c r="L1498" s="16">
        <f t="shared" si="185"/>
        <v>41838.183553240742</v>
      </c>
      <c r="M1498" t="b">
        <v>0</v>
      </c>
      <c r="N1498" s="11">
        <v>0.1</v>
      </c>
      <c r="O1498" t="b">
        <v>0</v>
      </c>
      <c r="P1498" t="s">
        <v>8275</v>
      </c>
      <c r="Q1498" s="7">
        <f t="shared" si="186"/>
        <v>0</v>
      </c>
      <c r="R1498" s="8">
        <f t="shared" si="187"/>
        <v>0</v>
      </c>
      <c r="S1498" s="10" t="str">
        <f t="shared" si="183"/>
        <v>publishing</v>
      </c>
      <c r="T1498" s="10" t="str">
        <f t="shared" si="188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6">
        <f t="shared" si="184"/>
        <v>41486.529861111114</v>
      </c>
      <c r="K1499">
        <v>1371655522</v>
      </c>
      <c r="L1499" s="16">
        <f t="shared" si="185"/>
        <v>41444.350949074076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86"/>
        <v>6.6666666666666671E-3</v>
      </c>
      <c r="R1499" s="8">
        <f t="shared" si="187"/>
        <v>1</v>
      </c>
      <c r="S1499" s="10" t="str">
        <f t="shared" si="183"/>
        <v>publishing</v>
      </c>
      <c r="T1499" s="10" t="str">
        <f t="shared" si="188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6">
        <f t="shared" si="184"/>
        <v>41885.691875000004</v>
      </c>
      <c r="K1500">
        <v>1405899378</v>
      </c>
      <c r="L1500" s="16">
        <f t="shared" si="185"/>
        <v>41840.691875000004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86"/>
        <v>1.9</v>
      </c>
      <c r="R1500" s="8">
        <f t="shared" si="187"/>
        <v>19</v>
      </c>
      <c r="S1500" s="10" t="str">
        <f t="shared" si="183"/>
        <v>publishing</v>
      </c>
      <c r="T1500" s="10" t="str">
        <f t="shared" si="188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6">
        <f t="shared" si="184"/>
        <v>42586.715659722227</v>
      </c>
      <c r="K1501">
        <v>1465171833</v>
      </c>
      <c r="L1501" s="16">
        <f t="shared" si="185"/>
        <v>42526.715659722227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86"/>
        <v>0.25</v>
      </c>
      <c r="R1501" s="8">
        <f t="shared" si="187"/>
        <v>5</v>
      </c>
      <c r="S1501" s="10" t="str">
        <f t="shared" si="183"/>
        <v>publishing</v>
      </c>
      <c r="T1501" s="10" t="str">
        <f t="shared" si="188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6">
        <f t="shared" si="184"/>
        <v>41395.612928240742</v>
      </c>
      <c r="K1502">
        <v>1364852557</v>
      </c>
      <c r="L1502" s="16">
        <f t="shared" si="185"/>
        <v>41365.612928240742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86"/>
        <v>25.035714285714285</v>
      </c>
      <c r="R1502" s="8">
        <f t="shared" si="187"/>
        <v>46.733333333333334</v>
      </c>
      <c r="S1502" s="10" t="str">
        <f t="shared" si="183"/>
        <v>publishing</v>
      </c>
      <c r="T1502" s="10" t="str">
        <f t="shared" si="188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6">
        <f t="shared" si="184"/>
        <v>42193.291932870372</v>
      </c>
      <c r="K1503">
        <v>1433772023</v>
      </c>
      <c r="L1503" s="16">
        <f t="shared" si="185"/>
        <v>42163.291932870372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86"/>
        <v>166.33076923076925</v>
      </c>
      <c r="R1503" s="8">
        <f t="shared" si="187"/>
        <v>97.731073446327684</v>
      </c>
      <c r="S1503" s="10" t="str">
        <f t="shared" ref="S1503:S1534" si="189">IF(ISNUMBER(SEARCH("photography",P1503)),"photography","")</f>
        <v>photography</v>
      </c>
      <c r="T1503" s="10" t="str">
        <f>IF(ISNUMBER(SEARCH("photography",P1503)),"photobooks","")</f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6">
        <f t="shared" si="184"/>
        <v>42454.625000000007</v>
      </c>
      <c r="K1504">
        <v>1456491680</v>
      </c>
      <c r="L1504" s="16">
        <f t="shared" si="185"/>
        <v>42426.250925925931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86"/>
        <v>101.44545454545455</v>
      </c>
      <c r="R1504" s="8">
        <f t="shared" si="187"/>
        <v>67.835866261398181</v>
      </c>
      <c r="S1504" s="10" t="str">
        <f t="shared" si="189"/>
        <v>photography</v>
      </c>
      <c r="T1504" s="10" t="str">
        <f t="shared" ref="T1504:T1542" si="190">IF(ISNUMBER(SEARCH("photography",P1504)),"photobooks","")</f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6">
        <f t="shared" si="184"/>
        <v>42666.055567129632</v>
      </c>
      <c r="K1505">
        <v>1472026801</v>
      </c>
      <c r="L1505" s="16">
        <f t="shared" si="185"/>
        <v>42606.055567129632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86"/>
        <v>107.89146666666667</v>
      </c>
      <c r="R1505" s="8">
        <f t="shared" si="187"/>
        <v>56.98492957746479</v>
      </c>
      <c r="S1505" s="10" t="str">
        <f t="shared" si="189"/>
        <v>photography</v>
      </c>
      <c r="T1505" s="10" t="str">
        <f t="shared" si="190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6">
        <f t="shared" si="184"/>
        <v>41800.064583333333</v>
      </c>
      <c r="K1506">
        <v>1399996024</v>
      </c>
      <c r="L1506" s="16">
        <f t="shared" si="185"/>
        <v>41772.366018518522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86"/>
        <v>277.93846153846158</v>
      </c>
      <c r="R1506" s="8">
        <f t="shared" si="187"/>
        <v>67.159851301115239</v>
      </c>
      <c r="S1506" s="10" t="str">
        <f t="shared" si="189"/>
        <v>photography</v>
      </c>
      <c r="T1506" s="10" t="str">
        <f t="shared" si="190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6">
        <f t="shared" si="184"/>
        <v>42451.542361111111</v>
      </c>
      <c r="K1507">
        <v>1455446303</v>
      </c>
      <c r="L1507" s="16">
        <f t="shared" si="185"/>
        <v>42414.151655092595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86"/>
        <v>103.58125</v>
      </c>
      <c r="R1507" s="8">
        <f t="shared" si="187"/>
        <v>48.037681159420288</v>
      </c>
      <c r="S1507" s="10" t="str">
        <f t="shared" si="189"/>
        <v>photography</v>
      </c>
      <c r="T1507" s="10" t="str">
        <f t="shared" si="190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6">
        <f t="shared" si="184"/>
        <v>41844.494259259263</v>
      </c>
      <c r="K1508">
        <v>1403635904</v>
      </c>
      <c r="L1508" s="16">
        <f t="shared" si="185"/>
        <v>41814.494259259263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86"/>
        <v>111.4</v>
      </c>
      <c r="R1508" s="8">
        <f t="shared" si="187"/>
        <v>38.860465116279073</v>
      </c>
      <c r="S1508" s="10" t="str">
        <f t="shared" si="189"/>
        <v>photography</v>
      </c>
      <c r="T1508" s="10" t="str">
        <f t="shared" si="190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6">
        <f t="shared" si="184"/>
        <v>40313.048611111117</v>
      </c>
      <c r="K1509">
        <v>1268822909</v>
      </c>
      <c r="L1509" s="16">
        <f t="shared" si="185"/>
        <v>40254.158668981487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86"/>
        <v>215</v>
      </c>
      <c r="R1509" s="8">
        <f t="shared" si="187"/>
        <v>78.181818181818187</v>
      </c>
      <c r="S1509" s="10" t="str">
        <f t="shared" si="189"/>
        <v>photography</v>
      </c>
      <c r="T1509" s="10" t="str">
        <f t="shared" si="190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6">
        <f t="shared" si="184"/>
        <v>41817.322696759264</v>
      </c>
      <c r="K1510">
        <v>1401201881</v>
      </c>
      <c r="L1510" s="16">
        <f t="shared" si="185"/>
        <v>41786.322696759264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86"/>
        <v>110.76216216216217</v>
      </c>
      <c r="R1510" s="8">
        <f t="shared" si="187"/>
        <v>97.113744075829388</v>
      </c>
      <c r="S1510" s="10" t="str">
        <f t="shared" si="189"/>
        <v>photography</v>
      </c>
      <c r="T1510" s="10" t="str">
        <f t="shared" si="190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6">
        <f t="shared" si="184"/>
        <v>42780.665972222225</v>
      </c>
      <c r="K1511">
        <v>1484570885</v>
      </c>
      <c r="L1511" s="16">
        <f t="shared" si="185"/>
        <v>42751.241724537038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86"/>
        <v>123.64125714285714</v>
      </c>
      <c r="R1511" s="8">
        <f t="shared" si="187"/>
        <v>110.39397959183674</v>
      </c>
      <c r="S1511" s="10" t="str">
        <f t="shared" si="189"/>
        <v>photography</v>
      </c>
      <c r="T1511" s="10" t="str">
        <f t="shared" si="190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6">
        <f t="shared" si="184"/>
        <v>41839.093495370369</v>
      </c>
      <c r="K1512">
        <v>1403169278</v>
      </c>
      <c r="L1512" s="16">
        <f t="shared" si="185"/>
        <v>41809.093495370369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86"/>
        <v>101.03500000000001</v>
      </c>
      <c r="R1512" s="8">
        <f t="shared" si="187"/>
        <v>39.91506172839506</v>
      </c>
      <c r="S1512" s="10" t="str">
        <f t="shared" si="189"/>
        <v>photography</v>
      </c>
      <c r="T1512" s="10" t="str">
        <f t="shared" si="190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6">
        <f t="shared" si="184"/>
        <v>42326.333379629628</v>
      </c>
      <c r="K1513">
        <v>1445263204</v>
      </c>
      <c r="L1513" s="16">
        <f t="shared" si="185"/>
        <v>42296.291712962964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86"/>
        <v>111.79285714285714</v>
      </c>
      <c r="R1513" s="8">
        <f t="shared" si="187"/>
        <v>75.975728155339809</v>
      </c>
      <c r="S1513" s="10" t="str">
        <f t="shared" si="189"/>
        <v>photography</v>
      </c>
      <c r="T1513" s="10" t="str">
        <f t="shared" si="190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6">
        <f t="shared" si="184"/>
        <v>42771.392812500002</v>
      </c>
      <c r="K1514">
        <v>1483719939</v>
      </c>
      <c r="L1514" s="16">
        <f t="shared" si="185"/>
        <v>42741.392812500002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86"/>
        <v>558.7714285714286</v>
      </c>
      <c r="R1514" s="8">
        <f t="shared" si="187"/>
        <v>58.379104477611939</v>
      </c>
      <c r="S1514" s="10" t="str">
        <f t="shared" si="189"/>
        <v>photography</v>
      </c>
      <c r="T1514" s="10" t="str">
        <f t="shared" si="190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6">
        <f t="shared" si="184"/>
        <v>41836.345671296302</v>
      </c>
      <c r="K1515">
        <v>1402931866</v>
      </c>
      <c r="L1515" s="16">
        <f t="shared" si="185"/>
        <v>41806.345671296302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86"/>
        <v>150.01875000000001</v>
      </c>
      <c r="R1515" s="8">
        <f t="shared" si="187"/>
        <v>55.82093023255814</v>
      </c>
      <c r="S1515" s="10" t="str">
        <f t="shared" si="189"/>
        <v>photography</v>
      </c>
      <c r="T1515" s="10" t="str">
        <f t="shared" si="190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6">
        <f t="shared" si="184"/>
        <v>42274.306018518524</v>
      </c>
      <c r="K1516">
        <v>1439907640</v>
      </c>
      <c r="L1516" s="16">
        <f t="shared" si="185"/>
        <v>42234.306018518524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86"/>
        <v>106.476</v>
      </c>
      <c r="R1516" s="8">
        <f t="shared" si="187"/>
        <v>151.24431818181819</v>
      </c>
      <c r="S1516" s="10" t="str">
        <f t="shared" si="189"/>
        <v>photography</v>
      </c>
      <c r="T1516" s="10" t="str">
        <f t="shared" si="190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6">
        <f t="shared" si="184"/>
        <v>42444.920104166667</v>
      </c>
      <c r="K1517">
        <v>1455516297</v>
      </c>
      <c r="L1517" s="16">
        <f t="shared" si="185"/>
        <v>42414.961770833332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86"/>
        <v>157.18899999999999</v>
      </c>
      <c r="R1517" s="8">
        <f t="shared" si="187"/>
        <v>849.67027027027029</v>
      </c>
      <c r="S1517" s="10" t="str">
        <f t="shared" si="189"/>
        <v>photography</v>
      </c>
      <c r="T1517" s="10" t="str">
        <f t="shared" si="190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6">
        <f t="shared" si="184"/>
        <v>42649.291666666664</v>
      </c>
      <c r="K1518">
        <v>1473160292</v>
      </c>
      <c r="L1518" s="16">
        <f t="shared" si="185"/>
        <v>42619.174675925933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86"/>
        <v>108.65882352941176</v>
      </c>
      <c r="R1518" s="8">
        <f t="shared" si="187"/>
        <v>159.24137931034483</v>
      </c>
      <c r="S1518" s="10" t="str">
        <f t="shared" si="189"/>
        <v>photography</v>
      </c>
      <c r="T1518" s="10" t="str">
        <f t="shared" si="190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6">
        <f t="shared" si="184"/>
        <v>41978.958333333336</v>
      </c>
      <c r="K1519">
        <v>1415194553</v>
      </c>
      <c r="L1519" s="16">
        <f t="shared" si="185"/>
        <v>41948.274918981486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86"/>
        <v>161.97999999999999</v>
      </c>
      <c r="R1519" s="8">
        <f t="shared" si="187"/>
        <v>39.507317073170732</v>
      </c>
      <c r="S1519" s="10" t="str">
        <f t="shared" si="189"/>
        <v>photography</v>
      </c>
      <c r="T1519" s="10" t="str">
        <f t="shared" si="190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6">
        <f t="shared" si="184"/>
        <v>41790.528379629635</v>
      </c>
      <c r="K1520">
        <v>1398973252</v>
      </c>
      <c r="L1520" s="16">
        <f t="shared" si="185"/>
        <v>41760.528379629635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86"/>
        <v>205.36666666666665</v>
      </c>
      <c r="R1520" s="8">
        <f t="shared" si="187"/>
        <v>130.52966101694915</v>
      </c>
      <c r="S1520" s="10" t="str">
        <f t="shared" si="189"/>
        <v>photography</v>
      </c>
      <c r="T1520" s="10" t="str">
        <f t="shared" si="190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6">
        <f t="shared" si="184"/>
        <v>41810.624305555561</v>
      </c>
      <c r="K1521">
        <v>1400867283</v>
      </c>
      <c r="L1521" s="16">
        <f t="shared" si="185"/>
        <v>41782.450034722227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86"/>
        <v>103.36388888888889</v>
      </c>
      <c r="R1521" s="8">
        <f t="shared" si="187"/>
        <v>64.156896551724131</v>
      </c>
      <c r="S1521" s="10" t="str">
        <f t="shared" si="189"/>
        <v>photography</v>
      </c>
      <c r="T1521" s="10" t="str">
        <f t="shared" si="190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6">
        <f t="shared" si="184"/>
        <v>41991.875000000007</v>
      </c>
      <c r="K1522">
        <v>1415824513</v>
      </c>
      <c r="L1522" s="16">
        <f t="shared" si="185"/>
        <v>41955.566122685188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86"/>
        <v>103.47222222222223</v>
      </c>
      <c r="R1522" s="8">
        <f t="shared" si="187"/>
        <v>111.52694610778443</v>
      </c>
      <c r="S1522" s="10" t="str">
        <f t="shared" si="189"/>
        <v>photography</v>
      </c>
      <c r="T1522" s="10" t="str">
        <f t="shared" si="190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6">
        <f t="shared" si="184"/>
        <v>42527.87605324074</v>
      </c>
      <c r="K1523">
        <v>1462248091</v>
      </c>
      <c r="L1523" s="16">
        <f t="shared" si="185"/>
        <v>42492.87605324074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86"/>
        <v>106.81333333333333</v>
      </c>
      <c r="R1523" s="8">
        <f t="shared" si="187"/>
        <v>170.44680851063831</v>
      </c>
      <c r="S1523" s="10" t="str">
        <f t="shared" si="189"/>
        <v>photography</v>
      </c>
      <c r="T1523" s="10" t="str">
        <f t="shared" si="190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6">
        <f t="shared" si="184"/>
        <v>41929.538645833338</v>
      </c>
      <c r="K1524">
        <v>1410983739</v>
      </c>
      <c r="L1524" s="16">
        <f t="shared" si="185"/>
        <v>41899.538645833338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86"/>
        <v>138.96574712643678</v>
      </c>
      <c r="R1524" s="8">
        <f t="shared" si="187"/>
        <v>133.7391592920354</v>
      </c>
      <c r="S1524" s="10" t="str">
        <f t="shared" si="189"/>
        <v>photography</v>
      </c>
      <c r="T1524" s="10" t="str">
        <f t="shared" si="190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6">
        <f t="shared" si="184"/>
        <v>41995.708333333336</v>
      </c>
      <c r="K1525">
        <v>1416592916</v>
      </c>
      <c r="L1525" s="16">
        <f t="shared" si="185"/>
        <v>41964.459675925929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86"/>
        <v>124.84324324324325</v>
      </c>
      <c r="R1525" s="8">
        <f t="shared" si="187"/>
        <v>95.834024896265561</v>
      </c>
      <c r="S1525" s="10" t="str">
        <f t="shared" si="189"/>
        <v>photography</v>
      </c>
      <c r="T1525" s="10" t="str">
        <f t="shared" si="190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6">
        <f t="shared" si="184"/>
        <v>42786.209374999999</v>
      </c>
      <c r="K1526">
        <v>1485000090</v>
      </c>
      <c r="L1526" s="16">
        <f t="shared" si="185"/>
        <v>42756.209374999999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86"/>
        <v>206.99999999999997</v>
      </c>
      <c r="R1526" s="8">
        <f t="shared" si="187"/>
        <v>221.78571428571428</v>
      </c>
      <c r="S1526" s="10" t="str">
        <f t="shared" si="189"/>
        <v>photography</v>
      </c>
      <c r="T1526" s="10" t="str">
        <f t="shared" si="190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6">
        <f t="shared" si="184"/>
        <v>42600.411319444444</v>
      </c>
      <c r="K1527">
        <v>1468947138</v>
      </c>
      <c r="L1527" s="16">
        <f t="shared" si="185"/>
        <v>42570.411319444444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86"/>
        <v>174.00576923076923</v>
      </c>
      <c r="R1527" s="8">
        <f t="shared" si="187"/>
        <v>32.315357142857138</v>
      </c>
      <c r="S1527" s="10" t="str">
        <f t="shared" si="189"/>
        <v>photography</v>
      </c>
      <c r="T1527" s="10" t="str">
        <f t="shared" si="190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6">
        <f t="shared" si="184"/>
        <v>42387.984340277784</v>
      </c>
      <c r="K1528">
        <v>1448951847</v>
      </c>
      <c r="L1528" s="16">
        <f t="shared" si="185"/>
        <v>42338.984340277784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86"/>
        <v>120.32608695652173</v>
      </c>
      <c r="R1528" s="8">
        <f t="shared" si="187"/>
        <v>98.839285714285708</v>
      </c>
      <c r="S1528" s="10" t="str">
        <f t="shared" si="189"/>
        <v>photography</v>
      </c>
      <c r="T1528" s="10" t="str">
        <f t="shared" si="190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6">
        <f t="shared" si="184"/>
        <v>42808.267199074071</v>
      </c>
      <c r="K1529">
        <v>1487082286</v>
      </c>
      <c r="L1529" s="16">
        <f t="shared" si="185"/>
        <v>42780.308865740742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86"/>
        <v>110.44428571428573</v>
      </c>
      <c r="R1529" s="8">
        <f t="shared" si="187"/>
        <v>55.222142857142863</v>
      </c>
      <c r="S1529" s="10" t="str">
        <f t="shared" si="189"/>
        <v>photography</v>
      </c>
      <c r="T1529" s="10" t="str">
        <f t="shared" si="190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6">
        <f t="shared" si="184"/>
        <v>42766.708333333336</v>
      </c>
      <c r="K1530">
        <v>1483292122</v>
      </c>
      <c r="L1530" s="16">
        <f t="shared" si="185"/>
        <v>42736.441226851857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86"/>
        <v>281.56666666666666</v>
      </c>
      <c r="R1530" s="8">
        <f t="shared" si="187"/>
        <v>52.793750000000003</v>
      </c>
      <c r="S1530" s="10" t="str">
        <f t="shared" si="189"/>
        <v>photography</v>
      </c>
      <c r="T1530" s="10" t="str">
        <f t="shared" si="190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6">
        <f t="shared" si="184"/>
        <v>42082.295370370375</v>
      </c>
      <c r="K1531">
        <v>1424185520</v>
      </c>
      <c r="L1531" s="16">
        <f t="shared" si="185"/>
        <v>42052.337037037039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86"/>
        <v>100.67894736842105</v>
      </c>
      <c r="R1531" s="8">
        <f t="shared" si="187"/>
        <v>135.66666666666666</v>
      </c>
      <c r="S1531" s="10" t="str">
        <f t="shared" si="189"/>
        <v>photography</v>
      </c>
      <c r="T1531" s="10" t="str">
        <f t="shared" si="190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6">
        <f t="shared" si="184"/>
        <v>42300.475636574083</v>
      </c>
      <c r="K1532">
        <v>1443464695</v>
      </c>
      <c r="L1532" s="16">
        <f t="shared" si="185"/>
        <v>42275.475636574083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86"/>
        <v>134.82571428571427</v>
      </c>
      <c r="R1532" s="8">
        <f t="shared" si="187"/>
        <v>53.991990846681922</v>
      </c>
      <c r="S1532" s="10" t="str">
        <f t="shared" si="189"/>
        <v>photography</v>
      </c>
      <c r="T1532" s="10" t="str">
        <f t="shared" si="190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6">
        <f t="shared" si="184"/>
        <v>41973.833333333336</v>
      </c>
      <c r="K1533">
        <v>1414610126</v>
      </c>
      <c r="L1533" s="16">
        <f t="shared" si="185"/>
        <v>41941.510717592595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86"/>
        <v>175.95744680851064</v>
      </c>
      <c r="R1533" s="8">
        <f t="shared" si="187"/>
        <v>56.643835616438359</v>
      </c>
      <c r="S1533" s="10" t="str">
        <f t="shared" si="189"/>
        <v>photography</v>
      </c>
      <c r="T1533" s="10" t="str">
        <f t="shared" si="190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6">
        <f t="shared" si="184"/>
        <v>42415.333333333336</v>
      </c>
      <c r="K1534">
        <v>1453461865</v>
      </c>
      <c r="L1534" s="16">
        <f t="shared" si="185"/>
        <v>42391.183622685188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86"/>
        <v>484.02000000000004</v>
      </c>
      <c r="R1534" s="8">
        <f t="shared" si="187"/>
        <v>82.316326530612244</v>
      </c>
      <c r="S1534" s="10" t="str">
        <f t="shared" si="189"/>
        <v>photography</v>
      </c>
      <c r="T1534" s="10" t="str">
        <f t="shared" si="190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6">
        <f t="shared" si="184"/>
        <v>42491.874305555561</v>
      </c>
      <c r="K1535">
        <v>1457913777</v>
      </c>
      <c r="L1535" s="16">
        <f t="shared" si="185"/>
        <v>42442.710381944446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86"/>
        <v>145.14000000000001</v>
      </c>
      <c r="R1535" s="8">
        <f t="shared" si="187"/>
        <v>88.26081081081081</v>
      </c>
      <c r="S1535" s="10" t="str">
        <f t="shared" ref="S1535:S1562" si="191">IF(ISNUMBER(SEARCH("photography",P1535)),"photography","")</f>
        <v>photography</v>
      </c>
      <c r="T1535" s="10" t="str">
        <f t="shared" si="190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6">
        <f t="shared" si="184"/>
        <v>42251.382662037046</v>
      </c>
      <c r="K1536">
        <v>1438791062</v>
      </c>
      <c r="L1536" s="16">
        <f t="shared" si="185"/>
        <v>42221.382662037046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86"/>
        <v>417.73333333333335</v>
      </c>
      <c r="R1536" s="8">
        <f t="shared" si="187"/>
        <v>84.905149051490511</v>
      </c>
      <c r="S1536" s="10" t="str">
        <f t="shared" si="191"/>
        <v>photography</v>
      </c>
      <c r="T1536" s="10" t="str">
        <f t="shared" si="190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6">
        <f t="shared" si="184"/>
        <v>42513.625000000007</v>
      </c>
      <c r="K1537">
        <v>1461527631</v>
      </c>
      <c r="L1537" s="16">
        <f t="shared" si="185"/>
        <v>42484.537395833337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86"/>
        <v>132.42499999999998</v>
      </c>
      <c r="R1537" s="8">
        <f t="shared" si="187"/>
        <v>48.154545454545456</v>
      </c>
      <c r="S1537" s="10" t="str">
        <f t="shared" si="191"/>
        <v>photography</v>
      </c>
      <c r="T1537" s="10" t="str">
        <f t="shared" si="190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6">
        <f t="shared" ref="J1538:J1601" si="192">(((I1538/60)/60)/24)+DATE(1970,1,1)+(-7/24)</f>
        <v>42243.51053240741</v>
      </c>
      <c r="K1538">
        <v>1438110910</v>
      </c>
      <c r="L1538" s="16">
        <f t="shared" ref="L1538:L1601" si="193">(((K1538/60)/60)/24)+DATE(1970,1,1)+(-7/24)</f>
        <v>42213.51053240741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194">(E1538/D1538)*100</f>
        <v>250.30841666666666</v>
      </c>
      <c r="R1538" s="8">
        <f t="shared" ref="R1538:R1601" si="195">E1538/N1538</f>
        <v>66.015406593406595</v>
      </c>
      <c r="S1538" s="10" t="str">
        <f t="shared" si="191"/>
        <v>photography</v>
      </c>
      <c r="T1538" s="10" t="str">
        <f t="shared" si="190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6">
        <f t="shared" si="192"/>
        <v>42588.458333333336</v>
      </c>
      <c r="K1539">
        <v>1467358427</v>
      </c>
      <c r="L1539" s="16">
        <f t="shared" si="193"/>
        <v>42552.023460648146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194"/>
        <v>179.9</v>
      </c>
      <c r="R1539" s="8">
        <f t="shared" si="195"/>
        <v>96.375</v>
      </c>
      <c r="S1539" s="10" t="str">
        <f t="shared" si="191"/>
        <v>photography</v>
      </c>
      <c r="T1539" s="10" t="str">
        <f t="shared" si="190"/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6">
        <f t="shared" si="192"/>
        <v>42026.490393518521</v>
      </c>
      <c r="K1540">
        <v>1418064370</v>
      </c>
      <c r="L1540" s="16">
        <f t="shared" si="193"/>
        <v>41981.490393518521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94"/>
        <v>102.62857142857142</v>
      </c>
      <c r="R1540" s="8">
        <f t="shared" si="195"/>
        <v>156.17391304347825</v>
      </c>
      <c r="S1540" s="10" t="str">
        <f t="shared" si="191"/>
        <v>photography</v>
      </c>
      <c r="T1540" s="10" t="str">
        <f t="shared" si="190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6">
        <f t="shared" si="192"/>
        <v>42738.627534722218</v>
      </c>
      <c r="K1541">
        <v>1480629819</v>
      </c>
      <c r="L1541" s="16">
        <f t="shared" si="193"/>
        <v>42705.627534722218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94"/>
        <v>135.98609999999999</v>
      </c>
      <c r="R1541" s="8">
        <f t="shared" si="195"/>
        <v>95.764859154929582</v>
      </c>
      <c r="S1541" s="10" t="str">
        <f t="shared" si="191"/>
        <v>photography</v>
      </c>
      <c r="T1541" s="10" t="str">
        <f t="shared" si="190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6">
        <f t="shared" si="192"/>
        <v>41968.760416666664</v>
      </c>
      <c r="K1542">
        <v>1414368616</v>
      </c>
      <c r="L1542" s="16">
        <f t="shared" si="193"/>
        <v>41938.715462962966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94"/>
        <v>117.86666666666667</v>
      </c>
      <c r="R1542" s="8">
        <f t="shared" si="195"/>
        <v>180.40816326530611</v>
      </c>
      <c r="S1542" s="10" t="str">
        <f t="shared" si="191"/>
        <v>photography</v>
      </c>
      <c r="T1542" s="10" t="str">
        <f t="shared" si="190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6">
        <f t="shared" si="192"/>
        <v>42004.420578703706</v>
      </c>
      <c r="K1543">
        <v>1417453538</v>
      </c>
      <c r="L1543" s="16">
        <f t="shared" si="193"/>
        <v>41974.420578703706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94"/>
        <v>3.3333333333333333E-2</v>
      </c>
      <c r="R1543" s="8">
        <f t="shared" si="195"/>
        <v>3</v>
      </c>
      <c r="S1543" s="10" t="str">
        <f t="shared" si="191"/>
        <v>photography</v>
      </c>
      <c r="T1543" s="10" t="str">
        <f t="shared" ref="T1543:T1562" si="196">IF(ISNUMBER(SEARCH("nature",P1543)),"nature","")</f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6">
        <f t="shared" si="192"/>
        <v>42185.704861111117</v>
      </c>
      <c r="K1544">
        <v>1434412500</v>
      </c>
      <c r="L1544" s="16">
        <f t="shared" si="193"/>
        <v>42170.704861111117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94"/>
        <v>4</v>
      </c>
      <c r="R1544" s="8">
        <f t="shared" si="195"/>
        <v>20</v>
      </c>
      <c r="S1544" s="10" t="str">
        <f t="shared" si="191"/>
        <v>photography</v>
      </c>
      <c r="T1544" s="10" t="str">
        <f t="shared" si="196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6">
        <f t="shared" si="192"/>
        <v>41965.259652777779</v>
      </c>
      <c r="K1545">
        <v>1414066434</v>
      </c>
      <c r="L1545" s="16">
        <f t="shared" si="193"/>
        <v>41935.217986111114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94"/>
        <v>0.44444444444444442</v>
      </c>
      <c r="R1545" s="8">
        <f t="shared" si="195"/>
        <v>10</v>
      </c>
      <c r="S1545" s="10" t="str">
        <f t="shared" si="191"/>
        <v>photography</v>
      </c>
      <c r="T1545" s="10" t="str">
        <f t="shared" si="196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6">
        <f t="shared" si="192"/>
        <v>42094.720833333333</v>
      </c>
      <c r="K1546">
        <v>1424222024</v>
      </c>
      <c r="L1546" s="16">
        <f t="shared" si="193"/>
        <v>42052.75953703704</v>
      </c>
      <c r="M1546" t="b">
        <v>0</v>
      </c>
      <c r="N1546" s="11">
        <v>0.1</v>
      </c>
      <c r="O1546" t="b">
        <v>0</v>
      </c>
      <c r="P1546" t="s">
        <v>8289</v>
      </c>
      <c r="Q1546" s="7">
        <f t="shared" si="194"/>
        <v>0</v>
      </c>
      <c r="R1546" s="8">
        <f t="shared" si="195"/>
        <v>0</v>
      </c>
      <c r="S1546" s="10" t="str">
        <f t="shared" si="191"/>
        <v>photography</v>
      </c>
      <c r="T1546" s="10" t="str">
        <f t="shared" si="196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6">
        <f t="shared" si="192"/>
        <v>42065.594444444447</v>
      </c>
      <c r="K1547">
        <v>1422393234</v>
      </c>
      <c r="L1547" s="16">
        <f t="shared" si="193"/>
        <v>42031.592986111114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94"/>
        <v>3.3333333333333333E-2</v>
      </c>
      <c r="R1547" s="8">
        <f t="shared" si="195"/>
        <v>1</v>
      </c>
      <c r="S1547" s="10" t="str">
        <f t="shared" si="191"/>
        <v>photography</v>
      </c>
      <c r="T1547" s="10" t="str">
        <f t="shared" si="196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6">
        <f t="shared" si="192"/>
        <v>41898.921284722222</v>
      </c>
      <c r="K1548">
        <v>1405746399</v>
      </c>
      <c r="L1548" s="16">
        <f t="shared" si="193"/>
        <v>41838.921284722222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94"/>
        <v>28.9</v>
      </c>
      <c r="R1548" s="8">
        <f t="shared" si="195"/>
        <v>26.272727272727273</v>
      </c>
      <c r="S1548" s="10" t="str">
        <f t="shared" si="191"/>
        <v>photography</v>
      </c>
      <c r="T1548" s="10" t="str">
        <f t="shared" si="196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6">
        <f t="shared" si="192"/>
        <v>42789.13520833334</v>
      </c>
      <c r="K1549">
        <v>1487240082</v>
      </c>
      <c r="L1549" s="16">
        <f t="shared" si="193"/>
        <v>42782.13520833334</v>
      </c>
      <c r="M1549" t="b">
        <v>0</v>
      </c>
      <c r="N1549" s="11">
        <v>0.1</v>
      </c>
      <c r="O1549" t="b">
        <v>0</v>
      </c>
      <c r="P1549" t="s">
        <v>8289</v>
      </c>
      <c r="Q1549" s="7">
        <f t="shared" si="194"/>
        <v>0</v>
      </c>
      <c r="R1549" s="8">
        <f t="shared" si="195"/>
        <v>0</v>
      </c>
      <c r="S1549" s="10" t="str">
        <f t="shared" si="191"/>
        <v>photography</v>
      </c>
      <c r="T1549" s="10" t="str">
        <f t="shared" si="196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6">
        <f t="shared" si="192"/>
        <v>42316.632175925923</v>
      </c>
      <c r="K1550">
        <v>1444425020</v>
      </c>
      <c r="L1550" s="16">
        <f t="shared" si="193"/>
        <v>42286.590509259266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94"/>
        <v>8.5714285714285712</v>
      </c>
      <c r="R1550" s="8">
        <f t="shared" si="195"/>
        <v>60</v>
      </c>
      <c r="S1550" s="10" t="str">
        <f t="shared" si="191"/>
        <v>photography</v>
      </c>
      <c r="T1550" s="10" t="str">
        <f t="shared" si="196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6">
        <f t="shared" si="192"/>
        <v>42310.886099537041</v>
      </c>
      <c r="K1551">
        <v>1443928559</v>
      </c>
      <c r="L1551" s="16">
        <f t="shared" si="193"/>
        <v>42280.84443287037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94"/>
        <v>34</v>
      </c>
      <c r="R1551" s="8">
        <f t="shared" si="195"/>
        <v>28.333333333333332</v>
      </c>
      <c r="S1551" s="10" t="str">
        <f t="shared" si="191"/>
        <v>photography</v>
      </c>
      <c r="T1551" s="10" t="str">
        <f t="shared" si="196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6">
        <f t="shared" si="192"/>
        <v>42502.157800925932</v>
      </c>
      <c r="K1552">
        <v>1460458034</v>
      </c>
      <c r="L1552" s="16">
        <f t="shared" si="193"/>
        <v>42472.157800925932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94"/>
        <v>13.466666666666665</v>
      </c>
      <c r="R1552" s="8">
        <f t="shared" si="195"/>
        <v>14.428571428571429</v>
      </c>
      <c r="S1552" s="10" t="str">
        <f t="shared" si="191"/>
        <v>photography</v>
      </c>
      <c r="T1552" s="10" t="str">
        <f t="shared" si="196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6">
        <f t="shared" si="192"/>
        <v>42151.532858796294</v>
      </c>
      <c r="K1553">
        <v>1430164039</v>
      </c>
      <c r="L1553" s="16">
        <f t="shared" si="193"/>
        <v>42121.532858796294</v>
      </c>
      <c r="M1553" t="b">
        <v>0</v>
      </c>
      <c r="N1553" s="11">
        <v>0.1</v>
      </c>
      <c r="O1553" t="b">
        <v>0</v>
      </c>
      <c r="P1553" t="s">
        <v>8289</v>
      </c>
      <c r="Q1553" s="7">
        <f t="shared" si="194"/>
        <v>0</v>
      </c>
      <c r="R1553" s="8">
        <f t="shared" si="195"/>
        <v>0</v>
      </c>
      <c r="S1553" s="10" t="str">
        <f t="shared" si="191"/>
        <v>photography</v>
      </c>
      <c r="T1553" s="10" t="str">
        <f t="shared" si="196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6">
        <f t="shared" si="192"/>
        <v>41912.874305555561</v>
      </c>
      <c r="K1554">
        <v>1410366708</v>
      </c>
      <c r="L1554" s="16">
        <f t="shared" si="193"/>
        <v>41892.397083333337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94"/>
        <v>49.186046511627907</v>
      </c>
      <c r="R1554" s="8">
        <f t="shared" si="195"/>
        <v>132.1875</v>
      </c>
      <c r="S1554" s="10" t="str">
        <f t="shared" si="191"/>
        <v>photography</v>
      </c>
      <c r="T1554" s="10" t="str">
        <f t="shared" si="196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6">
        <f t="shared" si="192"/>
        <v>42248.991284722222</v>
      </c>
      <c r="K1555">
        <v>1438584447</v>
      </c>
      <c r="L1555" s="16">
        <f t="shared" si="193"/>
        <v>42218.991284722222</v>
      </c>
      <c r="M1555" t="b">
        <v>0</v>
      </c>
      <c r="N1555" s="11">
        <v>0.1</v>
      </c>
      <c r="O1555" t="b">
        <v>0</v>
      </c>
      <c r="P1555" t="s">
        <v>8289</v>
      </c>
      <c r="Q1555" s="7">
        <f t="shared" si="194"/>
        <v>0</v>
      </c>
      <c r="R1555" s="8">
        <f t="shared" si="195"/>
        <v>0</v>
      </c>
      <c r="S1555" s="10" t="str">
        <f t="shared" si="191"/>
        <v>photography</v>
      </c>
      <c r="T1555" s="10" t="str">
        <f t="shared" si="196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6">
        <f t="shared" si="192"/>
        <v>42217.960532407415</v>
      </c>
      <c r="K1556">
        <v>1435903390</v>
      </c>
      <c r="L1556" s="16">
        <f t="shared" si="193"/>
        <v>42187.960532407415</v>
      </c>
      <c r="M1556" t="b">
        <v>0</v>
      </c>
      <c r="N1556" s="11">
        <v>0.1</v>
      </c>
      <c r="O1556" t="b">
        <v>0</v>
      </c>
      <c r="P1556" t="s">
        <v>8289</v>
      </c>
      <c r="Q1556" s="7">
        <f t="shared" si="194"/>
        <v>0</v>
      </c>
      <c r="R1556" s="8">
        <f t="shared" si="195"/>
        <v>0</v>
      </c>
      <c r="S1556" s="10" t="str">
        <f t="shared" si="191"/>
        <v>photography</v>
      </c>
      <c r="T1556" s="10" t="str">
        <f t="shared" si="196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6">
        <f t="shared" si="192"/>
        <v>42264.416666666664</v>
      </c>
      <c r="K1557">
        <v>1440513832</v>
      </c>
      <c r="L1557" s="16">
        <f t="shared" si="193"/>
        <v>42241.322129629632</v>
      </c>
      <c r="M1557" t="b">
        <v>0</v>
      </c>
      <c r="N1557" s="11">
        <v>0.1</v>
      </c>
      <c r="O1557" t="b">
        <v>0</v>
      </c>
      <c r="P1557" t="s">
        <v>8289</v>
      </c>
      <c r="Q1557" s="7">
        <f t="shared" si="194"/>
        <v>0</v>
      </c>
      <c r="R1557" s="8">
        <f t="shared" si="195"/>
        <v>0</v>
      </c>
      <c r="S1557" s="10" t="str">
        <f t="shared" si="191"/>
        <v>photography</v>
      </c>
      <c r="T1557" s="10" t="str">
        <f t="shared" si="196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6">
        <f t="shared" si="192"/>
        <v>42554.861388888887</v>
      </c>
      <c r="K1558">
        <v>1465011624</v>
      </c>
      <c r="L1558" s="16">
        <f t="shared" si="193"/>
        <v>42524.861388888887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94"/>
        <v>45.133333333333333</v>
      </c>
      <c r="R1558" s="8">
        <f t="shared" si="195"/>
        <v>56.416666666666664</v>
      </c>
      <c r="S1558" s="10" t="str">
        <f t="shared" si="191"/>
        <v>photography</v>
      </c>
      <c r="T1558" s="10" t="str">
        <f t="shared" si="196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6">
        <f t="shared" si="192"/>
        <v>41902.361493055556</v>
      </c>
      <c r="K1559">
        <v>1408549233</v>
      </c>
      <c r="L1559" s="16">
        <f t="shared" si="193"/>
        <v>41871.361493055556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94"/>
        <v>4</v>
      </c>
      <c r="R1559" s="8">
        <f t="shared" si="195"/>
        <v>100</v>
      </c>
      <c r="S1559" s="10" t="str">
        <f t="shared" si="191"/>
        <v>photography</v>
      </c>
      <c r="T1559" s="10" t="str">
        <f t="shared" si="196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6">
        <f t="shared" si="192"/>
        <v>42244.216666666667</v>
      </c>
      <c r="K1560">
        <v>1435656759</v>
      </c>
      <c r="L1560" s="16">
        <f t="shared" si="193"/>
        <v>42185.106006944443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94"/>
        <v>4.666666666666667</v>
      </c>
      <c r="R1560" s="8">
        <f t="shared" si="195"/>
        <v>11.666666666666666</v>
      </c>
      <c r="S1560" s="10" t="str">
        <f t="shared" si="191"/>
        <v>photography</v>
      </c>
      <c r="T1560" s="10" t="str">
        <f t="shared" si="196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6">
        <f t="shared" si="192"/>
        <v>42122.761562499996</v>
      </c>
      <c r="K1561">
        <v>1428974199</v>
      </c>
      <c r="L1561" s="16">
        <f t="shared" si="193"/>
        <v>42107.761562499996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94"/>
        <v>0.33333333333333337</v>
      </c>
      <c r="R1561" s="8">
        <f t="shared" si="195"/>
        <v>50</v>
      </c>
      <c r="S1561" s="10" t="str">
        <f t="shared" si="191"/>
        <v>photography</v>
      </c>
      <c r="T1561" s="10" t="str">
        <f t="shared" si="196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6">
        <f t="shared" si="192"/>
        <v>41955.77075231482</v>
      </c>
      <c r="K1562">
        <v>1414110593</v>
      </c>
      <c r="L1562" s="16">
        <f t="shared" si="193"/>
        <v>41935.729085648149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94"/>
        <v>3.7600000000000002</v>
      </c>
      <c r="R1562" s="8">
        <f t="shared" si="195"/>
        <v>23.5</v>
      </c>
      <c r="S1562" s="10" t="str">
        <f t="shared" si="191"/>
        <v>photography</v>
      </c>
      <c r="T1562" s="10" t="str">
        <f t="shared" si="196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6">
        <f t="shared" si="192"/>
        <v>41584.791701388895</v>
      </c>
      <c r="K1563">
        <v>1381194003</v>
      </c>
      <c r="L1563" s="16">
        <f t="shared" si="193"/>
        <v>41554.750034722223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94"/>
        <v>0.67</v>
      </c>
      <c r="R1563" s="8">
        <f t="shared" si="195"/>
        <v>67</v>
      </c>
      <c r="S1563" s="10" t="str">
        <f t="shared" ref="S1563:S1582" si="197">IF(ISNUMBER(SEARCH("publishing",P1563)),"publishing","")</f>
        <v>publishing</v>
      </c>
      <c r="T1563" s="10" t="str">
        <f t="shared" ref="T1563:T1582" si="198">IF(ISNUMBER(SEARCH("art books",P1563)),"art books","")</f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6">
        <f t="shared" si="192"/>
        <v>40148.743055555555</v>
      </c>
      <c r="K1564">
        <v>1253712916</v>
      </c>
      <c r="L1564" s="16">
        <f t="shared" si="193"/>
        <v>40079.27449074074</v>
      </c>
      <c r="M1564" t="b">
        <v>0</v>
      </c>
      <c r="N1564" s="11">
        <v>0.1</v>
      </c>
      <c r="O1564" t="b">
        <v>0</v>
      </c>
      <c r="P1564" t="s">
        <v>8290</v>
      </c>
      <c r="Q1564" s="7">
        <f t="shared" si="194"/>
        <v>0</v>
      </c>
      <c r="R1564" s="8">
        <f t="shared" si="195"/>
        <v>0</v>
      </c>
      <c r="S1564" s="10" t="str">
        <f t="shared" si="197"/>
        <v>publishing</v>
      </c>
      <c r="T1564" s="10" t="str">
        <f t="shared" si="198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6">
        <f t="shared" si="192"/>
        <v>41712.409155092595</v>
      </c>
      <c r="K1565">
        <v>1389635351</v>
      </c>
      <c r="L1565" s="16">
        <f t="shared" si="193"/>
        <v>41652.450821759259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94"/>
        <v>1.4166666666666665</v>
      </c>
      <c r="R1565" s="8">
        <f t="shared" si="195"/>
        <v>42.5</v>
      </c>
      <c r="S1565" s="10" t="str">
        <f t="shared" si="197"/>
        <v>publishing</v>
      </c>
      <c r="T1565" s="10" t="str">
        <f t="shared" si="198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6">
        <f t="shared" si="192"/>
        <v>42152.545138888891</v>
      </c>
      <c r="K1566">
        <v>1430124509</v>
      </c>
      <c r="L1566" s="16">
        <f t="shared" si="193"/>
        <v>42121.075335648151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94"/>
        <v>0.1</v>
      </c>
      <c r="R1566" s="8">
        <f t="shared" si="195"/>
        <v>10</v>
      </c>
      <c r="S1566" s="10" t="str">
        <f t="shared" si="197"/>
        <v>publishing</v>
      </c>
      <c r="T1566" s="10" t="str">
        <f t="shared" si="198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6">
        <f t="shared" si="192"/>
        <v>40702.438206018523</v>
      </c>
      <c r="K1567">
        <v>1304962261</v>
      </c>
      <c r="L1567" s="16">
        <f t="shared" si="193"/>
        <v>40672.438206018523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94"/>
        <v>2.5</v>
      </c>
      <c r="R1567" s="8">
        <f t="shared" si="195"/>
        <v>100</v>
      </c>
      <c r="S1567" s="10" t="str">
        <f t="shared" si="197"/>
        <v>publishing</v>
      </c>
      <c r="T1567" s="10" t="str">
        <f t="shared" si="198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6">
        <f t="shared" si="192"/>
        <v>42578.625000000007</v>
      </c>
      <c r="K1568">
        <v>1467151204</v>
      </c>
      <c r="L1568" s="16">
        <f t="shared" si="193"/>
        <v>42549.6250462963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94"/>
        <v>21.25</v>
      </c>
      <c r="R1568" s="8">
        <f t="shared" si="195"/>
        <v>108.05084745762711</v>
      </c>
      <c r="S1568" s="10" t="str">
        <f t="shared" si="197"/>
        <v>publishing</v>
      </c>
      <c r="T1568" s="10" t="str">
        <f t="shared" si="198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6">
        <f t="shared" si="192"/>
        <v>41686.708333333336</v>
      </c>
      <c r="K1569">
        <v>1391293745</v>
      </c>
      <c r="L1569" s="16">
        <f t="shared" si="193"/>
        <v>41671.645196759258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94"/>
        <v>4.117647058823529</v>
      </c>
      <c r="R1569" s="8">
        <f t="shared" si="195"/>
        <v>26.923076923076923</v>
      </c>
      <c r="S1569" s="10" t="str">
        <f t="shared" si="197"/>
        <v>publishing</v>
      </c>
      <c r="T1569" s="10" t="str">
        <f t="shared" si="198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6">
        <f t="shared" si="192"/>
        <v>41996.77065972222</v>
      </c>
      <c r="K1570">
        <v>1416360585</v>
      </c>
      <c r="L1570" s="16">
        <f t="shared" si="193"/>
        <v>41961.77065972222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94"/>
        <v>13.639999999999999</v>
      </c>
      <c r="R1570" s="8">
        <f t="shared" si="195"/>
        <v>155</v>
      </c>
      <c r="S1570" s="10" t="str">
        <f t="shared" si="197"/>
        <v>publishing</v>
      </c>
      <c r="T1570" s="10" t="str">
        <f t="shared" si="198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6">
        <f t="shared" si="192"/>
        <v>41419.38789351852</v>
      </c>
      <c r="K1571">
        <v>1366906714</v>
      </c>
      <c r="L1571" s="16">
        <f t="shared" si="193"/>
        <v>41389.38789351852</v>
      </c>
      <c r="M1571" t="b">
        <v>0</v>
      </c>
      <c r="N1571" s="11">
        <v>0.1</v>
      </c>
      <c r="O1571" t="b">
        <v>0</v>
      </c>
      <c r="P1571" t="s">
        <v>8290</v>
      </c>
      <c r="Q1571" s="7">
        <f t="shared" si="194"/>
        <v>0</v>
      </c>
      <c r="R1571" s="8">
        <f t="shared" si="195"/>
        <v>0</v>
      </c>
      <c r="S1571" s="10" t="str">
        <f t="shared" si="197"/>
        <v>publishing</v>
      </c>
      <c r="T1571" s="10" t="str">
        <f t="shared" si="198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6">
        <f t="shared" si="192"/>
        <v>42468.480115740742</v>
      </c>
      <c r="K1572">
        <v>1457551882</v>
      </c>
      <c r="L1572" s="16">
        <f t="shared" si="193"/>
        <v>42438.521782407413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94"/>
        <v>41.4</v>
      </c>
      <c r="R1572" s="8">
        <f t="shared" si="195"/>
        <v>47.769230769230766</v>
      </c>
      <c r="S1572" s="10" t="str">
        <f t="shared" si="197"/>
        <v>publishing</v>
      </c>
      <c r="T1572" s="10" t="str">
        <f t="shared" si="198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6">
        <f t="shared" si="192"/>
        <v>42174.477812500008</v>
      </c>
      <c r="K1573">
        <v>1432146483</v>
      </c>
      <c r="L1573" s="16">
        <f t="shared" si="193"/>
        <v>42144.477812500008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94"/>
        <v>0.66115702479338845</v>
      </c>
      <c r="R1573" s="8">
        <f t="shared" si="195"/>
        <v>20</v>
      </c>
      <c r="S1573" s="10" t="str">
        <f t="shared" si="197"/>
        <v>publishing</v>
      </c>
      <c r="T1573" s="10" t="str">
        <f t="shared" si="198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6">
        <f t="shared" si="192"/>
        <v>42428.707638888889</v>
      </c>
      <c r="K1574">
        <v>1454546859</v>
      </c>
      <c r="L1574" s="16">
        <f t="shared" si="193"/>
        <v>42403.741423611114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94"/>
        <v>5</v>
      </c>
      <c r="R1574" s="8">
        <f t="shared" si="195"/>
        <v>41.666666666666664</v>
      </c>
      <c r="S1574" s="10" t="str">
        <f t="shared" si="197"/>
        <v>publishing</v>
      </c>
      <c r="T1574" s="10" t="str">
        <f t="shared" si="198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6">
        <f t="shared" si="192"/>
        <v>42825.874305555561</v>
      </c>
      <c r="K1575">
        <v>1487548802</v>
      </c>
      <c r="L1575" s="16">
        <f t="shared" si="193"/>
        <v>42785.708356481489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94"/>
        <v>2.4777777777777779</v>
      </c>
      <c r="R1575" s="8">
        <f t="shared" si="195"/>
        <v>74.333333333333329</v>
      </c>
      <c r="S1575" s="10" t="str">
        <f t="shared" si="197"/>
        <v>publishing</v>
      </c>
      <c r="T1575" s="10" t="str">
        <f t="shared" si="198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6">
        <f t="shared" si="192"/>
        <v>42052.635752314818</v>
      </c>
      <c r="K1576">
        <v>1421187329</v>
      </c>
      <c r="L1576" s="16">
        <f t="shared" si="193"/>
        <v>42017.635752314818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94"/>
        <v>5.0599999999999996</v>
      </c>
      <c r="R1576" s="8">
        <f t="shared" si="195"/>
        <v>84.333333333333329</v>
      </c>
      <c r="S1576" s="10" t="str">
        <f t="shared" si="197"/>
        <v>publishing</v>
      </c>
      <c r="T1576" s="10" t="str">
        <f t="shared" si="198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6">
        <f t="shared" si="192"/>
        <v>41829.232592592598</v>
      </c>
      <c r="K1577">
        <v>1402317296</v>
      </c>
      <c r="L1577" s="16">
        <f t="shared" si="193"/>
        <v>41799.232592592598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94"/>
        <v>22.91</v>
      </c>
      <c r="R1577" s="8">
        <f t="shared" si="195"/>
        <v>65.457142857142856</v>
      </c>
      <c r="S1577" s="10" t="str">
        <f t="shared" si="197"/>
        <v>publishing</v>
      </c>
      <c r="T1577" s="10" t="str">
        <f t="shared" si="198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6">
        <f t="shared" si="192"/>
        <v>42185.587592592594</v>
      </c>
      <c r="K1578">
        <v>1431810368</v>
      </c>
      <c r="L1578" s="16">
        <f t="shared" si="193"/>
        <v>42140.587592592594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94"/>
        <v>13</v>
      </c>
      <c r="R1578" s="8">
        <f t="shared" si="195"/>
        <v>65</v>
      </c>
      <c r="S1578" s="10" t="str">
        <f t="shared" si="197"/>
        <v>publishing</v>
      </c>
      <c r="T1578" s="10" t="str">
        <f t="shared" si="198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6">
        <f t="shared" si="192"/>
        <v>41114.556111111116</v>
      </c>
      <c r="K1579">
        <v>1337977248</v>
      </c>
      <c r="L1579" s="16">
        <f t="shared" si="193"/>
        <v>41054.556111111116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94"/>
        <v>0.54999999999999993</v>
      </c>
      <c r="R1579" s="8">
        <f t="shared" si="195"/>
        <v>27.5</v>
      </c>
      <c r="S1579" s="10" t="str">
        <f t="shared" si="197"/>
        <v>publishing</v>
      </c>
      <c r="T1579" s="10" t="str">
        <f t="shared" si="198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6">
        <f t="shared" si="192"/>
        <v>40422.791666666672</v>
      </c>
      <c r="K1580">
        <v>1281317691</v>
      </c>
      <c r="L1580" s="16">
        <f t="shared" si="193"/>
        <v>40398.774201388893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94"/>
        <v>10.806536636794938</v>
      </c>
      <c r="R1580" s="8">
        <f t="shared" si="195"/>
        <v>51.25</v>
      </c>
      <c r="S1580" s="10" t="str">
        <f t="shared" si="197"/>
        <v>publishing</v>
      </c>
      <c r="T1580" s="10" t="str">
        <f t="shared" si="198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6">
        <f t="shared" si="192"/>
        <v>41514.704756944448</v>
      </c>
      <c r="K1581">
        <v>1374882891</v>
      </c>
      <c r="L1581" s="16">
        <f t="shared" si="193"/>
        <v>41481.704756944448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94"/>
        <v>0.84008400840084008</v>
      </c>
      <c r="R1581" s="8">
        <f t="shared" si="195"/>
        <v>14</v>
      </c>
      <c r="S1581" s="10" t="str">
        <f t="shared" si="197"/>
        <v>publishing</v>
      </c>
      <c r="T1581" s="10" t="str">
        <f t="shared" si="198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6">
        <f t="shared" si="192"/>
        <v>41049.758402777785</v>
      </c>
      <c r="K1582">
        <v>1332378726</v>
      </c>
      <c r="L1582" s="16">
        <f t="shared" si="193"/>
        <v>40989.758402777785</v>
      </c>
      <c r="M1582" t="b">
        <v>0</v>
      </c>
      <c r="N1582" s="11">
        <v>0.1</v>
      </c>
      <c r="O1582" t="b">
        <v>0</v>
      </c>
      <c r="P1582" t="s">
        <v>8290</v>
      </c>
      <c r="Q1582" s="7">
        <f t="shared" si="194"/>
        <v>0</v>
      </c>
      <c r="R1582" s="8">
        <f t="shared" si="195"/>
        <v>0</v>
      </c>
      <c r="S1582" s="10" t="str">
        <f t="shared" si="197"/>
        <v>publishing</v>
      </c>
      <c r="T1582" s="10" t="str">
        <f t="shared" si="198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6">
        <f t="shared" si="192"/>
        <v>42357.15729166667</v>
      </c>
      <c r="K1583">
        <v>1447757190</v>
      </c>
      <c r="L1583" s="16">
        <f t="shared" si="193"/>
        <v>42325.15729166667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94"/>
        <v>0.5</v>
      </c>
      <c r="R1583" s="8">
        <f t="shared" si="195"/>
        <v>5</v>
      </c>
      <c r="S1583" s="10" t="str">
        <f t="shared" ref="S1583:S1602" si="199">IF(ISNUMBER(SEARCH("photography",P1583)),"photography","")</f>
        <v>photography</v>
      </c>
      <c r="T1583" s="10" t="str">
        <f t="shared" ref="T1583:T1602" si="200">IF(ISNUMBER(SEARCH("places",P1583)),"places","")</f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6">
        <f t="shared" si="192"/>
        <v>42303.597222222226</v>
      </c>
      <c r="K1584">
        <v>1440961053</v>
      </c>
      <c r="L1584" s="16">
        <f t="shared" si="193"/>
        <v>42246.498298611114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94"/>
        <v>9.3000000000000007</v>
      </c>
      <c r="R1584" s="8">
        <f t="shared" si="195"/>
        <v>31</v>
      </c>
      <c r="S1584" s="10" t="str">
        <f t="shared" si="199"/>
        <v>photography</v>
      </c>
      <c r="T1584" s="10" t="str">
        <f t="shared" si="200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6">
        <f t="shared" si="192"/>
        <v>41907.613321759265</v>
      </c>
      <c r="K1585">
        <v>1409089391</v>
      </c>
      <c r="L1585" s="16">
        <f t="shared" si="193"/>
        <v>41877.613321759265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94"/>
        <v>7.4999999999999997E-2</v>
      </c>
      <c r="R1585" s="8">
        <f t="shared" si="195"/>
        <v>15</v>
      </c>
      <c r="S1585" s="10" t="str">
        <f t="shared" si="199"/>
        <v>photography</v>
      </c>
      <c r="T1585" s="10" t="str">
        <f t="shared" si="200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6">
        <f t="shared" si="192"/>
        <v>41789.357650462967</v>
      </c>
      <c r="K1586">
        <v>1400600101</v>
      </c>
      <c r="L1586" s="16">
        <f t="shared" si="193"/>
        <v>41779.357650462967</v>
      </c>
      <c r="M1586" t="b">
        <v>0</v>
      </c>
      <c r="N1586" s="11">
        <v>0.1</v>
      </c>
      <c r="O1586" t="b">
        <v>0</v>
      </c>
      <c r="P1586" t="s">
        <v>8291</v>
      </c>
      <c r="Q1586" s="7">
        <f t="shared" si="194"/>
        <v>0</v>
      </c>
      <c r="R1586" s="8">
        <f t="shared" si="195"/>
        <v>0</v>
      </c>
      <c r="S1586" s="10" t="str">
        <f t="shared" si="199"/>
        <v>photography</v>
      </c>
      <c r="T1586" s="10" t="str">
        <f t="shared" si="200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6">
        <f t="shared" si="192"/>
        <v>42729.166666666664</v>
      </c>
      <c r="K1587">
        <v>1480800568</v>
      </c>
      <c r="L1587" s="16">
        <f t="shared" si="193"/>
        <v>42707.603796296295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94"/>
        <v>79</v>
      </c>
      <c r="R1587" s="8">
        <f t="shared" si="195"/>
        <v>131.66666666666666</v>
      </c>
      <c r="S1587" s="10" t="str">
        <f t="shared" si="199"/>
        <v>photography</v>
      </c>
      <c r="T1587" s="10" t="str">
        <f t="shared" si="200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6">
        <f t="shared" si="192"/>
        <v>42098.771087962967</v>
      </c>
      <c r="K1588">
        <v>1425609022</v>
      </c>
      <c r="L1588" s="16">
        <f t="shared" si="193"/>
        <v>42068.812754629638</v>
      </c>
      <c r="M1588" t="b">
        <v>0</v>
      </c>
      <c r="N1588" s="11">
        <v>0.1</v>
      </c>
      <c r="O1588" t="b">
        <v>0</v>
      </c>
      <c r="P1588" t="s">
        <v>8291</v>
      </c>
      <c r="Q1588" s="7">
        <f t="shared" si="194"/>
        <v>0</v>
      </c>
      <c r="R1588" s="8">
        <f t="shared" si="195"/>
        <v>0</v>
      </c>
      <c r="S1588" s="10" t="str">
        <f t="shared" si="199"/>
        <v>photography</v>
      </c>
      <c r="T1588" s="10" t="str">
        <f t="shared" si="200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6">
        <f t="shared" si="192"/>
        <v>41986.659317129634</v>
      </c>
      <c r="K1589">
        <v>1415918965</v>
      </c>
      <c r="L1589" s="16">
        <f t="shared" si="193"/>
        <v>41956.659317129634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94"/>
        <v>1.3333333333333334E-2</v>
      </c>
      <c r="R1589" s="8">
        <f t="shared" si="195"/>
        <v>1</v>
      </c>
      <c r="S1589" s="10" t="str">
        <f t="shared" si="199"/>
        <v>photography</v>
      </c>
      <c r="T1589" s="10" t="str">
        <f t="shared" si="200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6">
        <f t="shared" si="192"/>
        <v>42035.55</v>
      </c>
      <c r="K1590">
        <v>1420091999</v>
      </c>
      <c r="L1590" s="16">
        <f t="shared" si="193"/>
        <v>42004.958321759266</v>
      </c>
      <c r="M1590" t="b">
        <v>0</v>
      </c>
      <c r="N1590" s="11">
        <v>0.1</v>
      </c>
      <c r="O1590" t="b">
        <v>0</v>
      </c>
      <c r="P1590" t="s">
        <v>8291</v>
      </c>
      <c r="Q1590" s="7">
        <f t="shared" si="194"/>
        <v>0</v>
      </c>
      <c r="R1590" s="8">
        <f t="shared" si="195"/>
        <v>0</v>
      </c>
      <c r="S1590" s="10" t="str">
        <f t="shared" si="199"/>
        <v>photography</v>
      </c>
      <c r="T1590" s="10" t="str">
        <f t="shared" si="200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6">
        <f t="shared" si="192"/>
        <v>42286.693124999998</v>
      </c>
      <c r="K1591">
        <v>1441841886</v>
      </c>
      <c r="L1591" s="16">
        <f t="shared" si="193"/>
        <v>42256.693124999998</v>
      </c>
      <c r="M1591" t="b">
        <v>0</v>
      </c>
      <c r="N1591" s="11">
        <v>0.1</v>
      </c>
      <c r="O1591" t="b">
        <v>0</v>
      </c>
      <c r="P1591" t="s">
        <v>8291</v>
      </c>
      <c r="Q1591" s="7">
        <f t="shared" si="194"/>
        <v>0</v>
      </c>
      <c r="R1591" s="8">
        <f t="shared" si="195"/>
        <v>0</v>
      </c>
      <c r="S1591" s="10" t="str">
        <f t="shared" si="199"/>
        <v>photography</v>
      </c>
      <c r="T1591" s="10" t="str">
        <f t="shared" si="200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6">
        <f t="shared" si="192"/>
        <v>42270.565555555557</v>
      </c>
      <c r="K1592">
        <v>1440448464</v>
      </c>
      <c r="L1592" s="16">
        <f t="shared" si="193"/>
        <v>42240.565555555557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94"/>
        <v>1.7000000000000002</v>
      </c>
      <c r="R1592" s="8">
        <f t="shared" si="195"/>
        <v>510</v>
      </c>
      <c r="S1592" s="10" t="str">
        <f t="shared" si="199"/>
        <v>photography</v>
      </c>
      <c r="T1592" s="10" t="str">
        <f t="shared" si="200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6">
        <f t="shared" si="192"/>
        <v>42463.392835648156</v>
      </c>
      <c r="K1593">
        <v>1457112341</v>
      </c>
      <c r="L1593" s="16">
        <f t="shared" si="193"/>
        <v>42433.434502314813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94"/>
        <v>29.228571428571428</v>
      </c>
      <c r="R1593" s="8">
        <f t="shared" si="195"/>
        <v>44.478260869565219</v>
      </c>
      <c r="S1593" s="10" t="str">
        <f t="shared" si="199"/>
        <v>photography</v>
      </c>
      <c r="T1593" s="10" t="str">
        <f t="shared" si="200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6">
        <f t="shared" si="192"/>
        <v>42090.73940972222</v>
      </c>
      <c r="K1594">
        <v>1423619085</v>
      </c>
      <c r="L1594" s="16">
        <f t="shared" si="193"/>
        <v>42045.781076388892</v>
      </c>
      <c r="M1594" t="b">
        <v>0</v>
      </c>
      <c r="N1594" s="11">
        <v>0.1</v>
      </c>
      <c r="O1594" t="b">
        <v>0</v>
      </c>
      <c r="P1594" t="s">
        <v>8291</v>
      </c>
      <c r="Q1594" s="7">
        <f t="shared" si="194"/>
        <v>0</v>
      </c>
      <c r="R1594" s="8">
        <f t="shared" si="195"/>
        <v>0</v>
      </c>
      <c r="S1594" s="10" t="str">
        <f t="shared" si="199"/>
        <v>photography</v>
      </c>
      <c r="T1594" s="10" t="str">
        <f t="shared" si="200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6">
        <f t="shared" si="192"/>
        <v>42063.553877314822</v>
      </c>
      <c r="K1595">
        <v>1422562655</v>
      </c>
      <c r="L1595" s="16">
        <f t="shared" si="193"/>
        <v>42033.553877314822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94"/>
        <v>1.3636363636363637E-2</v>
      </c>
      <c r="R1595" s="8">
        <f t="shared" si="195"/>
        <v>1</v>
      </c>
      <c r="S1595" s="10" t="str">
        <f t="shared" si="199"/>
        <v>photography</v>
      </c>
      <c r="T1595" s="10" t="str">
        <f t="shared" si="200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6">
        <f t="shared" si="192"/>
        <v>42505.38958333333</v>
      </c>
      <c r="K1596">
        <v>1458147982</v>
      </c>
      <c r="L1596" s="16">
        <f t="shared" si="193"/>
        <v>42445.421087962961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94"/>
        <v>20.5</v>
      </c>
      <c r="R1596" s="8">
        <f t="shared" si="195"/>
        <v>20.5</v>
      </c>
      <c r="S1596" s="10" t="str">
        <f t="shared" si="199"/>
        <v>photography</v>
      </c>
      <c r="T1596" s="10" t="str">
        <f t="shared" si="200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6">
        <f t="shared" si="192"/>
        <v>41808.55069444445</v>
      </c>
      <c r="K1597">
        <v>1400634728</v>
      </c>
      <c r="L1597" s="16">
        <f t="shared" si="193"/>
        <v>41779.758425925931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94"/>
        <v>0.27999999999999997</v>
      </c>
      <c r="R1597" s="8">
        <f t="shared" si="195"/>
        <v>40</v>
      </c>
      <c r="S1597" s="10" t="str">
        <f t="shared" si="199"/>
        <v>photography</v>
      </c>
      <c r="T1597" s="10" t="str">
        <f t="shared" si="200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6">
        <f t="shared" si="192"/>
        <v>41986.180196759262</v>
      </c>
      <c r="K1598">
        <v>1414577969</v>
      </c>
      <c r="L1598" s="16">
        <f t="shared" si="193"/>
        <v>41941.138530092598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94"/>
        <v>2.3076923076923079</v>
      </c>
      <c r="R1598" s="8">
        <f t="shared" si="195"/>
        <v>25</v>
      </c>
      <c r="S1598" s="10" t="str">
        <f t="shared" si="199"/>
        <v>photography</v>
      </c>
      <c r="T1598" s="10" t="str">
        <f t="shared" si="200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6">
        <f t="shared" si="192"/>
        <v>42633.062465277784</v>
      </c>
      <c r="K1599">
        <v>1471768197</v>
      </c>
      <c r="L1599" s="16">
        <f t="shared" si="193"/>
        <v>42603.062465277784</v>
      </c>
      <c r="M1599" t="b">
        <v>0</v>
      </c>
      <c r="N1599" s="11">
        <v>0.1</v>
      </c>
      <c r="O1599" t="b">
        <v>0</v>
      </c>
      <c r="P1599" t="s">
        <v>8291</v>
      </c>
      <c r="Q1599" s="7">
        <f t="shared" si="194"/>
        <v>0</v>
      </c>
      <c r="R1599" s="8">
        <f t="shared" si="195"/>
        <v>0</v>
      </c>
      <c r="S1599" s="10" t="str">
        <f t="shared" si="199"/>
        <v>photography</v>
      </c>
      <c r="T1599" s="10" t="str">
        <f t="shared" si="200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6">
        <f t="shared" si="192"/>
        <v>42211.3756712963</v>
      </c>
      <c r="K1600">
        <v>1432742458</v>
      </c>
      <c r="L1600" s="16">
        <f t="shared" si="193"/>
        <v>42151.3756712963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94"/>
        <v>0.125</v>
      </c>
      <c r="R1600" s="8">
        <f t="shared" si="195"/>
        <v>1</v>
      </c>
      <c r="S1600" s="10" t="str">
        <f t="shared" si="199"/>
        <v>photography</v>
      </c>
      <c r="T1600" s="10" t="str">
        <f t="shared" si="200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6">
        <f t="shared" si="192"/>
        <v>42468.205740740748</v>
      </c>
      <c r="K1601">
        <v>1457528176</v>
      </c>
      <c r="L1601" s="16">
        <f t="shared" si="193"/>
        <v>42438.247407407405</v>
      </c>
      <c r="M1601" t="b">
        <v>0</v>
      </c>
      <c r="N1601" s="11">
        <v>0.1</v>
      </c>
      <c r="O1601" t="b">
        <v>0</v>
      </c>
      <c r="P1601" t="s">
        <v>8291</v>
      </c>
      <c r="Q1601" s="7">
        <f t="shared" si="194"/>
        <v>0</v>
      </c>
      <c r="R1601" s="8">
        <f t="shared" si="195"/>
        <v>0</v>
      </c>
      <c r="S1601" s="10" t="str">
        <f t="shared" si="199"/>
        <v>photography</v>
      </c>
      <c r="T1601" s="10" t="str">
        <f t="shared" si="200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6">
        <f t="shared" ref="J1602:J1665" si="201">(((I1602/60)/60)/24)+DATE(1970,1,1)+(-7/24)</f>
        <v>41834.924305555556</v>
      </c>
      <c r="K1602">
        <v>1401585752</v>
      </c>
      <c r="L1602" s="16">
        <f t="shared" ref="L1602:L1665" si="202">(((K1602/60)/60)/24)+DATE(1970,1,1)+(-7/24)</f>
        <v>41790.765648148154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203">(E1602/D1602)*100</f>
        <v>7.3400000000000007</v>
      </c>
      <c r="R1602" s="8">
        <f t="shared" ref="R1602:R1665" si="204">E1602/N1602</f>
        <v>40.777777777777779</v>
      </c>
      <c r="S1602" s="10" t="str">
        <f t="shared" si="199"/>
        <v>photography</v>
      </c>
      <c r="T1602" s="10" t="str">
        <f t="shared" si="200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6">
        <f t="shared" si="201"/>
        <v>40667.801307870373</v>
      </c>
      <c r="K1603">
        <v>1301969633</v>
      </c>
      <c r="L1603" s="16">
        <f t="shared" si="202"/>
        <v>40637.801307870373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203"/>
        <v>108.2492</v>
      </c>
      <c r="R1603" s="8">
        <f t="shared" si="204"/>
        <v>48.325535714285714</v>
      </c>
      <c r="S1603" s="10" t="str">
        <f t="shared" ref="S1603:S1634" si="205">IF(ISNUMBER(SEARCH("music",P1603)),"music","")</f>
        <v>music</v>
      </c>
      <c r="T1603" s="10" t="str">
        <f>IF(ISNUMBER(SEARCH("music",P1603)),"rock","")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6">
        <f t="shared" si="201"/>
        <v>40830.666666666672</v>
      </c>
      <c r="K1604">
        <v>1314947317</v>
      </c>
      <c r="L1604" s="16">
        <f t="shared" si="202"/>
        <v>40788.005983796298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203"/>
        <v>100.16666666666667</v>
      </c>
      <c r="R1604" s="8">
        <f t="shared" si="204"/>
        <v>46.953125</v>
      </c>
      <c r="S1604" s="10" t="str">
        <f t="shared" si="205"/>
        <v>music</v>
      </c>
      <c r="T1604" s="10" t="str">
        <f t="shared" ref="T1604:T1642" si="206">IF(ISNUMBER(SEARCH("music",P1604)),"rock","")</f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6">
        <f t="shared" si="201"/>
        <v>40935.877997685187</v>
      </c>
      <c r="K1605">
        <v>1322539459</v>
      </c>
      <c r="L1605" s="16">
        <f t="shared" si="202"/>
        <v>40875.877997685187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203"/>
        <v>100.03299999999999</v>
      </c>
      <c r="R1605" s="8">
        <f t="shared" si="204"/>
        <v>66.688666666666663</v>
      </c>
      <c r="S1605" s="10" t="str">
        <f t="shared" si="205"/>
        <v>music</v>
      </c>
      <c r="T1605" s="10" t="str">
        <f t="shared" si="206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6">
        <f t="shared" si="201"/>
        <v>40985.511979166666</v>
      </c>
      <c r="K1606">
        <v>1328559435</v>
      </c>
      <c r="L1606" s="16">
        <f t="shared" si="202"/>
        <v>40945.553645833337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203"/>
        <v>122.10714285714286</v>
      </c>
      <c r="R1606" s="8">
        <f t="shared" si="204"/>
        <v>48.842857142857142</v>
      </c>
      <c r="S1606" s="10" t="str">
        <f t="shared" si="205"/>
        <v>music</v>
      </c>
      <c r="T1606" s="10" t="str">
        <f t="shared" si="206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6">
        <f t="shared" si="201"/>
        <v>40756</v>
      </c>
      <c r="K1607">
        <v>1311380313</v>
      </c>
      <c r="L1607" s="16">
        <f t="shared" si="202"/>
        <v>40746.721215277779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203"/>
        <v>100.69333333333334</v>
      </c>
      <c r="R1607" s="8">
        <f t="shared" si="204"/>
        <v>137.30909090909091</v>
      </c>
      <c r="S1607" s="10" t="str">
        <f t="shared" si="205"/>
        <v>music</v>
      </c>
      <c r="T1607" s="10" t="str">
        <f t="shared" si="206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6">
        <f t="shared" si="201"/>
        <v>40625.778217592597</v>
      </c>
      <c r="K1608">
        <v>1293158438</v>
      </c>
      <c r="L1608" s="16">
        <f t="shared" si="202"/>
        <v>40535.819884259261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203"/>
        <v>101.004125</v>
      </c>
      <c r="R1608" s="8">
        <f t="shared" si="204"/>
        <v>87.829673913043479</v>
      </c>
      <c r="S1608" s="10" t="str">
        <f t="shared" si="205"/>
        <v>music</v>
      </c>
      <c r="T1608" s="10" t="str">
        <f t="shared" si="206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6">
        <f t="shared" si="201"/>
        <v>41074.516793981486</v>
      </c>
      <c r="K1609">
        <v>1337887451</v>
      </c>
      <c r="L1609" s="16">
        <f t="shared" si="202"/>
        <v>41053.516793981486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203"/>
        <v>145.11000000000001</v>
      </c>
      <c r="R1609" s="8">
        <f t="shared" si="204"/>
        <v>70.785365853658533</v>
      </c>
      <c r="S1609" s="10" t="str">
        <f t="shared" si="205"/>
        <v>music</v>
      </c>
      <c r="T1609" s="10" t="str">
        <f t="shared" si="206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6">
        <f t="shared" si="201"/>
        <v>41639.934722222228</v>
      </c>
      <c r="K1610">
        <v>1385754986</v>
      </c>
      <c r="L1610" s="16">
        <f t="shared" si="202"/>
        <v>41607.539189814815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203"/>
        <v>101.25</v>
      </c>
      <c r="R1610" s="8">
        <f t="shared" si="204"/>
        <v>52.826086956521742</v>
      </c>
      <c r="S1610" s="10" t="str">
        <f t="shared" si="205"/>
        <v>music</v>
      </c>
      <c r="T1610" s="10" t="str">
        <f t="shared" si="206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6">
        <f t="shared" si="201"/>
        <v>40849.041666666672</v>
      </c>
      <c r="K1611">
        <v>1315612909</v>
      </c>
      <c r="L1611" s="16">
        <f t="shared" si="202"/>
        <v>40795.709594907406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203"/>
        <v>118.33333333333333</v>
      </c>
      <c r="R1611" s="8">
        <f t="shared" si="204"/>
        <v>443.75</v>
      </c>
      <c r="S1611" s="10" t="str">
        <f t="shared" si="205"/>
        <v>music</v>
      </c>
      <c r="T1611" s="10" t="str">
        <f t="shared" si="206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6">
        <f t="shared" si="201"/>
        <v>41258.633217592593</v>
      </c>
      <c r="K1612">
        <v>1353017510</v>
      </c>
      <c r="L1612" s="16">
        <f t="shared" si="202"/>
        <v>41228.633217592593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203"/>
        <v>271.85000000000002</v>
      </c>
      <c r="R1612" s="8">
        <f t="shared" si="204"/>
        <v>48.544642857142854</v>
      </c>
      <c r="S1612" s="10" t="str">
        <f t="shared" si="205"/>
        <v>music</v>
      </c>
      <c r="T1612" s="10" t="str">
        <f t="shared" si="206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6">
        <f t="shared" si="201"/>
        <v>41429.708703703705</v>
      </c>
      <c r="K1613">
        <v>1368576032</v>
      </c>
      <c r="L1613" s="16">
        <f t="shared" si="202"/>
        <v>41408.708703703705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203"/>
        <v>125.125</v>
      </c>
      <c r="R1613" s="8">
        <f t="shared" si="204"/>
        <v>37.074074074074076</v>
      </c>
      <c r="S1613" s="10" t="str">
        <f t="shared" si="205"/>
        <v>music</v>
      </c>
      <c r="T1613" s="10" t="str">
        <f t="shared" si="206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6">
        <f t="shared" si="201"/>
        <v>41276.583148148151</v>
      </c>
      <c r="K1614">
        <v>1354568384</v>
      </c>
      <c r="L1614" s="16">
        <f t="shared" si="202"/>
        <v>41246.583148148151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203"/>
        <v>110.00000000000001</v>
      </c>
      <c r="R1614" s="8">
        <f t="shared" si="204"/>
        <v>50</v>
      </c>
      <c r="S1614" s="10" t="str">
        <f t="shared" si="205"/>
        <v>music</v>
      </c>
      <c r="T1614" s="10" t="str">
        <f t="shared" si="206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6">
        <f t="shared" si="201"/>
        <v>41111.777800925927</v>
      </c>
      <c r="K1615">
        <v>1340329202</v>
      </c>
      <c r="L1615" s="16">
        <f t="shared" si="202"/>
        <v>41081.777800925927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203"/>
        <v>101.49999999999999</v>
      </c>
      <c r="R1615" s="8">
        <f t="shared" si="204"/>
        <v>39.03846153846154</v>
      </c>
      <c r="S1615" s="10" t="str">
        <f t="shared" si="205"/>
        <v>music</v>
      </c>
      <c r="T1615" s="10" t="str">
        <f t="shared" si="206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6">
        <f t="shared" si="201"/>
        <v>41854.416666666672</v>
      </c>
      <c r="K1616">
        <v>1401924769</v>
      </c>
      <c r="L1616" s="16">
        <f t="shared" si="202"/>
        <v>41794.689456018517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203"/>
        <v>102.69999999999999</v>
      </c>
      <c r="R1616" s="8">
        <f t="shared" si="204"/>
        <v>66.688311688311686</v>
      </c>
      <c r="S1616" s="10" t="str">
        <f t="shared" si="205"/>
        <v>music</v>
      </c>
      <c r="T1616" s="10" t="str">
        <f t="shared" si="206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6">
        <f t="shared" si="201"/>
        <v>40889.800879629634</v>
      </c>
      <c r="K1617">
        <v>1319850796</v>
      </c>
      <c r="L1617" s="16">
        <f t="shared" si="202"/>
        <v>40844.759212962963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203"/>
        <v>114.12500000000001</v>
      </c>
      <c r="R1617" s="8">
        <f t="shared" si="204"/>
        <v>67.132352941176464</v>
      </c>
      <c r="S1617" s="10" t="str">
        <f t="shared" si="205"/>
        <v>music</v>
      </c>
      <c r="T1617" s="10" t="str">
        <f t="shared" si="206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6">
        <f t="shared" si="201"/>
        <v>41235.625</v>
      </c>
      <c r="K1618">
        <v>1350061821</v>
      </c>
      <c r="L1618" s="16">
        <f t="shared" si="202"/>
        <v>41194.423854166671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203"/>
        <v>104.2</v>
      </c>
      <c r="R1618" s="8">
        <f t="shared" si="204"/>
        <v>66.369426751592357</v>
      </c>
      <c r="S1618" s="10" t="str">
        <f t="shared" si="205"/>
        <v>music</v>
      </c>
      <c r="T1618" s="10" t="str">
        <f t="shared" si="206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6">
        <f t="shared" si="201"/>
        <v>41579.5</v>
      </c>
      <c r="K1619">
        <v>1380470188</v>
      </c>
      <c r="L1619" s="16">
        <f t="shared" si="202"/>
        <v>41546.372546296298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203"/>
        <v>145.85714285714286</v>
      </c>
      <c r="R1619" s="8">
        <f t="shared" si="204"/>
        <v>64.620253164556956</v>
      </c>
      <c r="S1619" s="10" t="str">
        <f t="shared" si="205"/>
        <v>music</v>
      </c>
      <c r="T1619" s="10" t="str">
        <f t="shared" si="206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6">
        <f t="shared" si="201"/>
        <v>41341.362673611111</v>
      </c>
      <c r="K1620">
        <v>1359301335</v>
      </c>
      <c r="L1620" s="16">
        <f t="shared" si="202"/>
        <v>41301.362673611111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203"/>
        <v>105.06666666666666</v>
      </c>
      <c r="R1620" s="8">
        <f t="shared" si="204"/>
        <v>58.370370370370374</v>
      </c>
      <c r="S1620" s="10" t="str">
        <f t="shared" si="205"/>
        <v>music</v>
      </c>
      <c r="T1620" s="10" t="str">
        <f t="shared" si="206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6">
        <f t="shared" si="201"/>
        <v>41896.894513888896</v>
      </c>
      <c r="K1621">
        <v>1408940886</v>
      </c>
      <c r="L1621" s="16">
        <f t="shared" si="202"/>
        <v>41875.894513888896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203"/>
        <v>133.33333333333331</v>
      </c>
      <c r="R1621" s="8">
        <f t="shared" si="204"/>
        <v>86.956521739130437</v>
      </c>
      <c r="S1621" s="10" t="str">
        <f t="shared" si="205"/>
        <v>music</v>
      </c>
      <c r="T1621" s="10" t="str">
        <f t="shared" si="206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6">
        <f t="shared" si="201"/>
        <v>41328.04791666667</v>
      </c>
      <c r="K1622">
        <v>1361002140</v>
      </c>
      <c r="L1622" s="16">
        <f t="shared" si="202"/>
        <v>41321.04791666667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203"/>
        <v>112.99999999999999</v>
      </c>
      <c r="R1622" s="8">
        <f t="shared" si="204"/>
        <v>66.470588235294116</v>
      </c>
      <c r="S1622" s="10" t="str">
        <f t="shared" si="205"/>
        <v>music</v>
      </c>
      <c r="T1622" s="10" t="str">
        <f t="shared" si="206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6">
        <f t="shared" si="201"/>
        <v>41056.874305555561</v>
      </c>
      <c r="K1623">
        <v>1333550015</v>
      </c>
      <c r="L1623" s="16">
        <f t="shared" si="202"/>
        <v>41003.314988425926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203"/>
        <v>121.2</v>
      </c>
      <c r="R1623" s="8">
        <f t="shared" si="204"/>
        <v>163.78378378378378</v>
      </c>
      <c r="S1623" s="10" t="str">
        <f t="shared" si="205"/>
        <v>music</v>
      </c>
      <c r="T1623" s="10" t="str">
        <f t="shared" si="206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6">
        <f t="shared" si="201"/>
        <v>41990.040972222225</v>
      </c>
      <c r="K1624">
        <v>1415343874</v>
      </c>
      <c r="L1624" s="16">
        <f t="shared" si="202"/>
        <v>41950.003171296295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203"/>
        <v>101.72463768115942</v>
      </c>
      <c r="R1624" s="8">
        <f t="shared" si="204"/>
        <v>107.98461538461538</v>
      </c>
      <c r="S1624" s="10" t="str">
        <f t="shared" si="205"/>
        <v>music</v>
      </c>
      <c r="T1624" s="10" t="str">
        <f t="shared" si="206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6">
        <f t="shared" si="201"/>
        <v>41513.396863425929</v>
      </c>
      <c r="K1625">
        <v>1372437089</v>
      </c>
      <c r="L1625" s="16">
        <f t="shared" si="202"/>
        <v>41453.396863425929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203"/>
        <v>101.06666666666666</v>
      </c>
      <c r="R1625" s="8">
        <f t="shared" si="204"/>
        <v>42.111111111111114</v>
      </c>
      <c r="S1625" s="10" t="str">
        <f t="shared" si="205"/>
        <v>music</v>
      </c>
      <c r="T1625" s="10" t="str">
        <f t="shared" si="206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6">
        <f t="shared" si="201"/>
        <v>41283.075636574074</v>
      </c>
      <c r="K1626">
        <v>1354265335</v>
      </c>
      <c r="L1626" s="16">
        <f t="shared" si="202"/>
        <v>41243.075636574074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203"/>
        <v>118</v>
      </c>
      <c r="R1626" s="8">
        <f t="shared" si="204"/>
        <v>47.2</v>
      </c>
      <c r="S1626" s="10" t="str">
        <f t="shared" si="205"/>
        <v>music</v>
      </c>
      <c r="T1626" s="10" t="str">
        <f t="shared" si="206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6">
        <f t="shared" si="201"/>
        <v>41163.40802083334</v>
      </c>
      <c r="K1627">
        <v>1344962853</v>
      </c>
      <c r="L1627" s="16">
        <f t="shared" si="202"/>
        <v>41135.40802083334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203"/>
        <v>155.33333333333331</v>
      </c>
      <c r="R1627" s="8">
        <f t="shared" si="204"/>
        <v>112.01923076923077</v>
      </c>
      <c r="S1627" s="10" t="str">
        <f t="shared" si="205"/>
        <v>music</v>
      </c>
      <c r="T1627" s="10" t="str">
        <f t="shared" si="206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6">
        <f t="shared" si="201"/>
        <v>41609.597997685189</v>
      </c>
      <c r="K1628">
        <v>1383337267</v>
      </c>
      <c r="L1628" s="16">
        <f t="shared" si="202"/>
        <v>41579.556331018524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203"/>
        <v>101.18750000000001</v>
      </c>
      <c r="R1628" s="8">
        <f t="shared" si="204"/>
        <v>74.953703703703709</v>
      </c>
      <c r="S1628" s="10" t="str">
        <f t="shared" si="205"/>
        <v>music</v>
      </c>
      <c r="T1628" s="10" t="str">
        <f t="shared" si="206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6">
        <f t="shared" si="201"/>
        <v>41238.915972222225</v>
      </c>
      <c r="K1629">
        <v>1351011489</v>
      </c>
      <c r="L1629" s="16">
        <f t="shared" si="202"/>
        <v>41205.415381944447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203"/>
        <v>117</v>
      </c>
      <c r="R1629" s="8">
        <f t="shared" si="204"/>
        <v>61.578947368421055</v>
      </c>
      <c r="S1629" s="10" t="str">
        <f t="shared" si="205"/>
        <v>music</v>
      </c>
      <c r="T1629" s="10" t="str">
        <f t="shared" si="206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6">
        <f t="shared" si="201"/>
        <v>41807.445393518523</v>
      </c>
      <c r="K1630">
        <v>1400175682</v>
      </c>
      <c r="L1630" s="16">
        <f t="shared" si="202"/>
        <v>41774.445393518523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203"/>
        <v>100.925</v>
      </c>
      <c r="R1630" s="8">
        <f t="shared" si="204"/>
        <v>45.875</v>
      </c>
      <c r="S1630" s="10" t="str">
        <f t="shared" si="205"/>
        <v>music</v>
      </c>
      <c r="T1630" s="10" t="str">
        <f t="shared" si="206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6">
        <f t="shared" si="201"/>
        <v>41690.575613425928</v>
      </c>
      <c r="K1631">
        <v>1389041333</v>
      </c>
      <c r="L1631" s="16">
        <f t="shared" si="202"/>
        <v>41645.575613425928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203"/>
        <v>103.66666666666666</v>
      </c>
      <c r="R1631" s="8">
        <f t="shared" si="204"/>
        <v>75.853658536585371</v>
      </c>
      <c r="S1631" s="10" t="str">
        <f t="shared" si="205"/>
        <v>music</v>
      </c>
      <c r="T1631" s="10" t="str">
        <f t="shared" si="206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6">
        <f t="shared" si="201"/>
        <v>40969.999305555561</v>
      </c>
      <c r="K1632">
        <v>1328040375</v>
      </c>
      <c r="L1632" s="16">
        <f t="shared" si="202"/>
        <v>40939.546006944445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203"/>
        <v>265.25</v>
      </c>
      <c r="R1632" s="8">
        <f t="shared" si="204"/>
        <v>84.206349206349202</v>
      </c>
      <c r="S1632" s="10" t="str">
        <f t="shared" si="205"/>
        <v>music</v>
      </c>
      <c r="T1632" s="10" t="str">
        <f t="shared" si="206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6">
        <f t="shared" si="201"/>
        <v>41194.567835648151</v>
      </c>
      <c r="K1633">
        <v>1347482261</v>
      </c>
      <c r="L1633" s="16">
        <f t="shared" si="202"/>
        <v>41164.567835648151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203"/>
        <v>155.91</v>
      </c>
      <c r="R1633" s="8">
        <f t="shared" si="204"/>
        <v>117.22556390977444</v>
      </c>
      <c r="S1633" s="10" t="str">
        <f t="shared" si="205"/>
        <v>music</v>
      </c>
      <c r="T1633" s="10" t="str">
        <f t="shared" si="206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6">
        <f t="shared" si="201"/>
        <v>40810.04923611111</v>
      </c>
      <c r="K1634">
        <v>1311667854</v>
      </c>
      <c r="L1634" s="16">
        <f t="shared" si="202"/>
        <v>40750.04923611111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203"/>
        <v>101.62500000000001</v>
      </c>
      <c r="R1634" s="8">
        <f t="shared" si="204"/>
        <v>86.489361702127653</v>
      </c>
      <c r="S1634" s="10" t="str">
        <f t="shared" si="205"/>
        <v>music</v>
      </c>
      <c r="T1634" s="10" t="str">
        <f t="shared" si="206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6">
        <f t="shared" si="201"/>
        <v>40923.916666666672</v>
      </c>
      <c r="K1635">
        <v>1324329156</v>
      </c>
      <c r="L1635" s="16">
        <f t="shared" si="202"/>
        <v>40896.592083333337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203"/>
        <v>100</v>
      </c>
      <c r="R1635" s="8">
        <f t="shared" si="204"/>
        <v>172.41379310344828</v>
      </c>
      <c r="S1635" s="10" t="str">
        <f t="shared" ref="S1635:S1666" si="207">IF(ISNUMBER(SEARCH("music",P1635)),"music","")</f>
        <v>music</v>
      </c>
      <c r="T1635" s="10" t="str">
        <f t="shared" si="206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6">
        <f t="shared" si="201"/>
        <v>40695.957638888889</v>
      </c>
      <c r="K1636">
        <v>1303706001</v>
      </c>
      <c r="L1636" s="16">
        <f t="shared" si="202"/>
        <v>40657.898159722223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203"/>
        <v>100.49999999999999</v>
      </c>
      <c r="R1636" s="8">
        <f t="shared" si="204"/>
        <v>62.8125</v>
      </c>
      <c r="S1636" s="10" t="str">
        <f t="shared" si="207"/>
        <v>music</v>
      </c>
      <c r="T1636" s="10" t="str">
        <f t="shared" si="206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6">
        <f t="shared" si="201"/>
        <v>42562.577094907414</v>
      </c>
      <c r="K1637">
        <v>1463086261</v>
      </c>
      <c r="L1637" s="16">
        <f t="shared" si="202"/>
        <v>42502.577094907414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203"/>
        <v>125.29999999999998</v>
      </c>
      <c r="R1637" s="8">
        <f t="shared" si="204"/>
        <v>67.729729729729726</v>
      </c>
      <c r="S1637" s="10" t="str">
        <f t="shared" si="207"/>
        <v>music</v>
      </c>
      <c r="T1637" s="10" t="str">
        <f t="shared" si="206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6">
        <f t="shared" si="201"/>
        <v>40705.875</v>
      </c>
      <c r="K1638">
        <v>1304129088</v>
      </c>
      <c r="L1638" s="16">
        <f t="shared" si="202"/>
        <v>40662.795000000006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203"/>
        <v>103.55555555555556</v>
      </c>
      <c r="R1638" s="8">
        <f t="shared" si="204"/>
        <v>53.5632183908046</v>
      </c>
      <c r="S1638" s="10" t="str">
        <f t="shared" si="207"/>
        <v>music</v>
      </c>
      <c r="T1638" s="10" t="str">
        <f t="shared" si="206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6">
        <f t="shared" si="201"/>
        <v>40178.693750000006</v>
      </c>
      <c r="K1639">
        <v>1257444140</v>
      </c>
      <c r="L1639" s="16">
        <f t="shared" si="202"/>
        <v>40122.459953703707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203"/>
        <v>103.8</v>
      </c>
      <c r="R1639" s="8">
        <f t="shared" si="204"/>
        <v>34.6</v>
      </c>
      <c r="S1639" s="10" t="str">
        <f t="shared" si="207"/>
        <v>music</v>
      </c>
      <c r="T1639" s="10" t="str">
        <f t="shared" si="206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6">
        <f t="shared" si="201"/>
        <v>41333.600694444445</v>
      </c>
      <c r="K1640">
        <v>1358180968</v>
      </c>
      <c r="L1640" s="16">
        <f t="shared" si="202"/>
        <v>41288.395462962966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203"/>
        <v>105</v>
      </c>
      <c r="R1640" s="8">
        <f t="shared" si="204"/>
        <v>38.888888888888886</v>
      </c>
      <c r="S1640" s="10" t="str">
        <f t="shared" si="207"/>
        <v>music</v>
      </c>
      <c r="T1640" s="10" t="str">
        <f t="shared" si="206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6">
        <f t="shared" si="201"/>
        <v>40971.360706018524</v>
      </c>
      <c r="K1641">
        <v>1328197165</v>
      </c>
      <c r="L1641" s="16">
        <f t="shared" si="202"/>
        <v>40941.360706018524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203"/>
        <v>100</v>
      </c>
      <c r="R1641" s="8">
        <f t="shared" si="204"/>
        <v>94.736842105263165</v>
      </c>
      <c r="S1641" s="10" t="str">
        <f t="shared" si="207"/>
        <v>music</v>
      </c>
      <c r="T1641" s="10" t="str">
        <f t="shared" si="206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6">
        <f t="shared" si="201"/>
        <v>40392.790972222225</v>
      </c>
      <c r="K1642">
        <v>1279603955</v>
      </c>
      <c r="L1642" s="16">
        <f t="shared" si="202"/>
        <v>40378.939293981486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203"/>
        <v>169.86</v>
      </c>
      <c r="R1642" s="8">
        <f t="shared" si="204"/>
        <v>39.967058823529413</v>
      </c>
      <c r="S1642" s="10" t="str">
        <f t="shared" si="207"/>
        <v>music</v>
      </c>
      <c r="T1642" s="10" t="str">
        <f t="shared" si="206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6">
        <f t="shared" si="201"/>
        <v>41992.304907407415</v>
      </c>
      <c r="K1643">
        <v>1416406744</v>
      </c>
      <c r="L1643" s="16">
        <f t="shared" si="202"/>
        <v>41962.304907407415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203"/>
        <v>101.4</v>
      </c>
      <c r="R1643" s="8">
        <f t="shared" si="204"/>
        <v>97.5</v>
      </c>
      <c r="S1643" s="10" t="str">
        <f t="shared" si="207"/>
        <v>music</v>
      </c>
      <c r="T1643" s="10" t="str">
        <f t="shared" ref="T1643:T1682" si="208">IF(ISNUMBER(SEARCH("pop",P1643)),"pop","")</f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6">
        <f t="shared" si="201"/>
        <v>40707.732951388891</v>
      </c>
      <c r="K1644">
        <v>1306283727</v>
      </c>
      <c r="L1644" s="16">
        <f t="shared" si="202"/>
        <v>40687.732951388891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203"/>
        <v>100</v>
      </c>
      <c r="R1644" s="8">
        <f t="shared" si="204"/>
        <v>42.857142857142854</v>
      </c>
      <c r="S1644" s="10" t="str">
        <f t="shared" si="207"/>
        <v>music</v>
      </c>
      <c r="T1644" s="10" t="str">
        <f t="shared" si="208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6">
        <f t="shared" si="201"/>
        <v>41176.532546296301</v>
      </c>
      <c r="K1645">
        <v>1345924012</v>
      </c>
      <c r="L1645" s="16">
        <f t="shared" si="202"/>
        <v>41146.532546296301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203"/>
        <v>124.70000000000002</v>
      </c>
      <c r="R1645" s="8">
        <f t="shared" si="204"/>
        <v>168.51351351351352</v>
      </c>
      <c r="S1645" s="10" t="str">
        <f t="shared" si="207"/>
        <v>music</v>
      </c>
      <c r="T1645" s="10" t="str">
        <f t="shared" si="208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6">
        <f t="shared" si="201"/>
        <v>41234.809722222228</v>
      </c>
      <c r="K1646">
        <v>1348363560</v>
      </c>
      <c r="L1646" s="16">
        <f t="shared" si="202"/>
        <v>41174.768055555556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203"/>
        <v>109.5</v>
      </c>
      <c r="R1646" s="8">
        <f t="shared" si="204"/>
        <v>85.546875</v>
      </c>
      <c r="S1646" s="10" t="str">
        <f t="shared" si="207"/>
        <v>music</v>
      </c>
      <c r="T1646" s="10" t="str">
        <f t="shared" si="208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6">
        <f t="shared" si="201"/>
        <v>41535.325694444444</v>
      </c>
      <c r="K1647">
        <v>1378306140</v>
      </c>
      <c r="L1647" s="16">
        <f t="shared" si="202"/>
        <v>41521.325694444444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203"/>
        <v>110.80000000000001</v>
      </c>
      <c r="R1647" s="8">
        <f t="shared" si="204"/>
        <v>554</v>
      </c>
      <c r="S1647" s="10" t="str">
        <f t="shared" si="207"/>
        <v>music</v>
      </c>
      <c r="T1647" s="10" t="str">
        <f t="shared" si="208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6">
        <f t="shared" si="201"/>
        <v>41865.465972222228</v>
      </c>
      <c r="K1648">
        <v>1405248503</v>
      </c>
      <c r="L1648" s="16">
        <f t="shared" si="202"/>
        <v>41833.158599537041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203"/>
        <v>110.2</v>
      </c>
      <c r="R1648" s="8">
        <f t="shared" si="204"/>
        <v>26.554216867469879</v>
      </c>
      <c r="S1648" s="10" t="str">
        <f t="shared" si="207"/>
        <v>music</v>
      </c>
      <c r="T1648" s="10" t="str">
        <f t="shared" si="208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6">
        <f t="shared" si="201"/>
        <v>41069.117789351854</v>
      </c>
      <c r="K1649">
        <v>1336643377</v>
      </c>
      <c r="L1649" s="16">
        <f t="shared" si="202"/>
        <v>41039.117789351854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203"/>
        <v>104.71999999999998</v>
      </c>
      <c r="R1649" s="8">
        <f t="shared" si="204"/>
        <v>113.82608695652173</v>
      </c>
      <c r="S1649" s="10" t="str">
        <f t="shared" si="207"/>
        <v>music</v>
      </c>
      <c r="T1649" s="10" t="str">
        <f t="shared" si="208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6">
        <f t="shared" si="201"/>
        <v>40622.37131944445</v>
      </c>
      <c r="K1650">
        <v>1298048082</v>
      </c>
      <c r="L1650" s="16">
        <f t="shared" si="202"/>
        <v>40592.412986111114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203"/>
        <v>125.26086956521738</v>
      </c>
      <c r="R1650" s="8">
        <f t="shared" si="204"/>
        <v>32.011111111111113</v>
      </c>
      <c r="S1650" s="10" t="str">
        <f t="shared" si="207"/>
        <v>music</v>
      </c>
      <c r="T1650" s="10" t="str">
        <f t="shared" si="208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6">
        <f t="shared" si="201"/>
        <v>41782.392997685187</v>
      </c>
      <c r="K1651">
        <v>1396974355</v>
      </c>
      <c r="L1651" s="16">
        <f t="shared" si="202"/>
        <v>41737.392997685187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203"/>
        <v>100.58763157894737</v>
      </c>
      <c r="R1651" s="8">
        <f t="shared" si="204"/>
        <v>47.189259259259259</v>
      </c>
      <c r="S1651" s="10" t="str">
        <f t="shared" si="207"/>
        <v>music</v>
      </c>
      <c r="T1651" s="10" t="str">
        <f t="shared" si="208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6">
        <f t="shared" si="201"/>
        <v>41556.143946759265</v>
      </c>
      <c r="K1652">
        <v>1378722437</v>
      </c>
      <c r="L1652" s="16">
        <f t="shared" si="202"/>
        <v>41526.143946759265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203"/>
        <v>141.55000000000001</v>
      </c>
      <c r="R1652" s="8">
        <f t="shared" si="204"/>
        <v>88.46875</v>
      </c>
      <c r="S1652" s="10" t="str">
        <f t="shared" si="207"/>
        <v>music</v>
      </c>
      <c r="T1652" s="10" t="str">
        <f t="shared" si="208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6">
        <f t="shared" si="201"/>
        <v>40658.999305555561</v>
      </c>
      <c r="K1653">
        <v>1300916220</v>
      </c>
      <c r="L1653" s="16">
        <f t="shared" si="202"/>
        <v>40625.609027777777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203"/>
        <v>100.75</v>
      </c>
      <c r="R1653" s="8">
        <f t="shared" si="204"/>
        <v>100.75</v>
      </c>
      <c r="S1653" s="10" t="str">
        <f t="shared" si="207"/>
        <v>music</v>
      </c>
      <c r="T1653" s="10" t="str">
        <f t="shared" si="208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6">
        <f t="shared" si="201"/>
        <v>41602.242974537039</v>
      </c>
      <c r="K1654">
        <v>1382701793</v>
      </c>
      <c r="L1654" s="16">
        <f t="shared" si="202"/>
        <v>41572.201307870375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203"/>
        <v>100.66666666666666</v>
      </c>
      <c r="R1654" s="8">
        <f t="shared" si="204"/>
        <v>64.714285714285708</v>
      </c>
      <c r="S1654" s="10" t="str">
        <f t="shared" si="207"/>
        <v>music</v>
      </c>
      <c r="T1654" s="10" t="str">
        <f t="shared" si="208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6">
        <f t="shared" si="201"/>
        <v>40657.54277777778</v>
      </c>
      <c r="K1655">
        <v>1300996896</v>
      </c>
      <c r="L1655" s="16">
        <f t="shared" si="202"/>
        <v>40626.54277777778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203"/>
        <v>174.2304</v>
      </c>
      <c r="R1655" s="8">
        <f t="shared" si="204"/>
        <v>51.854285714285716</v>
      </c>
      <c r="S1655" s="10" t="str">
        <f t="shared" si="207"/>
        <v>music</v>
      </c>
      <c r="T1655" s="10" t="str">
        <f t="shared" si="208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6">
        <f t="shared" si="201"/>
        <v>41017.599074074074</v>
      </c>
      <c r="K1656">
        <v>1332192160</v>
      </c>
      <c r="L1656" s="16">
        <f t="shared" si="202"/>
        <v>40987.599074074074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203"/>
        <v>119.90909090909089</v>
      </c>
      <c r="R1656" s="8">
        <f t="shared" si="204"/>
        <v>38.794117647058826</v>
      </c>
      <c r="S1656" s="10" t="str">
        <f t="shared" si="207"/>
        <v>music</v>
      </c>
      <c r="T1656" s="10" t="str">
        <f t="shared" si="208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6">
        <f t="shared" si="201"/>
        <v>41004.458564814813</v>
      </c>
      <c r="K1657">
        <v>1331060420</v>
      </c>
      <c r="L1657" s="16">
        <f t="shared" si="202"/>
        <v>40974.500231481485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203"/>
        <v>142.86666666666667</v>
      </c>
      <c r="R1657" s="8">
        <f t="shared" si="204"/>
        <v>44.645833333333336</v>
      </c>
      <c r="S1657" s="10" t="str">
        <f t="shared" si="207"/>
        <v>music</v>
      </c>
      <c r="T1657" s="10" t="str">
        <f t="shared" si="208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6">
        <f t="shared" si="201"/>
        <v>41256.637175925927</v>
      </c>
      <c r="K1658">
        <v>1352845052</v>
      </c>
      <c r="L1658" s="16">
        <f t="shared" si="202"/>
        <v>41226.637175925927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203"/>
        <v>100.33493333333334</v>
      </c>
      <c r="R1658" s="8">
        <f t="shared" si="204"/>
        <v>156.77333333333334</v>
      </c>
      <c r="S1658" s="10" t="str">
        <f t="shared" si="207"/>
        <v>music</v>
      </c>
      <c r="T1658" s="10" t="str">
        <f t="shared" si="208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6">
        <f t="shared" si="201"/>
        <v>41053.490370370375</v>
      </c>
      <c r="K1659">
        <v>1335293168</v>
      </c>
      <c r="L1659" s="16">
        <f t="shared" si="202"/>
        <v>41023.490370370375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203"/>
        <v>104.93380000000001</v>
      </c>
      <c r="R1659" s="8">
        <f t="shared" si="204"/>
        <v>118.70339366515837</v>
      </c>
      <c r="S1659" s="10" t="str">
        <f t="shared" si="207"/>
        <v>music</v>
      </c>
      <c r="T1659" s="10" t="str">
        <f t="shared" si="208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6">
        <f t="shared" si="201"/>
        <v>41261.305555555555</v>
      </c>
      <c r="K1660">
        <v>1352524767</v>
      </c>
      <c r="L1660" s="16">
        <f t="shared" si="202"/>
        <v>41222.930173611116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203"/>
        <v>132.23333333333335</v>
      </c>
      <c r="R1660" s="8">
        <f t="shared" si="204"/>
        <v>74.149532710280369</v>
      </c>
      <c r="S1660" s="10" t="str">
        <f t="shared" si="207"/>
        <v>music</v>
      </c>
      <c r="T1660" s="10" t="str">
        <f t="shared" si="208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6">
        <f t="shared" si="201"/>
        <v>41625.208333333336</v>
      </c>
      <c r="K1661">
        <v>1384811721</v>
      </c>
      <c r="L1661" s="16">
        <f t="shared" si="202"/>
        <v>41596.621770833335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203"/>
        <v>112.79999999999998</v>
      </c>
      <c r="R1661" s="8">
        <f t="shared" si="204"/>
        <v>12.533333333333333</v>
      </c>
      <c r="S1661" s="10" t="str">
        <f t="shared" si="207"/>
        <v>music</v>
      </c>
      <c r="T1661" s="10" t="str">
        <f t="shared" si="208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6">
        <f t="shared" si="201"/>
        <v>42490.624305555561</v>
      </c>
      <c r="K1662">
        <v>1459355950</v>
      </c>
      <c r="L1662" s="16">
        <f t="shared" si="202"/>
        <v>42459.40219907408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203"/>
        <v>1253.75</v>
      </c>
      <c r="R1662" s="8">
        <f t="shared" si="204"/>
        <v>27.861111111111111</v>
      </c>
      <c r="S1662" s="10" t="str">
        <f t="shared" si="207"/>
        <v>music</v>
      </c>
      <c r="T1662" s="10" t="str">
        <f t="shared" si="208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6">
        <f t="shared" si="201"/>
        <v>42386.583333333336</v>
      </c>
      <c r="K1663">
        <v>1449359831</v>
      </c>
      <c r="L1663" s="16">
        <f t="shared" si="202"/>
        <v>42343.706377314818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203"/>
        <v>102.50632911392405</v>
      </c>
      <c r="R1663" s="8">
        <f t="shared" si="204"/>
        <v>80.178217821782184</v>
      </c>
      <c r="S1663" s="10" t="str">
        <f t="shared" si="207"/>
        <v>music</v>
      </c>
      <c r="T1663" s="10" t="str">
        <f t="shared" si="208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6">
        <f t="shared" si="201"/>
        <v>40907.948333333334</v>
      </c>
      <c r="K1664">
        <v>1320122736</v>
      </c>
      <c r="L1664" s="16">
        <f t="shared" si="202"/>
        <v>40847.906666666669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203"/>
        <v>102.6375</v>
      </c>
      <c r="R1664" s="8">
        <f t="shared" si="204"/>
        <v>132.43548387096774</v>
      </c>
      <c r="S1664" s="10" t="str">
        <f t="shared" si="207"/>
        <v>music</v>
      </c>
      <c r="T1664" s="10" t="str">
        <f t="shared" si="208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6">
        <f t="shared" si="201"/>
        <v>42035.730405092596</v>
      </c>
      <c r="K1665">
        <v>1420158707</v>
      </c>
      <c r="L1665" s="16">
        <f t="shared" si="202"/>
        <v>42005.730405092596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203"/>
        <v>108</v>
      </c>
      <c r="R1665" s="8">
        <f t="shared" si="204"/>
        <v>33.75</v>
      </c>
      <c r="S1665" s="10" t="str">
        <f t="shared" si="207"/>
        <v>music</v>
      </c>
      <c r="T1665" s="10" t="str">
        <f t="shared" si="208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6">
        <f t="shared" ref="J1666:J1729" si="209">(((I1666/60)/60)/24)+DATE(1970,1,1)+(-7/24)</f>
        <v>40983.874305555561</v>
      </c>
      <c r="K1666">
        <v>1328033818</v>
      </c>
      <c r="L1666" s="16">
        <f t="shared" ref="L1666:L1729" si="210">(((K1666/60)/60)/24)+DATE(1970,1,1)+(-7/24)</f>
        <v>40939.47011574074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211">(E1666/D1666)*100</f>
        <v>122.40879999999999</v>
      </c>
      <c r="R1666" s="8">
        <f t="shared" ref="R1666:R1729" si="212">E1666/N1666</f>
        <v>34.384494382022467</v>
      </c>
      <c r="S1666" s="10" t="str">
        <f t="shared" si="207"/>
        <v>music</v>
      </c>
      <c r="T1666" s="10" t="str">
        <f t="shared" si="208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6">
        <f t="shared" si="209"/>
        <v>40595.833333333336</v>
      </c>
      <c r="K1667">
        <v>1295624113</v>
      </c>
      <c r="L1667" s="16">
        <f t="shared" si="210"/>
        <v>40564.357789351852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211"/>
        <v>119.45714285714286</v>
      </c>
      <c r="R1667" s="8">
        <f t="shared" si="212"/>
        <v>44.956989247311824</v>
      </c>
      <c r="S1667" s="10" t="str">
        <f t="shared" ref="S1667:S1698" si="213">IF(ISNUMBER(SEARCH("music",P1667)),"music","")</f>
        <v>music</v>
      </c>
      <c r="T1667" s="10" t="str">
        <f t="shared" si="208"/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6">
        <f t="shared" si="209"/>
        <v>41360.91982638889</v>
      </c>
      <c r="K1668">
        <v>1361858673</v>
      </c>
      <c r="L1668" s="16">
        <f t="shared" si="210"/>
        <v>41330.961493055562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211"/>
        <v>160.88</v>
      </c>
      <c r="R1668" s="8">
        <f t="shared" si="212"/>
        <v>41.04081632653061</v>
      </c>
      <c r="S1668" s="10" t="str">
        <f t="shared" si="213"/>
        <v>music</v>
      </c>
      <c r="T1668" s="10" t="str">
        <f t="shared" si="208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6">
        <f t="shared" si="209"/>
        <v>41708.999305555561</v>
      </c>
      <c r="K1669">
        <v>1392169298</v>
      </c>
      <c r="L1669" s="16">
        <f t="shared" si="210"/>
        <v>41681.778912037036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211"/>
        <v>126.85294117647059</v>
      </c>
      <c r="R1669" s="8">
        <f t="shared" si="212"/>
        <v>52.597560975609753</v>
      </c>
      <c r="S1669" s="10" t="str">
        <f t="shared" si="213"/>
        <v>music</v>
      </c>
      <c r="T1669" s="10" t="str">
        <f t="shared" si="208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6">
        <f t="shared" si="209"/>
        <v>40874.899756944447</v>
      </c>
      <c r="K1670">
        <v>1319859339</v>
      </c>
      <c r="L1670" s="16">
        <f t="shared" si="210"/>
        <v>40844.858090277776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211"/>
        <v>102.6375</v>
      </c>
      <c r="R1670" s="8">
        <f t="shared" si="212"/>
        <v>70.784482758620683</v>
      </c>
      <c r="S1670" s="10" t="str">
        <f t="shared" si="213"/>
        <v>music</v>
      </c>
      <c r="T1670" s="10" t="str">
        <f t="shared" si="208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6">
        <f t="shared" si="209"/>
        <v>42521.593472222223</v>
      </c>
      <c r="K1671">
        <v>1459545276</v>
      </c>
      <c r="L1671" s="16">
        <f t="shared" si="210"/>
        <v>42461.593472222223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211"/>
        <v>139.75</v>
      </c>
      <c r="R1671" s="8">
        <f t="shared" si="212"/>
        <v>53.75</v>
      </c>
      <c r="S1671" s="10" t="str">
        <f t="shared" si="213"/>
        <v>music</v>
      </c>
      <c r="T1671" s="10" t="str">
        <f t="shared" si="208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6">
        <f t="shared" si="209"/>
        <v>40363.875</v>
      </c>
      <c r="K1672">
        <v>1273961999</v>
      </c>
      <c r="L1672" s="16">
        <f t="shared" si="210"/>
        <v>40313.638877314821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211"/>
        <v>102.60000000000001</v>
      </c>
      <c r="R1672" s="8">
        <f t="shared" si="212"/>
        <v>44.608695652173914</v>
      </c>
      <c r="S1672" s="10" t="str">
        <f t="shared" si="213"/>
        <v>music</v>
      </c>
      <c r="T1672" s="10" t="str">
        <f t="shared" si="208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6">
        <f t="shared" si="209"/>
        <v>42583.252476851856</v>
      </c>
      <c r="K1673">
        <v>1467464614</v>
      </c>
      <c r="L1673" s="16">
        <f t="shared" si="210"/>
        <v>42553.252476851856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211"/>
        <v>100.67349999999999</v>
      </c>
      <c r="R1673" s="8">
        <f t="shared" si="212"/>
        <v>26.148961038961041</v>
      </c>
      <c r="S1673" s="10" t="str">
        <f t="shared" si="213"/>
        <v>music</v>
      </c>
      <c r="T1673" s="10" t="str">
        <f t="shared" si="208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6">
        <f t="shared" si="209"/>
        <v>41064.364930555559</v>
      </c>
      <c r="K1674">
        <v>1336232730</v>
      </c>
      <c r="L1674" s="16">
        <f t="shared" si="210"/>
        <v>41034.364930555559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211"/>
        <v>112.94117647058823</v>
      </c>
      <c r="R1674" s="8">
        <f t="shared" si="212"/>
        <v>39.183673469387756</v>
      </c>
      <c r="S1674" s="10" t="str">
        <f t="shared" si="213"/>
        <v>music</v>
      </c>
      <c r="T1674" s="10" t="str">
        <f t="shared" si="208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6">
        <f t="shared" si="209"/>
        <v>42069.58671296297</v>
      </c>
      <c r="K1675">
        <v>1423083892</v>
      </c>
      <c r="L1675" s="16">
        <f t="shared" si="210"/>
        <v>42039.58671296297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211"/>
        <v>128.09523809523807</v>
      </c>
      <c r="R1675" s="8">
        <f t="shared" si="212"/>
        <v>45.593220338983052</v>
      </c>
      <c r="S1675" s="10" t="str">
        <f t="shared" si="213"/>
        <v>music</v>
      </c>
      <c r="T1675" s="10" t="str">
        <f t="shared" si="208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6">
        <f t="shared" si="209"/>
        <v>42599.999305555561</v>
      </c>
      <c r="K1676">
        <v>1468852306</v>
      </c>
      <c r="L1676" s="16">
        <f t="shared" si="210"/>
        <v>42569.313726851855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211"/>
        <v>201.7</v>
      </c>
      <c r="R1676" s="8">
        <f t="shared" si="212"/>
        <v>89.247787610619469</v>
      </c>
      <c r="S1676" s="10" t="str">
        <f t="shared" si="213"/>
        <v>music</v>
      </c>
      <c r="T1676" s="10" t="str">
        <f t="shared" si="208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6">
        <f t="shared" si="209"/>
        <v>40832.627083333333</v>
      </c>
      <c r="K1677">
        <v>1316194540</v>
      </c>
      <c r="L1677" s="16">
        <f t="shared" si="210"/>
        <v>40802.441435185188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211"/>
        <v>137.416</v>
      </c>
      <c r="R1677" s="8">
        <f t="shared" si="212"/>
        <v>40.416470588235299</v>
      </c>
      <c r="S1677" s="10" t="str">
        <f t="shared" si="213"/>
        <v>music</v>
      </c>
      <c r="T1677" s="10" t="str">
        <f t="shared" si="208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6">
        <f t="shared" si="209"/>
        <v>41019.874305555561</v>
      </c>
      <c r="K1678">
        <v>1330968347</v>
      </c>
      <c r="L1678" s="16">
        <f t="shared" si="210"/>
        <v>40973.434571759266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211"/>
        <v>115.33333333333333</v>
      </c>
      <c r="R1678" s="8">
        <f t="shared" si="212"/>
        <v>82.38095238095238</v>
      </c>
      <c r="S1678" s="10" t="str">
        <f t="shared" si="213"/>
        <v>music</v>
      </c>
      <c r="T1678" s="10" t="str">
        <f t="shared" si="208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6">
        <f t="shared" si="209"/>
        <v>42475.957638888889</v>
      </c>
      <c r="K1679">
        <v>1455615976</v>
      </c>
      <c r="L1679" s="16">
        <f t="shared" si="210"/>
        <v>42416.115462962967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211"/>
        <v>111.66666666666667</v>
      </c>
      <c r="R1679" s="8">
        <f t="shared" si="212"/>
        <v>159.52380952380952</v>
      </c>
      <c r="S1679" s="10" t="str">
        <f t="shared" si="213"/>
        <v>music</v>
      </c>
      <c r="T1679" s="10" t="str">
        <f t="shared" si="208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6">
        <f t="shared" si="209"/>
        <v>41676.563321759262</v>
      </c>
      <c r="K1680">
        <v>1390509071</v>
      </c>
      <c r="L1680" s="16">
        <f t="shared" si="210"/>
        <v>41662.563321759262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211"/>
        <v>118.39999999999999</v>
      </c>
      <c r="R1680" s="8">
        <f t="shared" si="212"/>
        <v>36.244897959183675</v>
      </c>
      <c r="S1680" s="10" t="str">
        <f t="shared" si="213"/>
        <v>music</v>
      </c>
      <c r="T1680" s="10" t="str">
        <f t="shared" si="208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6">
        <f t="shared" si="209"/>
        <v>40745.777141203704</v>
      </c>
      <c r="K1681">
        <v>1309311545</v>
      </c>
      <c r="L1681" s="16">
        <f t="shared" si="210"/>
        <v>40722.777141203704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211"/>
        <v>175</v>
      </c>
      <c r="R1681" s="8">
        <f t="shared" si="212"/>
        <v>62.5</v>
      </c>
      <c r="S1681" s="10" t="str">
        <f t="shared" si="213"/>
        <v>music</v>
      </c>
      <c r="T1681" s="10" t="str">
        <f t="shared" si="208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6">
        <f t="shared" si="209"/>
        <v>41832.466053240743</v>
      </c>
      <c r="K1682">
        <v>1402596667</v>
      </c>
      <c r="L1682" s="16">
        <f t="shared" si="210"/>
        <v>41802.466053240743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211"/>
        <v>117.5</v>
      </c>
      <c r="R1682" s="8">
        <f t="shared" si="212"/>
        <v>47</v>
      </c>
      <c r="S1682" s="10" t="str">
        <f t="shared" si="213"/>
        <v>music</v>
      </c>
      <c r="T1682" s="10" t="str">
        <f t="shared" si="208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6">
        <f t="shared" si="209"/>
        <v>42822.791666666664</v>
      </c>
      <c r="K1683">
        <v>1486522484</v>
      </c>
      <c r="L1683" s="16">
        <f t="shared" si="210"/>
        <v>42773.829675925932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211"/>
        <v>101.42212307692309</v>
      </c>
      <c r="R1683" s="8">
        <f t="shared" si="212"/>
        <v>74.575090497737563</v>
      </c>
      <c r="S1683" s="10" t="str">
        <f t="shared" si="213"/>
        <v>music</v>
      </c>
      <c r="T1683" s="10" t="str">
        <f t="shared" ref="T1683:T1714" si="214">IF(ISNUMBER(SEARCH("faith",P1683)),"faith","")</f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6">
        <f t="shared" si="209"/>
        <v>42838.880324074074</v>
      </c>
      <c r="K1684">
        <v>1486962460</v>
      </c>
      <c r="L1684" s="16">
        <f t="shared" si="210"/>
        <v>42778.921990740746</v>
      </c>
      <c r="M1684" t="b">
        <v>0</v>
      </c>
      <c r="N1684" s="11">
        <v>0.1</v>
      </c>
      <c r="O1684" t="b">
        <v>0</v>
      </c>
      <c r="P1684" t="s">
        <v>8293</v>
      </c>
      <c r="Q1684" s="7">
        <f t="shared" si="211"/>
        <v>0</v>
      </c>
      <c r="R1684" s="8">
        <f t="shared" si="212"/>
        <v>0</v>
      </c>
      <c r="S1684" s="10" t="str">
        <f t="shared" si="213"/>
        <v>music</v>
      </c>
      <c r="T1684" s="10" t="str">
        <f t="shared" si="214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6">
        <f t="shared" si="209"/>
        <v>42832.490023148152</v>
      </c>
      <c r="K1685">
        <v>1489517138</v>
      </c>
      <c r="L1685" s="16">
        <f t="shared" si="210"/>
        <v>42808.490023148152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211"/>
        <v>21.714285714285715</v>
      </c>
      <c r="R1685" s="8">
        <f t="shared" si="212"/>
        <v>76</v>
      </c>
      <c r="S1685" s="10" t="str">
        <f t="shared" si="213"/>
        <v>music</v>
      </c>
      <c r="T1685" s="10" t="str">
        <f t="shared" si="214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6">
        <f t="shared" si="209"/>
        <v>42811.481956018521</v>
      </c>
      <c r="K1686">
        <v>1487360041</v>
      </c>
      <c r="L1686" s="16">
        <f t="shared" si="210"/>
        <v>42783.523622685192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211"/>
        <v>109.125</v>
      </c>
      <c r="R1686" s="8">
        <f t="shared" si="212"/>
        <v>86.43564356435644</v>
      </c>
      <c r="S1686" s="10" t="str">
        <f t="shared" si="213"/>
        <v>music</v>
      </c>
      <c r="T1686" s="10" t="str">
        <f t="shared" si="214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6">
        <f t="shared" si="209"/>
        <v>42817.916932870372</v>
      </c>
      <c r="K1687">
        <v>1487743223</v>
      </c>
      <c r="L1687" s="16">
        <f t="shared" si="210"/>
        <v>42787.958599537036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211"/>
        <v>102.85714285714285</v>
      </c>
      <c r="R1687" s="8">
        <f t="shared" si="212"/>
        <v>24</v>
      </c>
      <c r="S1687" s="10" t="str">
        <f t="shared" si="213"/>
        <v>music</v>
      </c>
      <c r="T1687" s="10" t="str">
        <f t="shared" si="214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6">
        <f t="shared" si="209"/>
        <v>42852.510636574072</v>
      </c>
      <c r="K1688">
        <v>1488140119</v>
      </c>
      <c r="L1688" s="16">
        <f t="shared" si="210"/>
        <v>42792.552303240744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211"/>
        <v>0.36</v>
      </c>
      <c r="R1688" s="8">
        <f t="shared" si="212"/>
        <v>18</v>
      </c>
      <c r="S1688" s="10" t="str">
        <f t="shared" si="213"/>
        <v>music</v>
      </c>
      <c r="T1688" s="10" t="str">
        <f t="shared" si="214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6">
        <f t="shared" si="209"/>
        <v>42835.552083333336</v>
      </c>
      <c r="K1689">
        <v>1488935245</v>
      </c>
      <c r="L1689" s="16">
        <f t="shared" si="210"/>
        <v>42801.755150462966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211"/>
        <v>31.25</v>
      </c>
      <c r="R1689" s="8">
        <f t="shared" si="212"/>
        <v>80.128205128205124</v>
      </c>
      <c r="S1689" s="10" t="str">
        <f t="shared" si="213"/>
        <v>music</v>
      </c>
      <c r="T1689" s="10" t="str">
        <f t="shared" si="214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6">
        <f t="shared" si="209"/>
        <v>42834.201319444452</v>
      </c>
      <c r="K1690">
        <v>1489150194</v>
      </c>
      <c r="L1690" s="16">
        <f t="shared" si="210"/>
        <v>42804.242986111109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211"/>
        <v>44.3</v>
      </c>
      <c r="R1690" s="8">
        <f t="shared" si="212"/>
        <v>253.14285714285714</v>
      </c>
      <c r="S1690" s="10" t="str">
        <f t="shared" si="213"/>
        <v>music</v>
      </c>
      <c r="T1690" s="10" t="str">
        <f t="shared" si="214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6">
        <f t="shared" si="209"/>
        <v>42810.609143518523</v>
      </c>
      <c r="K1691">
        <v>1487111830</v>
      </c>
      <c r="L1691" s="16">
        <f t="shared" si="210"/>
        <v>42780.650810185187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211"/>
        <v>100</v>
      </c>
      <c r="R1691" s="8">
        <f t="shared" si="212"/>
        <v>171.42857142857142</v>
      </c>
      <c r="S1691" s="10" t="str">
        <f t="shared" si="213"/>
        <v>music</v>
      </c>
      <c r="T1691" s="10" t="str">
        <f t="shared" si="214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6">
        <f t="shared" si="209"/>
        <v>42831.097708333335</v>
      </c>
      <c r="K1692">
        <v>1488882042</v>
      </c>
      <c r="L1692" s="16">
        <f t="shared" si="210"/>
        <v>42801.139375000006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211"/>
        <v>25.4</v>
      </c>
      <c r="R1692" s="8">
        <f t="shared" si="212"/>
        <v>57.727272727272727</v>
      </c>
      <c r="S1692" s="10" t="str">
        <f t="shared" si="213"/>
        <v>music</v>
      </c>
      <c r="T1692" s="10" t="str">
        <f t="shared" si="214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6">
        <f t="shared" si="209"/>
        <v>42827.750000000007</v>
      </c>
      <c r="K1693">
        <v>1488387008</v>
      </c>
      <c r="L1693" s="16">
        <f t="shared" si="210"/>
        <v>42795.409814814811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211"/>
        <v>33.473333333333329</v>
      </c>
      <c r="R1693" s="8">
        <f t="shared" si="212"/>
        <v>264.26315789473682</v>
      </c>
      <c r="S1693" s="10" t="str">
        <f t="shared" si="213"/>
        <v>music</v>
      </c>
      <c r="T1693" s="10" t="str">
        <f t="shared" si="214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6">
        <f t="shared" si="209"/>
        <v>42820.707638888889</v>
      </c>
      <c r="K1694">
        <v>1487734667</v>
      </c>
      <c r="L1694" s="16">
        <f t="shared" si="210"/>
        <v>42787.859571759262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211"/>
        <v>47.8</v>
      </c>
      <c r="R1694" s="8">
        <f t="shared" si="212"/>
        <v>159.33333333333334</v>
      </c>
      <c r="S1694" s="10" t="str">
        <f t="shared" si="213"/>
        <v>music</v>
      </c>
      <c r="T1694" s="10" t="str">
        <f t="shared" si="214"/>
        <v>faith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6">
        <f t="shared" si="209"/>
        <v>42834.541666666664</v>
      </c>
      <c r="K1695">
        <v>1489097112</v>
      </c>
      <c r="L1695" s="16">
        <f t="shared" si="210"/>
        <v>42803.628611111119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211"/>
        <v>9.3333333333333339</v>
      </c>
      <c r="R1695" s="8">
        <f t="shared" si="212"/>
        <v>35</v>
      </c>
      <c r="S1695" s="10" t="str">
        <f t="shared" si="213"/>
        <v>music</v>
      </c>
      <c r="T1695" s="10" t="str">
        <f t="shared" si="214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6">
        <f t="shared" si="209"/>
        <v>42820.9</v>
      </c>
      <c r="K1696">
        <v>1488038674</v>
      </c>
      <c r="L1696" s="16">
        <f t="shared" si="210"/>
        <v>42791.378171296303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211"/>
        <v>0.05</v>
      </c>
      <c r="R1696" s="8">
        <f t="shared" si="212"/>
        <v>5</v>
      </c>
      <c r="S1696" s="10" t="str">
        <f t="shared" si="213"/>
        <v>music</v>
      </c>
      <c r="T1696" s="10" t="str">
        <f t="shared" si="214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6">
        <f t="shared" si="209"/>
        <v>42834.750000000007</v>
      </c>
      <c r="K1697">
        <v>1488847514</v>
      </c>
      <c r="L1697" s="16">
        <f t="shared" si="210"/>
        <v>42800.739745370374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211"/>
        <v>11.708333333333334</v>
      </c>
      <c r="R1697" s="8">
        <f t="shared" si="212"/>
        <v>61.086956521739133</v>
      </c>
      <c r="S1697" s="10" t="str">
        <f t="shared" si="213"/>
        <v>music</v>
      </c>
      <c r="T1697" s="10" t="str">
        <f t="shared" si="214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6">
        <f t="shared" si="209"/>
        <v>42825.736238425925</v>
      </c>
      <c r="K1698">
        <v>1488418811</v>
      </c>
      <c r="L1698" s="16">
        <f t="shared" si="210"/>
        <v>42795.777905092596</v>
      </c>
      <c r="M1698" t="b">
        <v>0</v>
      </c>
      <c r="N1698" s="11">
        <v>0.1</v>
      </c>
      <c r="O1698" t="b">
        <v>0</v>
      </c>
      <c r="P1698" t="s">
        <v>8293</v>
      </c>
      <c r="Q1698" s="7">
        <f t="shared" si="211"/>
        <v>0</v>
      </c>
      <c r="R1698" s="8">
        <f t="shared" si="212"/>
        <v>0</v>
      </c>
      <c r="S1698" s="10" t="str">
        <f t="shared" si="213"/>
        <v>music</v>
      </c>
      <c r="T1698" s="10" t="str">
        <f t="shared" si="214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6">
        <f t="shared" si="209"/>
        <v>42834.699629629635</v>
      </c>
      <c r="K1699">
        <v>1489193248</v>
      </c>
      <c r="L1699" s="16">
        <f t="shared" si="210"/>
        <v>42804.741296296292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211"/>
        <v>20.208000000000002</v>
      </c>
      <c r="R1699" s="8">
        <f t="shared" si="212"/>
        <v>114.81818181818181</v>
      </c>
      <c r="S1699" s="10" t="str">
        <f t="shared" ref="S1699:S1730" si="215">IF(ISNUMBER(SEARCH("music",P1699)),"music","")</f>
        <v>music</v>
      </c>
      <c r="T1699" s="10" t="str">
        <f t="shared" si="214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6">
        <f t="shared" si="209"/>
        <v>42819.856250000004</v>
      </c>
      <c r="K1700">
        <v>1488430760</v>
      </c>
      <c r="L1700" s="16">
        <f t="shared" si="210"/>
        <v>42795.916203703709</v>
      </c>
      <c r="M1700" t="b">
        <v>0</v>
      </c>
      <c r="N1700" s="11">
        <v>0.1</v>
      </c>
      <c r="O1700" t="b">
        <v>0</v>
      </c>
      <c r="P1700" t="s">
        <v>8293</v>
      </c>
      <c r="Q1700" s="7">
        <f t="shared" si="211"/>
        <v>0</v>
      </c>
      <c r="R1700" s="8">
        <f t="shared" si="212"/>
        <v>0</v>
      </c>
      <c r="S1700" s="10" t="str">
        <f t="shared" si="215"/>
        <v>music</v>
      </c>
      <c r="T1700" s="10" t="str">
        <f t="shared" si="214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6">
        <f t="shared" si="209"/>
        <v>42836.572280092594</v>
      </c>
      <c r="K1701">
        <v>1489351445</v>
      </c>
      <c r="L1701" s="16">
        <f t="shared" si="210"/>
        <v>42806.572280092594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211"/>
        <v>4.2311459353574925</v>
      </c>
      <c r="R1701" s="8">
        <f t="shared" si="212"/>
        <v>54</v>
      </c>
      <c r="S1701" s="10" t="str">
        <f t="shared" si="215"/>
        <v>music</v>
      </c>
      <c r="T1701" s="10" t="str">
        <f t="shared" si="214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6">
        <f t="shared" si="209"/>
        <v>42825.875000000007</v>
      </c>
      <c r="K1702">
        <v>1488418990</v>
      </c>
      <c r="L1702" s="16">
        <f t="shared" si="210"/>
        <v>42795.779976851853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211"/>
        <v>26.06</v>
      </c>
      <c r="R1702" s="8">
        <f t="shared" si="212"/>
        <v>65.974683544303801</v>
      </c>
      <c r="S1702" s="10" t="str">
        <f t="shared" si="215"/>
        <v>music</v>
      </c>
      <c r="T1702" s="10" t="str">
        <f t="shared" si="214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6">
        <f t="shared" si="209"/>
        <v>42019.372743055559</v>
      </c>
      <c r="K1703">
        <v>1418745405</v>
      </c>
      <c r="L1703" s="16">
        <f t="shared" si="210"/>
        <v>41989.372743055559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211"/>
        <v>0.19801980198019803</v>
      </c>
      <c r="R1703" s="8">
        <f t="shared" si="212"/>
        <v>5</v>
      </c>
      <c r="S1703" s="10" t="str">
        <f t="shared" si="215"/>
        <v>music</v>
      </c>
      <c r="T1703" s="10" t="str">
        <f t="shared" si="214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6">
        <f t="shared" si="209"/>
        <v>42093.536458333336</v>
      </c>
      <c r="K1704">
        <v>1425156750</v>
      </c>
      <c r="L1704" s="16">
        <f t="shared" si="210"/>
        <v>42063.578125000007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211"/>
        <v>6.0606060606060606E-3</v>
      </c>
      <c r="R1704" s="8">
        <f t="shared" si="212"/>
        <v>1</v>
      </c>
      <c r="S1704" s="10" t="str">
        <f t="shared" si="215"/>
        <v>music</v>
      </c>
      <c r="T1704" s="10" t="str">
        <f t="shared" si="214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6">
        <f t="shared" si="209"/>
        <v>42246.990011574082</v>
      </c>
      <c r="K1705">
        <v>1435819537</v>
      </c>
      <c r="L1705" s="16">
        <f t="shared" si="210"/>
        <v>42186.990011574082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211"/>
        <v>1.02</v>
      </c>
      <c r="R1705" s="8">
        <f t="shared" si="212"/>
        <v>25.5</v>
      </c>
      <c r="S1705" s="10" t="str">
        <f t="shared" si="215"/>
        <v>music</v>
      </c>
      <c r="T1705" s="10" t="str">
        <f t="shared" si="214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6">
        <f t="shared" si="209"/>
        <v>42050.848067129635</v>
      </c>
      <c r="K1706">
        <v>1421464873</v>
      </c>
      <c r="L1706" s="16">
        <f t="shared" si="210"/>
        <v>42020.848067129635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211"/>
        <v>65.100000000000009</v>
      </c>
      <c r="R1706" s="8">
        <f t="shared" si="212"/>
        <v>118.36363636363636</v>
      </c>
      <c r="S1706" s="10" t="str">
        <f t="shared" si="215"/>
        <v>music</v>
      </c>
      <c r="T1706" s="10" t="str">
        <f t="shared" si="214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6">
        <f t="shared" si="209"/>
        <v>42256.375000000007</v>
      </c>
      <c r="K1707">
        <v>1440807846</v>
      </c>
      <c r="L1707" s="16">
        <f t="shared" si="210"/>
        <v>42244.725069444445</v>
      </c>
      <c r="M1707" t="b">
        <v>0</v>
      </c>
      <c r="N1707" s="11">
        <v>0.1</v>
      </c>
      <c r="O1707" t="b">
        <v>0</v>
      </c>
      <c r="P1707" t="s">
        <v>8293</v>
      </c>
      <c r="Q1707" s="7">
        <f t="shared" si="211"/>
        <v>0</v>
      </c>
      <c r="R1707" s="8">
        <f t="shared" si="212"/>
        <v>0</v>
      </c>
      <c r="S1707" s="10" t="str">
        <f t="shared" si="215"/>
        <v>music</v>
      </c>
      <c r="T1707" s="10" t="str">
        <f t="shared" si="214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6">
        <f t="shared" si="209"/>
        <v>42239.014722222222</v>
      </c>
      <c r="K1708">
        <v>1435130472</v>
      </c>
      <c r="L1708" s="16">
        <f t="shared" si="210"/>
        <v>42179.014722222222</v>
      </c>
      <c r="M1708" t="b">
        <v>0</v>
      </c>
      <c r="N1708" s="11">
        <v>0.1</v>
      </c>
      <c r="O1708" t="b">
        <v>0</v>
      </c>
      <c r="P1708" t="s">
        <v>8293</v>
      </c>
      <c r="Q1708" s="7">
        <f t="shared" si="211"/>
        <v>0</v>
      </c>
      <c r="R1708" s="8">
        <f t="shared" si="212"/>
        <v>0</v>
      </c>
      <c r="S1708" s="10" t="str">
        <f t="shared" si="215"/>
        <v>music</v>
      </c>
      <c r="T1708" s="10" t="str">
        <f t="shared" si="214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6">
        <f t="shared" si="209"/>
        <v>42457.387673611112</v>
      </c>
      <c r="K1709">
        <v>1456593495</v>
      </c>
      <c r="L1709" s="16">
        <f t="shared" si="210"/>
        <v>42427.429340277777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211"/>
        <v>9.74</v>
      </c>
      <c r="R1709" s="8">
        <f t="shared" si="212"/>
        <v>54.111111111111114</v>
      </c>
      <c r="S1709" s="10" t="str">
        <f t="shared" si="215"/>
        <v>music</v>
      </c>
      <c r="T1709" s="10" t="str">
        <f t="shared" si="214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6">
        <f t="shared" si="209"/>
        <v>42491.575300925928</v>
      </c>
      <c r="K1710">
        <v>1458679706</v>
      </c>
      <c r="L1710" s="16">
        <f t="shared" si="210"/>
        <v>42451.575300925928</v>
      </c>
      <c r="M1710" t="b">
        <v>0</v>
      </c>
      <c r="N1710" s="11">
        <v>0.1</v>
      </c>
      <c r="O1710" t="b">
        <v>0</v>
      </c>
      <c r="P1710" t="s">
        <v>8293</v>
      </c>
      <c r="Q1710" s="7">
        <f t="shared" si="211"/>
        <v>0</v>
      </c>
      <c r="R1710" s="8">
        <f t="shared" si="212"/>
        <v>0</v>
      </c>
      <c r="S1710" s="10" t="str">
        <f t="shared" si="215"/>
        <v>music</v>
      </c>
      <c r="T1710" s="10" t="str">
        <f t="shared" si="214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6">
        <f t="shared" si="209"/>
        <v>41882.527083333334</v>
      </c>
      <c r="K1711">
        <v>1405949514</v>
      </c>
      <c r="L1711" s="16">
        <f t="shared" si="210"/>
        <v>41841.272152777776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211"/>
        <v>4.8571428571428568</v>
      </c>
      <c r="R1711" s="8">
        <f t="shared" si="212"/>
        <v>21.25</v>
      </c>
      <c r="S1711" s="10" t="str">
        <f t="shared" si="215"/>
        <v>music</v>
      </c>
      <c r="T1711" s="10" t="str">
        <f t="shared" si="214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6">
        <f t="shared" si="209"/>
        <v>42387.250000000007</v>
      </c>
      <c r="K1712">
        <v>1449151888</v>
      </c>
      <c r="L1712" s="16">
        <f t="shared" si="210"/>
        <v>42341.299629629626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211"/>
        <v>0.67999999999999994</v>
      </c>
      <c r="R1712" s="8">
        <f t="shared" si="212"/>
        <v>34</v>
      </c>
      <c r="S1712" s="10" t="str">
        <f t="shared" si="215"/>
        <v>music</v>
      </c>
      <c r="T1712" s="10" t="str">
        <f t="shared" si="214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6">
        <f t="shared" si="209"/>
        <v>41883.354560185187</v>
      </c>
      <c r="K1713">
        <v>1406907034</v>
      </c>
      <c r="L1713" s="16">
        <f t="shared" si="210"/>
        <v>41852.354560185187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211"/>
        <v>10.5</v>
      </c>
      <c r="R1713" s="8">
        <f t="shared" si="212"/>
        <v>525</v>
      </c>
      <c r="S1713" s="10" t="str">
        <f t="shared" si="215"/>
        <v>music</v>
      </c>
      <c r="T1713" s="10" t="str">
        <f t="shared" si="214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6">
        <f t="shared" si="209"/>
        <v>42185.622141203705</v>
      </c>
      <c r="K1714">
        <v>1430517353</v>
      </c>
      <c r="L1714" s="16">
        <f t="shared" si="210"/>
        <v>42125.622141203705</v>
      </c>
      <c r="M1714" t="b">
        <v>0</v>
      </c>
      <c r="N1714" s="11">
        <v>0.1</v>
      </c>
      <c r="O1714" t="b">
        <v>0</v>
      </c>
      <c r="P1714" t="s">
        <v>8293</v>
      </c>
      <c r="Q1714" s="7">
        <f t="shared" si="211"/>
        <v>0</v>
      </c>
      <c r="R1714" s="8">
        <f t="shared" si="212"/>
        <v>0</v>
      </c>
      <c r="S1714" s="10" t="str">
        <f t="shared" si="215"/>
        <v>music</v>
      </c>
      <c r="T1714" s="10" t="str">
        <f t="shared" si="214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6">
        <f t="shared" si="209"/>
        <v>41917.509398148155</v>
      </c>
      <c r="K1715">
        <v>1409944412</v>
      </c>
      <c r="L1715" s="16">
        <f t="shared" si="210"/>
        <v>41887.509398148155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211"/>
        <v>1.6666666666666667</v>
      </c>
      <c r="R1715" s="8">
        <f t="shared" si="212"/>
        <v>50</v>
      </c>
      <c r="S1715" s="10" t="str">
        <f t="shared" si="215"/>
        <v>music</v>
      </c>
      <c r="T1715" s="10" t="str">
        <f t="shared" ref="T1715:T1742" si="216">IF(ISNUMBER(SEARCH("faith",P1715)),"faith","")</f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6">
        <f t="shared" si="209"/>
        <v>42125.626863425925</v>
      </c>
      <c r="K1716">
        <v>1427925761</v>
      </c>
      <c r="L1716" s="16">
        <f t="shared" si="210"/>
        <v>42095.626863425925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211"/>
        <v>7.8680000000000003</v>
      </c>
      <c r="R1716" s="8">
        <f t="shared" si="212"/>
        <v>115.70588235294117</v>
      </c>
      <c r="S1716" s="10" t="str">
        <f t="shared" si="215"/>
        <v>music</v>
      </c>
      <c r="T1716" s="10" t="str">
        <f t="shared" si="216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6">
        <f t="shared" si="209"/>
        <v>42093.848611111112</v>
      </c>
      <c r="K1717">
        <v>1425186785</v>
      </c>
      <c r="L1717" s="16">
        <f t="shared" si="210"/>
        <v>42063.925752314819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211"/>
        <v>0.22</v>
      </c>
      <c r="R1717" s="8">
        <f t="shared" si="212"/>
        <v>5.5</v>
      </c>
      <c r="S1717" s="10" t="str">
        <f t="shared" si="215"/>
        <v>music</v>
      </c>
      <c r="T1717" s="10" t="str">
        <f t="shared" si="216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6">
        <f t="shared" si="209"/>
        <v>42713.327534722222</v>
      </c>
      <c r="K1718">
        <v>1477835499</v>
      </c>
      <c r="L1718" s="16">
        <f t="shared" si="210"/>
        <v>42673.285868055558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211"/>
        <v>7.5</v>
      </c>
      <c r="R1718" s="8">
        <f t="shared" si="212"/>
        <v>50</v>
      </c>
      <c r="S1718" s="10" t="str">
        <f t="shared" si="215"/>
        <v>music</v>
      </c>
      <c r="T1718" s="10" t="str">
        <f t="shared" si="216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6">
        <f t="shared" si="209"/>
        <v>42480.875000000007</v>
      </c>
      <c r="K1719">
        <v>1459467238</v>
      </c>
      <c r="L1719" s="16">
        <f t="shared" si="210"/>
        <v>42460.690254629626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211"/>
        <v>42.725880551301685</v>
      </c>
      <c r="R1719" s="8">
        <f t="shared" si="212"/>
        <v>34.024390243902438</v>
      </c>
      <c r="S1719" s="10" t="str">
        <f t="shared" si="215"/>
        <v>music</v>
      </c>
      <c r="T1719" s="10" t="str">
        <f t="shared" si="216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6">
        <f t="shared" si="209"/>
        <v>42503.915972222225</v>
      </c>
      <c r="K1720">
        <v>1459435149</v>
      </c>
      <c r="L1720" s="16">
        <f t="shared" si="210"/>
        <v>42460.318854166668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211"/>
        <v>0.2142857142857143</v>
      </c>
      <c r="R1720" s="8">
        <f t="shared" si="212"/>
        <v>37.5</v>
      </c>
      <c r="S1720" s="10" t="str">
        <f t="shared" si="215"/>
        <v>music</v>
      </c>
      <c r="T1720" s="10" t="str">
        <f t="shared" si="216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6">
        <f t="shared" si="209"/>
        <v>41899.242951388893</v>
      </c>
      <c r="K1721">
        <v>1408366191</v>
      </c>
      <c r="L1721" s="16">
        <f t="shared" si="210"/>
        <v>41869.242951388893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211"/>
        <v>0.87500000000000011</v>
      </c>
      <c r="R1721" s="8">
        <f t="shared" si="212"/>
        <v>11.666666666666666</v>
      </c>
      <c r="S1721" s="10" t="str">
        <f t="shared" si="215"/>
        <v>music</v>
      </c>
      <c r="T1721" s="10" t="str">
        <f t="shared" si="216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6">
        <f t="shared" si="209"/>
        <v>41952.533229166671</v>
      </c>
      <c r="K1722">
        <v>1412966871</v>
      </c>
      <c r="L1722" s="16">
        <f t="shared" si="210"/>
        <v>41922.491562500007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211"/>
        <v>5.625</v>
      </c>
      <c r="R1722" s="8">
        <f t="shared" si="212"/>
        <v>28.125</v>
      </c>
      <c r="S1722" s="10" t="str">
        <f t="shared" si="215"/>
        <v>music</v>
      </c>
      <c r="T1722" s="10" t="str">
        <f t="shared" si="216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6">
        <f t="shared" si="209"/>
        <v>42349.169710648152</v>
      </c>
      <c r="K1723">
        <v>1447239863</v>
      </c>
      <c r="L1723" s="16">
        <f t="shared" si="210"/>
        <v>42319.169710648152</v>
      </c>
      <c r="M1723" t="b">
        <v>0</v>
      </c>
      <c r="N1723" s="11">
        <v>0.1</v>
      </c>
      <c r="O1723" t="b">
        <v>0</v>
      </c>
      <c r="P1723" t="s">
        <v>8293</v>
      </c>
      <c r="Q1723" s="7">
        <f t="shared" si="211"/>
        <v>0</v>
      </c>
      <c r="R1723" s="8">
        <f t="shared" si="212"/>
        <v>0</v>
      </c>
      <c r="S1723" s="10" t="str">
        <f t="shared" si="215"/>
        <v>music</v>
      </c>
      <c r="T1723" s="10" t="str">
        <f t="shared" si="216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6">
        <f t="shared" si="209"/>
        <v>42462.715277777781</v>
      </c>
      <c r="K1724">
        <v>1456441429</v>
      </c>
      <c r="L1724" s="16">
        <f t="shared" si="210"/>
        <v>42425.669317129628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211"/>
        <v>3.4722222222222224E-2</v>
      </c>
      <c r="R1724" s="8">
        <f t="shared" si="212"/>
        <v>1</v>
      </c>
      <c r="S1724" s="10" t="str">
        <f t="shared" si="215"/>
        <v>music</v>
      </c>
      <c r="T1724" s="10" t="str">
        <f t="shared" si="216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6">
        <f t="shared" si="209"/>
        <v>42185.958333333336</v>
      </c>
      <c r="K1725">
        <v>1430855315</v>
      </c>
      <c r="L1725" s="16">
        <f t="shared" si="210"/>
        <v>42129.533738425926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211"/>
        <v>6.5</v>
      </c>
      <c r="R1725" s="8">
        <f t="shared" si="212"/>
        <v>216.66666666666666</v>
      </c>
      <c r="S1725" s="10" t="str">
        <f t="shared" si="215"/>
        <v>music</v>
      </c>
      <c r="T1725" s="10" t="str">
        <f t="shared" si="216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6">
        <f t="shared" si="209"/>
        <v>41942.640763888892</v>
      </c>
      <c r="K1726">
        <v>1412115762</v>
      </c>
      <c r="L1726" s="16">
        <f t="shared" si="210"/>
        <v>41912.640763888892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211"/>
        <v>0.58333333333333337</v>
      </c>
      <c r="R1726" s="8">
        <f t="shared" si="212"/>
        <v>8.75</v>
      </c>
      <c r="S1726" s="10" t="str">
        <f t="shared" si="215"/>
        <v>music</v>
      </c>
      <c r="T1726" s="10" t="str">
        <f t="shared" si="216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6">
        <f t="shared" si="209"/>
        <v>41875.676493055558</v>
      </c>
      <c r="K1727">
        <v>1406330049</v>
      </c>
      <c r="L1727" s="16">
        <f t="shared" si="210"/>
        <v>41845.676493055558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211"/>
        <v>10.181818181818182</v>
      </c>
      <c r="R1727" s="8">
        <f t="shared" si="212"/>
        <v>62.222222222222221</v>
      </c>
      <c r="S1727" s="10" t="str">
        <f t="shared" si="215"/>
        <v>music</v>
      </c>
      <c r="T1727" s="10" t="str">
        <f t="shared" si="216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6">
        <f t="shared" si="209"/>
        <v>41817.628055555557</v>
      </c>
      <c r="K1728">
        <v>1401401064</v>
      </c>
      <c r="L1728" s="16">
        <f t="shared" si="210"/>
        <v>41788.628055555557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211"/>
        <v>33.784615384615385</v>
      </c>
      <c r="R1728" s="8">
        <f t="shared" si="212"/>
        <v>137.25</v>
      </c>
      <c r="S1728" s="10" t="str">
        <f t="shared" si="215"/>
        <v>music</v>
      </c>
      <c r="T1728" s="10" t="str">
        <f t="shared" si="216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6">
        <f t="shared" si="209"/>
        <v>42099.166666666664</v>
      </c>
      <c r="K1729">
        <v>1423520177</v>
      </c>
      <c r="L1729" s="16">
        <f t="shared" si="210"/>
        <v>42044.63630787038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211"/>
        <v>3.3333333333333333E-2</v>
      </c>
      <c r="R1729" s="8">
        <f t="shared" si="212"/>
        <v>1</v>
      </c>
      <c r="S1729" s="10" t="str">
        <f t="shared" si="215"/>
        <v>music</v>
      </c>
      <c r="T1729" s="10" t="str">
        <f t="shared" si="216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6">
        <f t="shared" ref="J1730:J1793" si="217">(((I1730/60)/60)/24)+DATE(1970,1,1)+(-7/24)</f>
        <v>42298.334189814814</v>
      </c>
      <c r="K1730">
        <v>1442847674</v>
      </c>
      <c r="L1730" s="16">
        <f t="shared" ref="L1730:L1793" si="218">(((K1730/60)/60)/24)+DATE(1970,1,1)+(-7/24)</f>
        <v>42268.334189814814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219">(E1730/D1730)*100</f>
        <v>68.400000000000006</v>
      </c>
      <c r="R1730" s="8">
        <f t="shared" ref="R1730:R1793" si="220">E1730/N1730</f>
        <v>122.14285714285714</v>
      </c>
      <c r="S1730" s="10" t="str">
        <f t="shared" si="215"/>
        <v>music</v>
      </c>
      <c r="T1730" s="10" t="str">
        <f t="shared" si="216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6">
        <f t="shared" si="217"/>
        <v>42530.76048611111</v>
      </c>
      <c r="K1731">
        <v>1460337306</v>
      </c>
      <c r="L1731" s="16">
        <f t="shared" si="218"/>
        <v>42470.76048611111</v>
      </c>
      <c r="M1731" t="b">
        <v>0</v>
      </c>
      <c r="N1731" s="11">
        <v>0.1</v>
      </c>
      <c r="O1731" t="b">
        <v>0</v>
      </c>
      <c r="P1731" t="s">
        <v>8293</v>
      </c>
      <c r="Q1731" s="7">
        <f t="shared" si="219"/>
        <v>0</v>
      </c>
      <c r="R1731" s="8">
        <f t="shared" si="220"/>
        <v>0</v>
      </c>
      <c r="S1731" s="10" t="str">
        <f t="shared" ref="S1731:S1742" si="221">IF(ISNUMBER(SEARCH("music",P1731)),"music","")</f>
        <v>music</v>
      </c>
      <c r="T1731" s="10" t="str">
        <f t="shared" si="216"/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6">
        <f t="shared" si="217"/>
        <v>42301.796099537045</v>
      </c>
      <c r="K1732">
        <v>1443146783</v>
      </c>
      <c r="L1732" s="16">
        <f t="shared" si="218"/>
        <v>42271.796099537045</v>
      </c>
      <c r="M1732" t="b">
        <v>0</v>
      </c>
      <c r="N1732" s="11">
        <v>0.1</v>
      </c>
      <c r="O1732" t="b">
        <v>0</v>
      </c>
      <c r="P1732" t="s">
        <v>8293</v>
      </c>
      <c r="Q1732" s="7">
        <f t="shared" si="219"/>
        <v>0</v>
      </c>
      <c r="R1732" s="8">
        <f t="shared" si="220"/>
        <v>0</v>
      </c>
      <c r="S1732" s="10" t="str">
        <f t="shared" si="221"/>
        <v>music</v>
      </c>
      <c r="T1732" s="10" t="str">
        <f t="shared" si="216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6">
        <f t="shared" si="217"/>
        <v>42166.333333333336</v>
      </c>
      <c r="K1733">
        <v>1432849552</v>
      </c>
      <c r="L1733" s="16">
        <f t="shared" si="218"/>
        <v>42152.615185185183</v>
      </c>
      <c r="M1733" t="b">
        <v>0</v>
      </c>
      <c r="N1733" s="11">
        <v>0.1</v>
      </c>
      <c r="O1733" t="b">
        <v>0</v>
      </c>
      <c r="P1733" t="s">
        <v>8293</v>
      </c>
      <c r="Q1733" s="7">
        <f t="shared" si="219"/>
        <v>0</v>
      </c>
      <c r="R1733" s="8">
        <f t="shared" si="220"/>
        <v>0</v>
      </c>
      <c r="S1733" s="10" t="str">
        <f t="shared" si="221"/>
        <v>music</v>
      </c>
      <c r="T1733" s="10" t="str">
        <f t="shared" si="216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6">
        <f t="shared" si="217"/>
        <v>42384.916666666664</v>
      </c>
      <c r="K1734">
        <v>1447777481</v>
      </c>
      <c r="L1734" s="16">
        <f t="shared" si="218"/>
        <v>42325.392141203709</v>
      </c>
      <c r="M1734" t="b">
        <v>0</v>
      </c>
      <c r="N1734" s="11">
        <v>0.1</v>
      </c>
      <c r="O1734" t="b">
        <v>0</v>
      </c>
      <c r="P1734" t="s">
        <v>8293</v>
      </c>
      <c r="Q1734" s="7">
        <f t="shared" si="219"/>
        <v>0</v>
      </c>
      <c r="R1734" s="8">
        <f t="shared" si="220"/>
        <v>0</v>
      </c>
      <c r="S1734" s="10" t="str">
        <f t="shared" si="221"/>
        <v>music</v>
      </c>
      <c r="T1734" s="10" t="str">
        <f t="shared" si="216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6">
        <f t="shared" si="217"/>
        <v>42626.604166666664</v>
      </c>
      <c r="K1735">
        <v>1472746374</v>
      </c>
      <c r="L1735" s="16">
        <f t="shared" si="218"/>
        <v>42614.383958333339</v>
      </c>
      <c r="M1735" t="b">
        <v>0</v>
      </c>
      <c r="N1735" s="11">
        <v>0.1</v>
      </c>
      <c r="O1735" t="b">
        <v>0</v>
      </c>
      <c r="P1735" t="s">
        <v>8293</v>
      </c>
      <c r="Q1735" s="7">
        <f t="shared" si="219"/>
        <v>0</v>
      </c>
      <c r="R1735" s="8">
        <f t="shared" si="220"/>
        <v>0</v>
      </c>
      <c r="S1735" s="10" t="str">
        <f t="shared" si="221"/>
        <v>music</v>
      </c>
      <c r="T1735" s="10" t="str">
        <f t="shared" si="216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6">
        <f t="shared" si="217"/>
        <v>42131.74486111111</v>
      </c>
      <c r="K1736">
        <v>1428454356</v>
      </c>
      <c r="L1736" s="16">
        <f t="shared" si="218"/>
        <v>42101.74486111111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219"/>
        <v>2.2222222222222223E-2</v>
      </c>
      <c r="R1736" s="8">
        <f t="shared" si="220"/>
        <v>1</v>
      </c>
      <c r="S1736" s="10" t="str">
        <f t="shared" si="221"/>
        <v>music</v>
      </c>
      <c r="T1736" s="10" t="str">
        <f t="shared" si="216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6">
        <f t="shared" si="217"/>
        <v>42589.522511574083</v>
      </c>
      <c r="K1737">
        <v>1468006345</v>
      </c>
      <c r="L1737" s="16">
        <f t="shared" si="218"/>
        <v>42559.522511574083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219"/>
        <v>11</v>
      </c>
      <c r="R1737" s="8">
        <f t="shared" si="220"/>
        <v>55</v>
      </c>
      <c r="S1737" s="10" t="str">
        <f t="shared" si="221"/>
        <v>music</v>
      </c>
      <c r="T1737" s="10" t="str">
        <f t="shared" si="216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6">
        <f t="shared" si="217"/>
        <v>42316.611493055556</v>
      </c>
      <c r="K1738">
        <v>1444423233</v>
      </c>
      <c r="L1738" s="16">
        <f t="shared" si="218"/>
        <v>42286.569826388892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219"/>
        <v>0.73333333333333328</v>
      </c>
      <c r="R1738" s="8">
        <f t="shared" si="220"/>
        <v>22</v>
      </c>
      <c r="S1738" s="10" t="str">
        <f t="shared" si="221"/>
        <v>music</v>
      </c>
      <c r="T1738" s="10" t="str">
        <f t="shared" si="216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6">
        <f t="shared" si="217"/>
        <v>42205.657314814824</v>
      </c>
      <c r="K1739">
        <v>1434840392</v>
      </c>
      <c r="L1739" s="16">
        <f t="shared" si="218"/>
        <v>42175.657314814824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219"/>
        <v>21.25</v>
      </c>
      <c r="R1739" s="8">
        <f t="shared" si="220"/>
        <v>56.666666666666664</v>
      </c>
      <c r="S1739" s="10" t="str">
        <f t="shared" si="221"/>
        <v>music</v>
      </c>
      <c r="T1739" s="10" t="str">
        <f t="shared" si="216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6">
        <f t="shared" si="217"/>
        <v>41914.582662037043</v>
      </c>
      <c r="K1740">
        <v>1409691542</v>
      </c>
      <c r="L1740" s="16">
        <f t="shared" si="218"/>
        <v>41884.582662037043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219"/>
        <v>0.4</v>
      </c>
      <c r="R1740" s="8">
        <f t="shared" si="220"/>
        <v>20</v>
      </c>
      <c r="S1740" s="10" t="str">
        <f t="shared" si="221"/>
        <v>music</v>
      </c>
      <c r="T1740" s="10" t="str">
        <f t="shared" si="216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6">
        <f t="shared" si="217"/>
        <v>42494.540879629632</v>
      </c>
      <c r="K1741">
        <v>1457297932</v>
      </c>
      <c r="L1741" s="16">
        <f t="shared" si="218"/>
        <v>42435.582546296304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219"/>
        <v>0.1</v>
      </c>
      <c r="R1741" s="8">
        <f t="shared" si="220"/>
        <v>1</v>
      </c>
      <c r="S1741" s="10" t="str">
        <f t="shared" si="221"/>
        <v>music</v>
      </c>
      <c r="T1741" s="10" t="str">
        <f t="shared" si="216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6">
        <f t="shared" si="217"/>
        <v>42201.525717592602</v>
      </c>
      <c r="K1742">
        <v>1434483422</v>
      </c>
      <c r="L1742" s="16">
        <f t="shared" si="218"/>
        <v>42171.525717592602</v>
      </c>
      <c r="M1742" t="b">
        <v>0</v>
      </c>
      <c r="N1742" s="11">
        <v>0.1</v>
      </c>
      <c r="O1742" t="b">
        <v>0</v>
      </c>
      <c r="P1742" t="s">
        <v>8293</v>
      </c>
      <c r="Q1742" s="7">
        <f t="shared" si="219"/>
        <v>0</v>
      </c>
      <c r="R1742" s="8">
        <f t="shared" si="220"/>
        <v>0</v>
      </c>
      <c r="S1742" s="10" t="str">
        <f t="shared" si="221"/>
        <v>music</v>
      </c>
      <c r="T1742" s="10" t="str">
        <f t="shared" si="216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6">
        <f t="shared" si="217"/>
        <v>42165.336469907408</v>
      </c>
      <c r="K1743">
        <v>1430060671</v>
      </c>
      <c r="L1743" s="16">
        <f t="shared" si="218"/>
        <v>42120.336469907408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219"/>
        <v>110.83333333333334</v>
      </c>
      <c r="R1743" s="8">
        <f t="shared" si="220"/>
        <v>25.576923076923077</v>
      </c>
      <c r="S1743" s="10" t="str">
        <f t="shared" ref="S1743:S1774" si="222">IF(ISNUMBER(SEARCH("photography",P1743)),"photography","")</f>
        <v>photography</v>
      </c>
      <c r="T1743" s="10" t="str">
        <f>IF(ISNUMBER(SEARCH("photography",P1743)),"photobooks","")</f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6">
        <f t="shared" si="217"/>
        <v>42742.583333333336</v>
      </c>
      <c r="K1744">
        <v>1481058170</v>
      </c>
      <c r="L1744" s="16">
        <f t="shared" si="218"/>
        <v>42710.585300925923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219"/>
        <v>108.74999999999999</v>
      </c>
      <c r="R1744" s="8">
        <f t="shared" si="220"/>
        <v>63.970588235294116</v>
      </c>
      <c r="S1744" s="10" t="str">
        <f t="shared" si="222"/>
        <v>photography</v>
      </c>
      <c r="T1744" s="10" t="str">
        <f t="shared" ref="T1744:T1807" si="223">IF(ISNUMBER(SEARCH("photography",P1744)),"photobooks","")</f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6">
        <f t="shared" si="217"/>
        <v>42608.874305555561</v>
      </c>
      <c r="K1745">
        <v>1470348775</v>
      </c>
      <c r="L1745" s="16">
        <f t="shared" si="218"/>
        <v>42586.633969907409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219"/>
        <v>100.41666666666667</v>
      </c>
      <c r="R1745" s="8">
        <f t="shared" si="220"/>
        <v>89.925373134328353</v>
      </c>
      <c r="S1745" s="10" t="str">
        <f t="shared" si="222"/>
        <v>photography</v>
      </c>
      <c r="T1745" s="10" t="str">
        <f t="shared" si="223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6">
        <f t="shared" si="217"/>
        <v>42071.271724537037</v>
      </c>
      <c r="K1746">
        <v>1421937077</v>
      </c>
      <c r="L1746" s="16">
        <f t="shared" si="218"/>
        <v>42026.313391203708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219"/>
        <v>118.45454545454545</v>
      </c>
      <c r="R1746" s="8">
        <f t="shared" si="220"/>
        <v>93.071428571428569</v>
      </c>
      <c r="S1746" s="10" t="str">
        <f t="shared" si="222"/>
        <v>photography</v>
      </c>
      <c r="T1746" s="10" t="str">
        <f t="shared" si="223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6">
        <f t="shared" si="217"/>
        <v>42725.791666666664</v>
      </c>
      <c r="K1747">
        <v>1479276838</v>
      </c>
      <c r="L1747" s="16">
        <f t="shared" si="218"/>
        <v>42689.968032407407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219"/>
        <v>114.01428571428571</v>
      </c>
      <c r="R1747" s="8">
        <f t="shared" si="220"/>
        <v>89.674157303370791</v>
      </c>
      <c r="S1747" s="10" t="str">
        <f t="shared" si="222"/>
        <v>photography</v>
      </c>
      <c r="T1747" s="10" t="str">
        <f t="shared" si="223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6">
        <f t="shared" si="217"/>
        <v>42697.791666666664</v>
      </c>
      <c r="K1748">
        <v>1477368867</v>
      </c>
      <c r="L1748" s="16">
        <f t="shared" si="218"/>
        <v>42667.885034722225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219"/>
        <v>148.10000000000002</v>
      </c>
      <c r="R1748" s="8">
        <f t="shared" si="220"/>
        <v>207.61682242990653</v>
      </c>
      <c r="S1748" s="10" t="str">
        <f t="shared" si="222"/>
        <v>photography</v>
      </c>
      <c r="T1748" s="10" t="str">
        <f t="shared" si="223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6">
        <f t="shared" si="217"/>
        <v>42321.333333333336</v>
      </c>
      <c r="K1749">
        <v>1444904830</v>
      </c>
      <c r="L1749" s="16">
        <f t="shared" si="218"/>
        <v>42292.143865740749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219"/>
        <v>104.95555555555556</v>
      </c>
      <c r="R1749" s="8">
        <f t="shared" si="220"/>
        <v>59.408805031446541</v>
      </c>
      <c r="S1749" s="10" t="str">
        <f t="shared" si="222"/>
        <v>photography</v>
      </c>
      <c r="T1749" s="10" t="str">
        <f t="shared" si="223"/>
        <v>photobooks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6">
        <f t="shared" si="217"/>
        <v>42249.659062500003</v>
      </c>
      <c r="K1750">
        <v>1438642143</v>
      </c>
      <c r="L1750" s="16">
        <f t="shared" si="218"/>
        <v>42219.659062500003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219"/>
        <v>129.94800000000001</v>
      </c>
      <c r="R1750" s="8">
        <f t="shared" si="220"/>
        <v>358.97237569060775</v>
      </c>
      <c r="S1750" s="10" t="str">
        <f t="shared" si="222"/>
        <v>photography</v>
      </c>
      <c r="T1750" s="10" t="str">
        <f t="shared" si="223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6">
        <f t="shared" si="217"/>
        <v>42795.500000000007</v>
      </c>
      <c r="K1751">
        <v>1485213921</v>
      </c>
      <c r="L1751" s="16">
        <f t="shared" si="218"/>
        <v>42758.684270833335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219"/>
        <v>123.48756218905473</v>
      </c>
      <c r="R1751" s="8">
        <f t="shared" si="220"/>
        <v>94.736641221374043</v>
      </c>
      <c r="S1751" s="10" t="str">
        <f t="shared" si="222"/>
        <v>photography</v>
      </c>
      <c r="T1751" s="10" t="str">
        <f t="shared" si="223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6">
        <f t="shared" si="217"/>
        <v>42479.54518518519</v>
      </c>
      <c r="K1752">
        <v>1458936304</v>
      </c>
      <c r="L1752" s="16">
        <f t="shared" si="218"/>
        <v>42454.54518518519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219"/>
        <v>201.62</v>
      </c>
      <c r="R1752" s="8">
        <f t="shared" si="220"/>
        <v>80.647999999999996</v>
      </c>
      <c r="S1752" s="10" t="str">
        <f t="shared" si="222"/>
        <v>photography</v>
      </c>
      <c r="T1752" s="10" t="str">
        <f t="shared" si="223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6">
        <f t="shared" si="217"/>
        <v>42082.448182870372</v>
      </c>
      <c r="K1753">
        <v>1424198723</v>
      </c>
      <c r="L1753" s="16">
        <f t="shared" si="218"/>
        <v>42052.489849537036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219"/>
        <v>102.89999999999999</v>
      </c>
      <c r="R1753" s="8">
        <f t="shared" si="220"/>
        <v>168.68852459016392</v>
      </c>
      <c r="S1753" s="10" t="str">
        <f t="shared" si="222"/>
        <v>photography</v>
      </c>
      <c r="T1753" s="10" t="str">
        <f t="shared" si="223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6">
        <f t="shared" si="217"/>
        <v>42656.961597222224</v>
      </c>
      <c r="K1754">
        <v>1473833082</v>
      </c>
      <c r="L1754" s="16">
        <f t="shared" si="218"/>
        <v>42626.961597222224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219"/>
        <v>260.16666666666663</v>
      </c>
      <c r="R1754" s="8">
        <f t="shared" si="220"/>
        <v>34.68888888888889</v>
      </c>
      <c r="S1754" s="10" t="str">
        <f t="shared" si="222"/>
        <v>photography</v>
      </c>
      <c r="T1754" s="10" t="str">
        <f t="shared" si="223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6">
        <f t="shared" si="217"/>
        <v>42450.416296296295</v>
      </c>
      <c r="K1755">
        <v>1455991168</v>
      </c>
      <c r="L1755" s="16">
        <f t="shared" si="218"/>
        <v>42420.457962962966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219"/>
        <v>108</v>
      </c>
      <c r="R1755" s="8">
        <f t="shared" si="220"/>
        <v>462.85714285714283</v>
      </c>
      <c r="S1755" s="10" t="str">
        <f t="shared" si="222"/>
        <v>photography</v>
      </c>
      <c r="T1755" s="10" t="str">
        <f t="shared" si="223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6">
        <f t="shared" si="217"/>
        <v>42097.543437500004</v>
      </c>
      <c r="K1756">
        <v>1425502953</v>
      </c>
      <c r="L1756" s="16">
        <f t="shared" si="218"/>
        <v>42067.585104166668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219"/>
        <v>110.52941176470587</v>
      </c>
      <c r="R1756" s="8">
        <f t="shared" si="220"/>
        <v>104.38888888888889</v>
      </c>
      <c r="S1756" s="10" t="str">
        <f t="shared" si="222"/>
        <v>photography</v>
      </c>
      <c r="T1756" s="10" t="str">
        <f t="shared" si="223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6">
        <f t="shared" si="217"/>
        <v>42282.497233796297</v>
      </c>
      <c r="K1757">
        <v>1441479361</v>
      </c>
      <c r="L1757" s="16">
        <f t="shared" si="218"/>
        <v>42252.497233796297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219"/>
        <v>120</v>
      </c>
      <c r="R1757" s="8">
        <f t="shared" si="220"/>
        <v>7.5</v>
      </c>
      <c r="S1757" s="10" t="str">
        <f t="shared" si="222"/>
        <v>photography</v>
      </c>
      <c r="T1757" s="10" t="str">
        <f t="shared" si="223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6">
        <f t="shared" si="217"/>
        <v>42610.875798611109</v>
      </c>
      <c r="K1758">
        <v>1468987269</v>
      </c>
      <c r="L1758" s="16">
        <f t="shared" si="218"/>
        <v>42570.875798611109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219"/>
        <v>102.82909090909091</v>
      </c>
      <c r="R1758" s="8">
        <f t="shared" si="220"/>
        <v>47.13</v>
      </c>
      <c r="S1758" s="10" t="str">
        <f t="shared" si="222"/>
        <v>photography</v>
      </c>
      <c r="T1758" s="10" t="str">
        <f t="shared" si="223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6">
        <f t="shared" si="217"/>
        <v>42763.520138888889</v>
      </c>
      <c r="K1759">
        <v>1483041083</v>
      </c>
      <c r="L1759" s="16">
        <f t="shared" si="218"/>
        <v>42733.535682870373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219"/>
        <v>115.99999999999999</v>
      </c>
      <c r="R1759" s="8">
        <f t="shared" si="220"/>
        <v>414.28571428571428</v>
      </c>
      <c r="S1759" s="10" t="str">
        <f t="shared" si="222"/>
        <v>photography</v>
      </c>
      <c r="T1759" s="10" t="str">
        <f t="shared" si="223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6">
        <f t="shared" si="217"/>
        <v>42565.664259259262</v>
      </c>
      <c r="K1760">
        <v>1463352992</v>
      </c>
      <c r="L1760" s="16">
        <f t="shared" si="218"/>
        <v>42505.664259259262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219"/>
        <v>114.7</v>
      </c>
      <c r="R1760" s="8">
        <f t="shared" si="220"/>
        <v>42.481481481481481</v>
      </c>
      <c r="S1760" s="10" t="str">
        <f t="shared" si="222"/>
        <v>photography</v>
      </c>
      <c r="T1760" s="10" t="str">
        <f t="shared" si="223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6">
        <f t="shared" si="217"/>
        <v>42088.495706018519</v>
      </c>
      <c r="K1761">
        <v>1425585229</v>
      </c>
      <c r="L1761" s="16">
        <f t="shared" si="218"/>
        <v>42068.53737268519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219"/>
        <v>106.60000000000001</v>
      </c>
      <c r="R1761" s="8">
        <f t="shared" si="220"/>
        <v>108.77551020408163</v>
      </c>
      <c r="S1761" s="10" t="str">
        <f t="shared" si="222"/>
        <v>photography</v>
      </c>
      <c r="T1761" s="10" t="str">
        <f t="shared" si="223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6">
        <f t="shared" si="217"/>
        <v>42425.380937500006</v>
      </c>
      <c r="K1762">
        <v>1454688513</v>
      </c>
      <c r="L1762" s="16">
        <f t="shared" si="218"/>
        <v>42405.380937500006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219"/>
        <v>165.44</v>
      </c>
      <c r="R1762" s="8">
        <f t="shared" si="220"/>
        <v>81.098039215686271</v>
      </c>
      <c r="S1762" s="10" t="str">
        <f t="shared" si="222"/>
        <v>photography</v>
      </c>
      <c r="T1762" s="10" t="str">
        <f t="shared" si="223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6">
        <f t="shared" si="217"/>
        <v>42259.27615740741</v>
      </c>
      <c r="K1763">
        <v>1437745060</v>
      </c>
      <c r="L1763" s="16">
        <f t="shared" si="218"/>
        <v>42209.27615740741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219"/>
        <v>155</v>
      </c>
      <c r="R1763" s="8">
        <f t="shared" si="220"/>
        <v>51.666666666666664</v>
      </c>
      <c r="S1763" s="10" t="str">
        <f t="shared" si="222"/>
        <v>photography</v>
      </c>
      <c r="T1763" s="10" t="str">
        <f t="shared" si="223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6">
        <f t="shared" si="217"/>
        <v>42440.690335648149</v>
      </c>
      <c r="K1764">
        <v>1455147245</v>
      </c>
      <c r="L1764" s="16">
        <f t="shared" si="218"/>
        <v>42410.690335648149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219"/>
        <v>885</v>
      </c>
      <c r="R1764" s="8">
        <f t="shared" si="220"/>
        <v>35.4</v>
      </c>
      <c r="S1764" s="10" t="str">
        <f t="shared" si="222"/>
        <v>photography</v>
      </c>
      <c r="T1764" s="10" t="str">
        <f t="shared" si="223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6">
        <f t="shared" si="217"/>
        <v>42666.576851851853</v>
      </c>
      <c r="K1765">
        <v>1474663840</v>
      </c>
      <c r="L1765" s="16">
        <f t="shared" si="218"/>
        <v>42636.576851851853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219"/>
        <v>101.90833333333333</v>
      </c>
      <c r="R1765" s="8">
        <f t="shared" si="220"/>
        <v>103.63559322033899</v>
      </c>
      <c r="S1765" s="10" t="str">
        <f t="shared" si="222"/>
        <v>photography</v>
      </c>
      <c r="T1765" s="10" t="str">
        <f t="shared" si="223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6">
        <f t="shared" si="217"/>
        <v>41854.194201388891</v>
      </c>
      <c r="K1766">
        <v>1404560379</v>
      </c>
      <c r="L1766" s="16">
        <f t="shared" si="218"/>
        <v>41825.194201388891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219"/>
        <v>19.600000000000001</v>
      </c>
      <c r="R1766" s="8">
        <f t="shared" si="220"/>
        <v>55.282051282051285</v>
      </c>
      <c r="S1766" s="10" t="str">
        <f t="shared" si="222"/>
        <v>photography</v>
      </c>
      <c r="T1766" s="10" t="str">
        <f t="shared" si="223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6">
        <f t="shared" si="217"/>
        <v>41864.688796296301</v>
      </c>
      <c r="K1767">
        <v>1405380712</v>
      </c>
      <c r="L1767" s="16">
        <f t="shared" si="218"/>
        <v>41834.688796296301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219"/>
        <v>59.467839999999995</v>
      </c>
      <c r="R1767" s="8">
        <f t="shared" si="220"/>
        <v>72.16970873786407</v>
      </c>
      <c r="S1767" s="10" t="str">
        <f t="shared" si="222"/>
        <v>photography</v>
      </c>
      <c r="T1767" s="10" t="str">
        <f t="shared" si="223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6">
        <f t="shared" si="217"/>
        <v>41876.568148148152</v>
      </c>
      <c r="K1768">
        <v>1407184688</v>
      </c>
      <c r="L1768" s="16">
        <f t="shared" si="218"/>
        <v>41855.568148148152</v>
      </c>
      <c r="M1768" t="b">
        <v>1</v>
      </c>
      <c r="N1768" s="11">
        <v>0.1</v>
      </c>
      <c r="O1768" t="b">
        <v>0</v>
      </c>
      <c r="P1768" t="s">
        <v>8285</v>
      </c>
      <c r="Q1768" s="7">
        <f t="shared" si="219"/>
        <v>0</v>
      </c>
      <c r="R1768" s="8">
        <f t="shared" si="220"/>
        <v>0</v>
      </c>
      <c r="S1768" s="10" t="str">
        <f t="shared" si="222"/>
        <v>photography</v>
      </c>
      <c r="T1768" s="10" t="str">
        <f t="shared" si="223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6">
        <f t="shared" si="217"/>
        <v>41854.366712962968</v>
      </c>
      <c r="K1769">
        <v>1404488884</v>
      </c>
      <c r="L1769" s="16">
        <f t="shared" si="218"/>
        <v>41824.366712962968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219"/>
        <v>45.72</v>
      </c>
      <c r="R1769" s="8">
        <f t="shared" si="220"/>
        <v>58.615384615384613</v>
      </c>
      <c r="S1769" s="10" t="str">
        <f t="shared" si="222"/>
        <v>photography</v>
      </c>
      <c r="T1769" s="10" t="str">
        <f t="shared" si="223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6">
        <f t="shared" si="217"/>
        <v>41909.26902777778</v>
      </c>
      <c r="K1770">
        <v>1406640444</v>
      </c>
      <c r="L1770" s="16">
        <f t="shared" si="218"/>
        <v>41849.26902777778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219"/>
        <v>3.74</v>
      </c>
      <c r="R1770" s="8">
        <f t="shared" si="220"/>
        <v>12.466666666666667</v>
      </c>
      <c r="S1770" s="10" t="str">
        <f t="shared" si="222"/>
        <v>photography</v>
      </c>
      <c r="T1770" s="10" t="str">
        <f t="shared" si="223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6">
        <f t="shared" si="217"/>
        <v>42017.527303240742</v>
      </c>
      <c r="K1771">
        <v>1418585959</v>
      </c>
      <c r="L1771" s="16">
        <f t="shared" si="218"/>
        <v>41987.527303240742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219"/>
        <v>2.7025000000000001</v>
      </c>
      <c r="R1771" s="8">
        <f t="shared" si="220"/>
        <v>49.136363636363633</v>
      </c>
      <c r="S1771" s="10" t="str">
        <f t="shared" si="222"/>
        <v>photography</v>
      </c>
      <c r="T1771" s="10" t="str">
        <f t="shared" si="223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6">
        <f t="shared" si="217"/>
        <v>41926.488356481488</v>
      </c>
      <c r="K1772">
        <v>1410288194</v>
      </c>
      <c r="L1772" s="16">
        <f t="shared" si="218"/>
        <v>41891.488356481488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219"/>
        <v>56.51428571428572</v>
      </c>
      <c r="R1772" s="8">
        <f t="shared" si="220"/>
        <v>150.5</v>
      </c>
      <c r="S1772" s="10" t="str">
        <f t="shared" si="222"/>
        <v>photography</v>
      </c>
      <c r="T1772" s="10" t="str">
        <f t="shared" si="223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6">
        <f t="shared" si="217"/>
        <v>41935.687962962969</v>
      </c>
      <c r="K1773">
        <v>1411515040</v>
      </c>
      <c r="L1773" s="16">
        <f t="shared" si="218"/>
        <v>41905.687962962969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219"/>
        <v>21.30952380952381</v>
      </c>
      <c r="R1773" s="8">
        <f t="shared" si="220"/>
        <v>35.799999999999997</v>
      </c>
      <c r="S1773" s="10" t="str">
        <f t="shared" si="222"/>
        <v>photography</v>
      </c>
      <c r="T1773" s="10" t="str">
        <f t="shared" si="223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6">
        <f t="shared" si="217"/>
        <v>41826.426342592596</v>
      </c>
      <c r="K1774">
        <v>1399482836</v>
      </c>
      <c r="L1774" s="16">
        <f t="shared" si="218"/>
        <v>41766.426342592596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219"/>
        <v>15.6</v>
      </c>
      <c r="R1774" s="8">
        <f t="shared" si="220"/>
        <v>45.157894736842103</v>
      </c>
      <c r="S1774" s="10" t="str">
        <f t="shared" si="222"/>
        <v>photography</v>
      </c>
      <c r="T1774" s="10" t="str">
        <f t="shared" si="223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6">
        <f t="shared" si="217"/>
        <v>42023.468726851854</v>
      </c>
      <c r="K1775">
        <v>1417803298</v>
      </c>
      <c r="L1775" s="16">
        <f t="shared" si="218"/>
        <v>41978.468726851854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219"/>
        <v>6.2566666666666677</v>
      </c>
      <c r="R1775" s="8">
        <f t="shared" si="220"/>
        <v>98.78947368421052</v>
      </c>
      <c r="S1775" s="10" t="str">
        <f t="shared" ref="S1775:S1806" si="224">IF(ISNUMBER(SEARCH("photography",P1775)),"photography","")</f>
        <v>photography</v>
      </c>
      <c r="T1775" s="10" t="str">
        <f t="shared" si="223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6">
        <f t="shared" si="217"/>
        <v>41972.332638888889</v>
      </c>
      <c r="K1776">
        <v>1413609292</v>
      </c>
      <c r="L1776" s="16">
        <f t="shared" si="218"/>
        <v>41929.926990740743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219"/>
        <v>45.92</v>
      </c>
      <c r="R1776" s="8">
        <f t="shared" si="220"/>
        <v>88.307692307692307</v>
      </c>
      <c r="S1776" s="10" t="str">
        <f t="shared" si="224"/>
        <v>photography</v>
      </c>
      <c r="T1776" s="10" t="str">
        <f t="shared" si="223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6">
        <f t="shared" si="217"/>
        <v>41936.684722222228</v>
      </c>
      <c r="K1777">
        <v>1410305160</v>
      </c>
      <c r="L1777" s="16">
        <f t="shared" si="218"/>
        <v>41891.684722222228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219"/>
        <v>65.101538461538468</v>
      </c>
      <c r="R1777" s="8">
        <f t="shared" si="220"/>
        <v>170.62903225806451</v>
      </c>
      <c r="S1777" s="10" t="str">
        <f t="shared" si="224"/>
        <v>photography</v>
      </c>
      <c r="T1777" s="10" t="str">
        <f t="shared" si="223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6">
        <f t="shared" si="217"/>
        <v>41941.665173611116</v>
      </c>
      <c r="K1778">
        <v>1411513071</v>
      </c>
      <c r="L1778" s="16">
        <f t="shared" si="218"/>
        <v>41905.665173611116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219"/>
        <v>6.7</v>
      </c>
      <c r="R1778" s="8">
        <f t="shared" si="220"/>
        <v>83.75</v>
      </c>
      <c r="S1778" s="10" t="str">
        <f t="shared" si="224"/>
        <v>photography</v>
      </c>
      <c r="T1778" s="10" t="str">
        <f t="shared" si="223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6">
        <f t="shared" si="217"/>
        <v>42055.065428240741</v>
      </c>
      <c r="K1779">
        <v>1421829253</v>
      </c>
      <c r="L1779" s="16">
        <f t="shared" si="218"/>
        <v>42025.065428240741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219"/>
        <v>13.5625</v>
      </c>
      <c r="R1779" s="8">
        <f t="shared" si="220"/>
        <v>65.099999999999994</v>
      </c>
      <c r="S1779" s="10" t="str">
        <f t="shared" si="224"/>
        <v>photography</v>
      </c>
      <c r="T1779" s="10" t="str">
        <f t="shared" si="223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6">
        <f t="shared" si="217"/>
        <v>42090.530034722229</v>
      </c>
      <c r="K1780">
        <v>1423600995</v>
      </c>
      <c r="L1780" s="16">
        <f t="shared" si="218"/>
        <v>42045.571701388886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219"/>
        <v>1.9900000000000002</v>
      </c>
      <c r="R1780" s="8">
        <f t="shared" si="220"/>
        <v>66.333333333333329</v>
      </c>
      <c r="S1780" s="10" t="str">
        <f t="shared" si="224"/>
        <v>photography</v>
      </c>
      <c r="T1780" s="10" t="str">
        <f t="shared" si="223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6">
        <f t="shared" si="217"/>
        <v>42615.400231481479</v>
      </c>
      <c r="K1781">
        <v>1470242180</v>
      </c>
      <c r="L1781" s="16">
        <f t="shared" si="218"/>
        <v>42585.400231481479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219"/>
        <v>36.236363636363642</v>
      </c>
      <c r="R1781" s="8">
        <f t="shared" si="220"/>
        <v>104.89473684210526</v>
      </c>
      <c r="S1781" s="10" t="str">
        <f t="shared" si="224"/>
        <v>photography</v>
      </c>
      <c r="T1781" s="10" t="str">
        <f t="shared" si="223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6">
        <f t="shared" si="217"/>
        <v>42553.309143518527</v>
      </c>
      <c r="K1782">
        <v>1462285510</v>
      </c>
      <c r="L1782" s="16">
        <f t="shared" si="218"/>
        <v>42493.309143518527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219"/>
        <v>39.743333333333339</v>
      </c>
      <c r="R1782" s="8">
        <f t="shared" si="220"/>
        <v>78.440789473684205</v>
      </c>
      <c r="S1782" s="10" t="str">
        <f t="shared" si="224"/>
        <v>photography</v>
      </c>
      <c r="T1782" s="10" t="str">
        <f t="shared" si="223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6">
        <f t="shared" si="217"/>
        <v>42628.325752314813</v>
      </c>
      <c r="K1783">
        <v>1471272545</v>
      </c>
      <c r="L1783" s="16">
        <f t="shared" si="218"/>
        <v>42597.325752314813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219"/>
        <v>25.763636363636365</v>
      </c>
      <c r="R1783" s="8">
        <f t="shared" si="220"/>
        <v>59.041666666666664</v>
      </c>
      <c r="S1783" s="10" t="str">
        <f t="shared" si="224"/>
        <v>photography</v>
      </c>
      <c r="T1783" s="10" t="str">
        <f t="shared" si="223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6">
        <f t="shared" si="217"/>
        <v>42421.283437500002</v>
      </c>
      <c r="K1784">
        <v>1453211289</v>
      </c>
      <c r="L1784" s="16">
        <f t="shared" si="218"/>
        <v>42388.283437500002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219"/>
        <v>15.491428571428573</v>
      </c>
      <c r="R1784" s="8">
        <f t="shared" si="220"/>
        <v>71.34210526315789</v>
      </c>
      <c r="S1784" s="10" t="str">
        <f t="shared" si="224"/>
        <v>photography</v>
      </c>
      <c r="T1784" s="10" t="str">
        <f t="shared" si="223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6">
        <f t="shared" si="217"/>
        <v>42145.658310185187</v>
      </c>
      <c r="K1785">
        <v>1429656478</v>
      </c>
      <c r="L1785" s="16">
        <f t="shared" si="218"/>
        <v>42115.658310185187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219"/>
        <v>23.692499999999999</v>
      </c>
      <c r="R1785" s="8">
        <f t="shared" si="220"/>
        <v>51.227027027027027</v>
      </c>
      <c r="S1785" s="10" t="str">
        <f t="shared" si="224"/>
        <v>photography</v>
      </c>
      <c r="T1785" s="10" t="str">
        <f t="shared" si="223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6">
        <f t="shared" si="217"/>
        <v>42034.850694444445</v>
      </c>
      <c r="K1786">
        <v>1419954240</v>
      </c>
      <c r="L1786" s="16">
        <f t="shared" si="218"/>
        <v>42003.363888888889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219"/>
        <v>39.76</v>
      </c>
      <c r="R1786" s="8">
        <f t="shared" si="220"/>
        <v>60.242424242424242</v>
      </c>
      <c r="S1786" s="10" t="str">
        <f t="shared" si="224"/>
        <v>photography</v>
      </c>
      <c r="T1786" s="10" t="str">
        <f t="shared" si="223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6">
        <f t="shared" si="217"/>
        <v>41927.708333333336</v>
      </c>
      <c r="K1787">
        <v>1410750855</v>
      </c>
      <c r="L1787" s="16">
        <f t="shared" si="218"/>
        <v>41896.843229166669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219"/>
        <v>20.220833333333331</v>
      </c>
      <c r="R1787" s="8">
        <f t="shared" si="220"/>
        <v>44.935185185185183</v>
      </c>
      <c r="S1787" s="10" t="str">
        <f t="shared" si="224"/>
        <v>photography</v>
      </c>
      <c r="T1787" s="10" t="str">
        <f t="shared" si="223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6">
        <f t="shared" si="217"/>
        <v>41988.258993055562</v>
      </c>
      <c r="K1788">
        <v>1416057177</v>
      </c>
      <c r="L1788" s="16">
        <f t="shared" si="218"/>
        <v>41958.258993055562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219"/>
        <v>47.631578947368418</v>
      </c>
      <c r="R1788" s="8">
        <f t="shared" si="220"/>
        <v>31.206896551724139</v>
      </c>
      <c r="S1788" s="10" t="str">
        <f t="shared" si="224"/>
        <v>photography</v>
      </c>
      <c r="T1788" s="10" t="str">
        <f t="shared" si="223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6">
        <f t="shared" si="217"/>
        <v>42098.322187500002</v>
      </c>
      <c r="K1789">
        <v>1425570237</v>
      </c>
      <c r="L1789" s="16">
        <f t="shared" si="218"/>
        <v>42068.363854166666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219"/>
        <v>15.329999999999998</v>
      </c>
      <c r="R1789" s="8">
        <f t="shared" si="220"/>
        <v>63.875</v>
      </c>
      <c r="S1789" s="10" t="str">
        <f t="shared" si="224"/>
        <v>photography</v>
      </c>
      <c r="T1789" s="10" t="str">
        <f t="shared" si="223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6">
        <f t="shared" si="217"/>
        <v>41943.656736111116</v>
      </c>
      <c r="K1790">
        <v>1412203542</v>
      </c>
      <c r="L1790" s="16">
        <f t="shared" si="218"/>
        <v>41913.656736111116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219"/>
        <v>1.3818181818181818</v>
      </c>
      <c r="R1790" s="8">
        <f t="shared" si="220"/>
        <v>19</v>
      </c>
      <c r="S1790" s="10" t="str">
        <f t="shared" si="224"/>
        <v>photography</v>
      </c>
      <c r="T1790" s="10" t="str">
        <f t="shared" si="223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6">
        <f t="shared" si="217"/>
        <v>42015.958368055559</v>
      </c>
      <c r="K1791">
        <v>1415858403</v>
      </c>
      <c r="L1791" s="16">
        <f t="shared" si="218"/>
        <v>41955.958368055559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219"/>
        <v>0.5</v>
      </c>
      <c r="R1791" s="8">
        <f t="shared" si="220"/>
        <v>10</v>
      </c>
      <c r="S1791" s="10" t="str">
        <f t="shared" si="224"/>
        <v>photography</v>
      </c>
      <c r="T1791" s="10" t="str">
        <f t="shared" si="223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6">
        <f t="shared" si="217"/>
        <v>42040.38284722223</v>
      </c>
      <c r="K1792">
        <v>1420560678</v>
      </c>
      <c r="L1792" s="16">
        <f t="shared" si="218"/>
        <v>42010.38284722223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219"/>
        <v>4.957575757575758</v>
      </c>
      <c r="R1792" s="8">
        <f t="shared" si="220"/>
        <v>109.06666666666666</v>
      </c>
      <c r="S1792" s="10" t="str">
        <f t="shared" si="224"/>
        <v>photography</v>
      </c>
      <c r="T1792" s="10" t="str">
        <f t="shared" si="223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6">
        <f t="shared" si="217"/>
        <v>42033.448668981488</v>
      </c>
      <c r="K1793">
        <v>1417369565</v>
      </c>
      <c r="L1793" s="16">
        <f t="shared" si="218"/>
        <v>41973.448668981488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219"/>
        <v>3.5666666666666664</v>
      </c>
      <c r="R1793" s="8">
        <f t="shared" si="220"/>
        <v>26.75</v>
      </c>
      <c r="S1793" s="10" t="str">
        <f t="shared" si="224"/>
        <v>photography</v>
      </c>
      <c r="T1793" s="10" t="str">
        <f t="shared" si="223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6">
        <f t="shared" ref="J1794:J1857" si="225">(((I1794/60)/60)/24)+DATE(1970,1,1)+(-7/24)</f>
        <v>42225.999305555561</v>
      </c>
      <c r="K1794">
        <v>1435970682</v>
      </c>
      <c r="L1794" s="16">
        <f t="shared" ref="L1794:L1857" si="226">(((K1794/60)/60)/24)+DATE(1970,1,1)+(-7/24)</f>
        <v>42188.739374999997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227">(E1794/D1794)*100</f>
        <v>61.124000000000002</v>
      </c>
      <c r="R1794" s="8">
        <f t="shared" ref="R1794:R1857" si="228">E1794/N1794</f>
        <v>109.93525179856115</v>
      </c>
      <c r="S1794" s="10" t="str">
        <f t="shared" si="224"/>
        <v>photography</v>
      </c>
      <c r="T1794" s="10" t="str">
        <f t="shared" si="223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6">
        <f t="shared" si="225"/>
        <v>41970.64166666667</v>
      </c>
      <c r="K1795">
        <v>1414531440</v>
      </c>
      <c r="L1795" s="16">
        <f t="shared" si="226"/>
        <v>41940.600000000006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227"/>
        <v>1.3333333333333335</v>
      </c>
      <c r="R1795" s="8">
        <f t="shared" si="228"/>
        <v>20</v>
      </c>
      <c r="S1795" s="10" t="str">
        <f t="shared" si="224"/>
        <v>photography</v>
      </c>
      <c r="T1795" s="10" t="str">
        <f t="shared" si="223"/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6">
        <f t="shared" si="225"/>
        <v>42046.259513888894</v>
      </c>
      <c r="K1796">
        <v>1420636422</v>
      </c>
      <c r="L1796" s="16">
        <f t="shared" si="226"/>
        <v>42011.259513888894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227"/>
        <v>11.077777777777778</v>
      </c>
      <c r="R1796" s="8">
        <f t="shared" si="228"/>
        <v>55.388888888888886</v>
      </c>
      <c r="S1796" s="10" t="str">
        <f t="shared" si="224"/>
        <v>photography</v>
      </c>
      <c r="T1796" s="10" t="str">
        <f t="shared" si="22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6">
        <f t="shared" si="225"/>
        <v>42657.375000000007</v>
      </c>
      <c r="K1797">
        <v>1473922541</v>
      </c>
      <c r="L1797" s="16">
        <f t="shared" si="226"/>
        <v>42627.997002314813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227"/>
        <v>38.735714285714288</v>
      </c>
      <c r="R1797" s="8">
        <f t="shared" si="228"/>
        <v>133.90123456790124</v>
      </c>
      <c r="S1797" s="10" t="str">
        <f t="shared" si="224"/>
        <v>photography</v>
      </c>
      <c r="T1797" s="10" t="str">
        <f t="shared" si="22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6">
        <f t="shared" si="225"/>
        <v>42575.14775462963</v>
      </c>
      <c r="K1798">
        <v>1464172366</v>
      </c>
      <c r="L1798" s="16">
        <f t="shared" si="226"/>
        <v>42515.14775462963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227"/>
        <v>22.05263157894737</v>
      </c>
      <c r="R1798" s="8">
        <f t="shared" si="228"/>
        <v>48.720930232558139</v>
      </c>
      <c r="S1798" s="10" t="str">
        <f t="shared" si="224"/>
        <v>photography</v>
      </c>
      <c r="T1798" s="10" t="str">
        <f t="shared" si="22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6">
        <f t="shared" si="225"/>
        <v>42719.277650462966</v>
      </c>
      <c r="K1799">
        <v>1479217189</v>
      </c>
      <c r="L1799" s="16">
        <f t="shared" si="226"/>
        <v>42689.277650462966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227"/>
        <v>67.55</v>
      </c>
      <c r="R1799" s="8">
        <f t="shared" si="228"/>
        <v>48.25</v>
      </c>
      <c r="S1799" s="10" t="str">
        <f t="shared" si="224"/>
        <v>photography</v>
      </c>
      <c r="T1799" s="10" t="str">
        <f t="shared" si="22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6">
        <f t="shared" si="225"/>
        <v>42404.035104166665</v>
      </c>
      <c r="K1800">
        <v>1449388233</v>
      </c>
      <c r="L1800" s="16">
        <f t="shared" si="226"/>
        <v>42344.035104166665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227"/>
        <v>13.637499999999999</v>
      </c>
      <c r="R1800" s="8">
        <f t="shared" si="228"/>
        <v>58.972972972972975</v>
      </c>
      <c r="S1800" s="10" t="str">
        <f t="shared" si="224"/>
        <v>photography</v>
      </c>
      <c r="T1800" s="10" t="str">
        <f t="shared" si="22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6">
        <f t="shared" si="225"/>
        <v>41954.592685185191</v>
      </c>
      <c r="K1801">
        <v>1414008808</v>
      </c>
      <c r="L1801" s="16">
        <f t="shared" si="226"/>
        <v>41934.551018518519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227"/>
        <v>1.7457500000000001</v>
      </c>
      <c r="R1801" s="8">
        <f t="shared" si="228"/>
        <v>11.638333333333334</v>
      </c>
      <c r="S1801" s="10" t="str">
        <f t="shared" si="224"/>
        <v>photography</v>
      </c>
      <c r="T1801" s="10" t="str">
        <f t="shared" si="22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6">
        <f t="shared" si="225"/>
        <v>42653.314467592594</v>
      </c>
      <c r="K1802">
        <v>1473517970</v>
      </c>
      <c r="L1802" s="16">
        <f t="shared" si="226"/>
        <v>42623.314467592594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227"/>
        <v>20.44963251188932</v>
      </c>
      <c r="R1802" s="8">
        <f t="shared" si="228"/>
        <v>83.716814159292042</v>
      </c>
      <c r="S1802" s="10" t="str">
        <f t="shared" si="224"/>
        <v>photography</v>
      </c>
      <c r="T1802" s="10" t="str">
        <f t="shared" si="22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6">
        <f t="shared" si="225"/>
        <v>42353.215277777781</v>
      </c>
      <c r="K1803">
        <v>1447429868</v>
      </c>
      <c r="L1803" s="16">
        <f t="shared" si="226"/>
        <v>42321.368842592594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227"/>
        <v>13.852941176470587</v>
      </c>
      <c r="R1803" s="8">
        <f t="shared" si="228"/>
        <v>63.648648648648646</v>
      </c>
      <c r="S1803" s="10" t="str">
        <f t="shared" si="224"/>
        <v>photography</v>
      </c>
      <c r="T1803" s="10" t="str">
        <f t="shared" si="22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6">
        <f t="shared" si="225"/>
        <v>42182.624305555561</v>
      </c>
      <c r="K1804">
        <v>1433416830</v>
      </c>
      <c r="L1804" s="16">
        <f t="shared" si="226"/>
        <v>42159.180902777785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227"/>
        <v>48.485714285714288</v>
      </c>
      <c r="R1804" s="8">
        <f t="shared" si="228"/>
        <v>94.277777777777771</v>
      </c>
      <c r="S1804" s="10" t="str">
        <f t="shared" si="224"/>
        <v>photography</v>
      </c>
      <c r="T1804" s="10" t="str">
        <f t="shared" si="22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6">
        <f t="shared" si="225"/>
        <v>42048.779884259267</v>
      </c>
      <c r="K1805">
        <v>1421199782</v>
      </c>
      <c r="L1805" s="16">
        <f t="shared" si="226"/>
        <v>42017.779884259267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227"/>
        <v>30.8</v>
      </c>
      <c r="R1805" s="8">
        <f t="shared" si="228"/>
        <v>71.86666666666666</v>
      </c>
      <c r="S1805" s="10" t="str">
        <f t="shared" si="224"/>
        <v>photography</v>
      </c>
      <c r="T1805" s="10" t="str">
        <f t="shared" si="22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6">
        <f t="shared" si="225"/>
        <v>42322.428287037044</v>
      </c>
      <c r="K1806">
        <v>1444061804</v>
      </c>
      <c r="L1806" s="16">
        <f t="shared" si="226"/>
        <v>42282.386620370373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227"/>
        <v>35.174193548387095</v>
      </c>
      <c r="R1806" s="8">
        <f t="shared" si="228"/>
        <v>104.84615384615384</v>
      </c>
      <c r="S1806" s="10" t="str">
        <f t="shared" si="224"/>
        <v>photography</v>
      </c>
      <c r="T1806" s="10" t="str">
        <f t="shared" si="22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6">
        <f t="shared" si="225"/>
        <v>42279.458333333336</v>
      </c>
      <c r="K1807">
        <v>1441048658</v>
      </c>
      <c r="L1807" s="16">
        <f t="shared" si="226"/>
        <v>42247.512245370373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227"/>
        <v>36.404444444444444</v>
      </c>
      <c r="R1807" s="8">
        <f t="shared" si="228"/>
        <v>67.139344262295083</v>
      </c>
      <c r="S1807" s="10" t="str">
        <f t="shared" ref="S1807:S1822" si="229">IF(ISNUMBER(SEARCH("photography",P1807)),"photography","")</f>
        <v>photography</v>
      </c>
      <c r="T1807" s="10" t="str">
        <f t="shared" si="22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6">
        <f t="shared" si="225"/>
        <v>41912.346631944449</v>
      </c>
      <c r="K1808">
        <v>1409066349</v>
      </c>
      <c r="L1808" s="16">
        <f t="shared" si="226"/>
        <v>41877.346631944449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227"/>
        <v>2.9550000000000001</v>
      </c>
      <c r="R1808" s="8">
        <f t="shared" si="228"/>
        <v>73.875</v>
      </c>
      <c r="S1808" s="10" t="str">
        <f t="shared" si="229"/>
        <v>photography</v>
      </c>
      <c r="T1808" s="10" t="str">
        <f t="shared" ref="T1808:T1822" si="230">IF(ISNUMBER(SEARCH("photography",P1808)),"photobooks","")</f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6">
        <f t="shared" si="225"/>
        <v>41909.776770833334</v>
      </c>
      <c r="K1809">
        <v>1409276313</v>
      </c>
      <c r="L1809" s="16">
        <f t="shared" si="226"/>
        <v>41879.776770833334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227"/>
        <v>11.06</v>
      </c>
      <c r="R1809" s="8">
        <f t="shared" si="228"/>
        <v>69.125</v>
      </c>
      <c r="S1809" s="10" t="str">
        <f t="shared" si="229"/>
        <v>photography</v>
      </c>
      <c r="T1809" s="10" t="str">
        <f t="shared" si="230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6">
        <f t="shared" si="225"/>
        <v>42777.389236111114</v>
      </c>
      <c r="K1810">
        <v>1483806030</v>
      </c>
      <c r="L1810" s="16">
        <f t="shared" si="226"/>
        <v>42742.389236111114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227"/>
        <v>41.407142857142858</v>
      </c>
      <c r="R1810" s="8">
        <f t="shared" si="228"/>
        <v>120.77083333333333</v>
      </c>
      <c r="S1810" s="10" t="str">
        <f t="shared" si="229"/>
        <v>photography</v>
      </c>
      <c r="T1810" s="10" t="str">
        <f t="shared" si="230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6">
        <f t="shared" si="225"/>
        <v>42064.616192129637</v>
      </c>
      <c r="K1811">
        <v>1422222439</v>
      </c>
      <c r="L1811" s="16">
        <f t="shared" si="226"/>
        <v>42029.616192129637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227"/>
        <v>10.857142857142858</v>
      </c>
      <c r="R1811" s="8">
        <f t="shared" si="228"/>
        <v>42.222222222222221</v>
      </c>
      <c r="S1811" s="10" t="str">
        <f t="shared" si="229"/>
        <v>photography</v>
      </c>
      <c r="T1811" s="10" t="str">
        <f t="shared" si="230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6">
        <f t="shared" si="225"/>
        <v>41872.618356481486</v>
      </c>
      <c r="K1812">
        <v>1407621026</v>
      </c>
      <c r="L1812" s="16">
        <f t="shared" si="226"/>
        <v>41860.618356481486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227"/>
        <v>3.3333333333333335</v>
      </c>
      <c r="R1812" s="8">
        <f t="shared" si="228"/>
        <v>7.5</v>
      </c>
      <c r="S1812" s="10" t="str">
        <f t="shared" si="229"/>
        <v>photography</v>
      </c>
      <c r="T1812" s="10" t="str">
        <f t="shared" si="230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6">
        <f t="shared" si="225"/>
        <v>41935.875</v>
      </c>
      <c r="K1813">
        <v>1408962270</v>
      </c>
      <c r="L1813" s="16">
        <f t="shared" si="226"/>
        <v>41876.142013888893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227"/>
        <v>7.407407407407407E-2</v>
      </c>
      <c r="R1813" s="8">
        <f t="shared" si="228"/>
        <v>1.5384615384615385</v>
      </c>
      <c r="S1813" s="10" t="str">
        <f t="shared" si="229"/>
        <v>photography</v>
      </c>
      <c r="T1813" s="10" t="str">
        <f t="shared" si="230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6">
        <f t="shared" si="225"/>
        <v>42554.027037037034</v>
      </c>
      <c r="K1814">
        <v>1464939536</v>
      </c>
      <c r="L1814" s="16">
        <f t="shared" si="226"/>
        <v>42524.027037037034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227"/>
        <v>13.307692307692307</v>
      </c>
      <c r="R1814" s="8">
        <f t="shared" si="228"/>
        <v>37.608695652173914</v>
      </c>
      <c r="S1814" s="10" t="str">
        <f t="shared" si="229"/>
        <v>photography</v>
      </c>
      <c r="T1814" s="10" t="str">
        <f t="shared" si="230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6">
        <f t="shared" si="225"/>
        <v>41859.597361111111</v>
      </c>
      <c r="K1815">
        <v>1404940812</v>
      </c>
      <c r="L1815" s="16">
        <f t="shared" si="226"/>
        <v>41829.597361111111</v>
      </c>
      <c r="M1815" t="b">
        <v>0</v>
      </c>
      <c r="N1815" s="11">
        <v>0.1</v>
      </c>
      <c r="O1815" t="b">
        <v>0</v>
      </c>
      <c r="P1815" t="s">
        <v>8285</v>
      </c>
      <c r="Q1815" s="7">
        <f t="shared" si="227"/>
        <v>0</v>
      </c>
      <c r="R1815" s="8">
        <f t="shared" si="228"/>
        <v>0</v>
      </c>
      <c r="S1815" s="10" t="str">
        <f t="shared" si="229"/>
        <v>photography</v>
      </c>
      <c r="T1815" s="10" t="str">
        <f t="shared" si="230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6">
        <f t="shared" si="225"/>
        <v>42063.022407407414</v>
      </c>
      <c r="K1816">
        <v>1422516736</v>
      </c>
      <c r="L1816" s="16">
        <f t="shared" si="226"/>
        <v>42033.022407407414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227"/>
        <v>49.183333333333337</v>
      </c>
      <c r="R1816" s="8">
        <f t="shared" si="228"/>
        <v>42.157142857142858</v>
      </c>
      <c r="S1816" s="10" t="str">
        <f t="shared" si="229"/>
        <v>photography</v>
      </c>
      <c r="T1816" s="10" t="str">
        <f t="shared" si="230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6">
        <f t="shared" si="225"/>
        <v>42186.615011574082</v>
      </c>
      <c r="K1817">
        <v>1434577537</v>
      </c>
      <c r="L1817" s="16">
        <f t="shared" si="226"/>
        <v>42172.615011574082</v>
      </c>
      <c r="M1817" t="b">
        <v>0</v>
      </c>
      <c r="N1817" s="11">
        <v>0.1</v>
      </c>
      <c r="O1817" t="b">
        <v>0</v>
      </c>
      <c r="P1817" t="s">
        <v>8285</v>
      </c>
      <c r="Q1817" s="7">
        <f t="shared" si="227"/>
        <v>0</v>
      </c>
      <c r="R1817" s="8">
        <f t="shared" si="228"/>
        <v>0</v>
      </c>
      <c r="S1817" s="10" t="str">
        <f t="shared" si="229"/>
        <v>photography</v>
      </c>
      <c r="T1817" s="10" t="str">
        <f t="shared" si="230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6">
        <f t="shared" si="225"/>
        <v>42576.500000000007</v>
      </c>
      <c r="K1818">
        <v>1467061303</v>
      </c>
      <c r="L1818" s="16">
        <f t="shared" si="226"/>
        <v>42548.58452546296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227"/>
        <v>2.036</v>
      </c>
      <c r="R1818" s="8">
        <f t="shared" si="228"/>
        <v>84.833333333333329</v>
      </c>
      <c r="S1818" s="10" t="str">
        <f t="shared" si="229"/>
        <v>photography</v>
      </c>
      <c r="T1818" s="10" t="str">
        <f t="shared" si="230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6">
        <f t="shared" si="225"/>
        <v>42764.999305555561</v>
      </c>
      <c r="K1819">
        <v>1480607607</v>
      </c>
      <c r="L1819" s="16">
        <f t="shared" si="226"/>
        <v>42705.370451388888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227"/>
        <v>52.327777777777776</v>
      </c>
      <c r="R1819" s="8">
        <f t="shared" si="228"/>
        <v>94.19</v>
      </c>
      <c r="S1819" s="10" t="str">
        <f t="shared" si="229"/>
        <v>photography</v>
      </c>
      <c r="T1819" s="10" t="str">
        <f t="shared" si="230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6">
        <f t="shared" si="225"/>
        <v>42096.901041666664</v>
      </c>
      <c r="K1820">
        <v>1425447450</v>
      </c>
      <c r="L1820" s="16">
        <f t="shared" si="226"/>
        <v>42066.942708333336</v>
      </c>
      <c r="M1820" t="b">
        <v>0</v>
      </c>
      <c r="N1820" s="11">
        <v>0.1</v>
      </c>
      <c r="O1820" t="b">
        <v>0</v>
      </c>
      <c r="P1820" t="s">
        <v>8285</v>
      </c>
      <c r="Q1820" s="7">
        <f t="shared" si="227"/>
        <v>0</v>
      </c>
      <c r="R1820" s="8">
        <f t="shared" si="228"/>
        <v>0</v>
      </c>
      <c r="S1820" s="10" t="str">
        <f t="shared" si="229"/>
        <v>photography</v>
      </c>
      <c r="T1820" s="10" t="str">
        <f t="shared" si="230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6">
        <f t="shared" si="225"/>
        <v>41850.460601851853</v>
      </c>
      <c r="K1821">
        <v>1404151396</v>
      </c>
      <c r="L1821" s="16">
        <f t="shared" si="226"/>
        <v>41820.460601851853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227"/>
        <v>2.083333333333333</v>
      </c>
      <c r="R1821" s="8">
        <f t="shared" si="228"/>
        <v>6.25</v>
      </c>
      <c r="S1821" s="10" t="str">
        <f t="shared" si="229"/>
        <v>photography</v>
      </c>
      <c r="T1821" s="10" t="str">
        <f t="shared" si="230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6">
        <f t="shared" si="225"/>
        <v>42094.75104166667</v>
      </c>
      <c r="K1822">
        <v>1425261690</v>
      </c>
      <c r="L1822" s="16">
        <f t="shared" si="226"/>
        <v>42064.792708333342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227"/>
        <v>6.565384615384616</v>
      </c>
      <c r="R1822" s="8">
        <f t="shared" si="228"/>
        <v>213.375</v>
      </c>
      <c r="S1822" s="10" t="str">
        <f t="shared" si="229"/>
        <v>photography</v>
      </c>
      <c r="T1822" s="10" t="str">
        <f t="shared" si="230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6">
        <f t="shared" si="225"/>
        <v>40971.027395833335</v>
      </c>
      <c r="K1823">
        <v>1326872367</v>
      </c>
      <c r="L1823" s="16">
        <f t="shared" si="226"/>
        <v>40926.027395833335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227"/>
        <v>134.88999999999999</v>
      </c>
      <c r="R1823" s="8">
        <f t="shared" si="228"/>
        <v>59.162280701754383</v>
      </c>
      <c r="S1823" s="10" t="str">
        <f t="shared" ref="S1823:S1862" si="231">IF(ISNUMBER(SEARCH("music",P1823)),"music","")</f>
        <v>music</v>
      </c>
      <c r="T1823" s="10" t="str">
        <f>IF(ISNUMBER(SEARCH("music",P1823)),"rock","")</f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6">
        <f t="shared" si="225"/>
        <v>41670.500694444447</v>
      </c>
      <c r="K1824">
        <v>1388084862</v>
      </c>
      <c r="L1824" s="16">
        <f t="shared" si="226"/>
        <v>41634.505347222221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227"/>
        <v>100</v>
      </c>
      <c r="R1824" s="8">
        <f t="shared" si="228"/>
        <v>27.272727272727273</v>
      </c>
      <c r="S1824" s="10" t="str">
        <f t="shared" si="231"/>
        <v>music</v>
      </c>
      <c r="T1824" s="10" t="str">
        <f t="shared" ref="T1824:T1862" si="232">IF(ISNUMBER(SEARCH("music",P1824)),"rock","")</f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6">
        <f t="shared" si="225"/>
        <v>41206.393240740741</v>
      </c>
      <c r="K1825">
        <v>1348503976</v>
      </c>
      <c r="L1825" s="16">
        <f t="shared" si="226"/>
        <v>41176.393240740741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227"/>
        <v>115.85714285714286</v>
      </c>
      <c r="R1825" s="8">
        <f t="shared" si="228"/>
        <v>24.575757575757574</v>
      </c>
      <c r="S1825" s="10" t="str">
        <f t="shared" si="231"/>
        <v>music</v>
      </c>
      <c r="T1825" s="10" t="str">
        <f t="shared" si="232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6">
        <f t="shared" si="225"/>
        <v>41646.797222222223</v>
      </c>
      <c r="K1826">
        <v>1387403967</v>
      </c>
      <c r="L1826" s="16">
        <f t="shared" si="226"/>
        <v>41626.624618055561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227"/>
        <v>100.06666666666666</v>
      </c>
      <c r="R1826" s="8">
        <f t="shared" si="228"/>
        <v>75.05</v>
      </c>
      <c r="S1826" s="10" t="str">
        <f t="shared" si="231"/>
        <v>music</v>
      </c>
      <c r="T1826" s="10" t="str">
        <f t="shared" si="232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6">
        <f t="shared" si="225"/>
        <v>41466.542858796296</v>
      </c>
      <c r="K1827">
        <v>1371585703</v>
      </c>
      <c r="L1827" s="16">
        <f t="shared" si="226"/>
        <v>41443.542858796296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227"/>
        <v>105.05</v>
      </c>
      <c r="R1827" s="8">
        <f t="shared" si="228"/>
        <v>42.02</v>
      </c>
      <c r="S1827" s="10" t="str">
        <f t="shared" si="231"/>
        <v>music</v>
      </c>
      <c r="T1827" s="10" t="str">
        <f t="shared" si="232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6">
        <f t="shared" si="225"/>
        <v>41687.632141203707</v>
      </c>
      <c r="K1828">
        <v>1390083017</v>
      </c>
      <c r="L1828" s="16">
        <f t="shared" si="226"/>
        <v>41657.632141203707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227"/>
        <v>101</v>
      </c>
      <c r="R1828" s="8">
        <f t="shared" si="228"/>
        <v>53.157894736842103</v>
      </c>
      <c r="S1828" s="10" t="str">
        <f t="shared" si="231"/>
        <v>music</v>
      </c>
      <c r="T1828" s="10" t="str">
        <f t="shared" si="232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6">
        <f t="shared" si="225"/>
        <v>40605.034270833334</v>
      </c>
      <c r="K1829">
        <v>1294818561</v>
      </c>
      <c r="L1829" s="16">
        <f t="shared" si="226"/>
        <v>40555.034270833334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227"/>
        <v>100.66250000000001</v>
      </c>
      <c r="R1829" s="8">
        <f t="shared" si="228"/>
        <v>83.885416666666671</v>
      </c>
      <c r="S1829" s="10" t="str">
        <f t="shared" si="231"/>
        <v>music</v>
      </c>
      <c r="T1829" s="10" t="str">
        <f t="shared" si="232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6">
        <f t="shared" si="225"/>
        <v>41768.625</v>
      </c>
      <c r="K1830">
        <v>1396906530</v>
      </c>
      <c r="L1830" s="16">
        <f t="shared" si="226"/>
        <v>41736.607986111114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227"/>
        <v>100.16000000000001</v>
      </c>
      <c r="R1830" s="8">
        <f t="shared" si="228"/>
        <v>417.33333333333331</v>
      </c>
      <c r="S1830" s="10" t="str">
        <f t="shared" si="231"/>
        <v>music</v>
      </c>
      <c r="T1830" s="10" t="str">
        <f t="shared" si="232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6">
        <f t="shared" si="225"/>
        <v>40564.625</v>
      </c>
      <c r="K1831">
        <v>1291428371</v>
      </c>
      <c r="L1831" s="16">
        <f t="shared" si="226"/>
        <v>40515.795960648153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227"/>
        <v>166.68333333333334</v>
      </c>
      <c r="R1831" s="8">
        <f t="shared" si="228"/>
        <v>75.765151515151516</v>
      </c>
      <c r="S1831" s="10" t="str">
        <f t="shared" si="231"/>
        <v>music</v>
      </c>
      <c r="T1831" s="10" t="str">
        <f t="shared" si="232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6">
        <f t="shared" si="225"/>
        <v>41694.392442129632</v>
      </c>
      <c r="K1832">
        <v>1390667107</v>
      </c>
      <c r="L1832" s="16">
        <f t="shared" si="226"/>
        <v>41664.392442129632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227"/>
        <v>101.53333333333335</v>
      </c>
      <c r="R1832" s="8">
        <f t="shared" si="228"/>
        <v>67.389380530973455</v>
      </c>
      <c r="S1832" s="10" t="str">
        <f t="shared" si="231"/>
        <v>music</v>
      </c>
      <c r="T1832" s="10" t="str">
        <f t="shared" si="232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6">
        <f t="shared" si="225"/>
        <v>41041.704432870371</v>
      </c>
      <c r="K1833">
        <v>1335570863</v>
      </c>
      <c r="L1833" s="16">
        <f t="shared" si="226"/>
        <v>41026.704432870371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227"/>
        <v>103</v>
      </c>
      <c r="R1833" s="8">
        <f t="shared" si="228"/>
        <v>73.571428571428569</v>
      </c>
      <c r="S1833" s="10" t="str">
        <f t="shared" si="231"/>
        <v>music</v>
      </c>
      <c r="T1833" s="10" t="str">
        <f t="shared" si="232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6">
        <f t="shared" si="225"/>
        <v>40606.24799768519</v>
      </c>
      <c r="K1834">
        <v>1296651427</v>
      </c>
      <c r="L1834" s="16">
        <f t="shared" si="226"/>
        <v>40576.24799768519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227"/>
        <v>142.85714285714286</v>
      </c>
      <c r="R1834" s="8">
        <f t="shared" si="228"/>
        <v>25</v>
      </c>
      <c r="S1834" s="10" t="str">
        <f t="shared" si="231"/>
        <v>music</v>
      </c>
      <c r="T1834" s="10" t="str">
        <f t="shared" si="232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6">
        <f t="shared" si="225"/>
        <v>41335.040972222225</v>
      </c>
      <c r="K1835">
        <v>1359421403</v>
      </c>
      <c r="L1835" s="16">
        <f t="shared" si="226"/>
        <v>41302.752349537041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227"/>
        <v>262.5</v>
      </c>
      <c r="R1835" s="8">
        <f t="shared" si="228"/>
        <v>42</v>
      </c>
      <c r="S1835" s="10" t="str">
        <f t="shared" si="231"/>
        <v>music</v>
      </c>
      <c r="T1835" s="10" t="str">
        <f t="shared" si="232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6">
        <f t="shared" si="225"/>
        <v>42028.672395833339</v>
      </c>
      <c r="K1836">
        <v>1418684895</v>
      </c>
      <c r="L1836" s="16">
        <f t="shared" si="226"/>
        <v>41988.672395833339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227"/>
        <v>118.05000000000001</v>
      </c>
      <c r="R1836" s="8">
        <f t="shared" si="228"/>
        <v>131.16666666666666</v>
      </c>
      <c r="S1836" s="10" t="str">
        <f t="shared" si="231"/>
        <v>music</v>
      </c>
      <c r="T1836" s="10" t="str">
        <f t="shared" si="232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6">
        <f t="shared" si="225"/>
        <v>42460.368877314817</v>
      </c>
      <c r="K1837">
        <v>1456851071</v>
      </c>
      <c r="L1837" s="16">
        <f t="shared" si="226"/>
        <v>42430.410543981481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227"/>
        <v>104</v>
      </c>
      <c r="R1837" s="8">
        <f t="shared" si="228"/>
        <v>47.272727272727273</v>
      </c>
      <c r="S1837" s="10" t="str">
        <f t="shared" si="231"/>
        <v>music</v>
      </c>
      <c r="T1837" s="10" t="str">
        <f t="shared" si="232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6">
        <f t="shared" si="225"/>
        <v>41322.517696759263</v>
      </c>
      <c r="K1838">
        <v>1359660329</v>
      </c>
      <c r="L1838" s="16">
        <f t="shared" si="226"/>
        <v>41305.517696759263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227"/>
        <v>200.34</v>
      </c>
      <c r="R1838" s="8">
        <f t="shared" si="228"/>
        <v>182.12727272727273</v>
      </c>
      <c r="S1838" s="10" t="str">
        <f t="shared" si="231"/>
        <v>music</v>
      </c>
      <c r="T1838" s="10" t="str">
        <f t="shared" si="232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6">
        <f t="shared" si="225"/>
        <v>40985.714525462965</v>
      </c>
      <c r="K1839">
        <v>1326848935</v>
      </c>
      <c r="L1839" s="16">
        <f t="shared" si="226"/>
        <v>40925.756192129636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227"/>
        <v>306.83333333333331</v>
      </c>
      <c r="R1839" s="8">
        <f t="shared" si="228"/>
        <v>61.366666666666667</v>
      </c>
      <c r="S1839" s="10" t="str">
        <f t="shared" si="231"/>
        <v>music</v>
      </c>
      <c r="T1839" s="10" t="str">
        <f t="shared" si="232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6">
        <f t="shared" si="225"/>
        <v>40816.833333333336</v>
      </c>
      <c r="K1840">
        <v>1314989557</v>
      </c>
      <c r="L1840" s="16">
        <f t="shared" si="226"/>
        <v>40788.494872685187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227"/>
        <v>100.149</v>
      </c>
      <c r="R1840" s="8">
        <f t="shared" si="228"/>
        <v>35.767499999999998</v>
      </c>
      <c r="S1840" s="10" t="str">
        <f t="shared" si="231"/>
        <v>music</v>
      </c>
      <c r="T1840" s="10" t="str">
        <f t="shared" si="232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6">
        <f t="shared" si="225"/>
        <v>42644.430347222224</v>
      </c>
      <c r="K1841">
        <v>1472750382</v>
      </c>
      <c r="L1841" s="16">
        <f t="shared" si="226"/>
        <v>42614.430347222224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227"/>
        <v>205.29999999999998</v>
      </c>
      <c r="R1841" s="8">
        <f t="shared" si="228"/>
        <v>45.62222222222222</v>
      </c>
      <c r="S1841" s="10" t="str">
        <f t="shared" si="231"/>
        <v>music</v>
      </c>
      <c r="T1841" s="10" t="str">
        <f t="shared" si="232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6">
        <f t="shared" si="225"/>
        <v>41400.915972222225</v>
      </c>
      <c r="K1842">
        <v>1366251510</v>
      </c>
      <c r="L1842" s="16">
        <f t="shared" si="226"/>
        <v>41381.804513888892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227"/>
        <v>108.88888888888889</v>
      </c>
      <c r="R1842" s="8">
        <f t="shared" si="228"/>
        <v>75.384615384615387</v>
      </c>
      <c r="S1842" s="10" t="str">
        <f t="shared" si="231"/>
        <v>music</v>
      </c>
      <c r="T1842" s="10" t="str">
        <f t="shared" si="232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6">
        <f t="shared" si="225"/>
        <v>41778.915972222225</v>
      </c>
      <c r="K1843">
        <v>1397679445</v>
      </c>
      <c r="L1843" s="16">
        <f t="shared" si="226"/>
        <v>41745.553761574076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227"/>
        <v>101.75</v>
      </c>
      <c r="R1843" s="8">
        <f t="shared" si="228"/>
        <v>50.875</v>
      </c>
      <c r="S1843" s="10" t="str">
        <f t="shared" si="231"/>
        <v>music</v>
      </c>
      <c r="T1843" s="10" t="str">
        <f t="shared" si="232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6">
        <f t="shared" si="225"/>
        <v>42064.957638888889</v>
      </c>
      <c r="K1844">
        <v>1422371381</v>
      </c>
      <c r="L1844" s="16">
        <f t="shared" si="226"/>
        <v>42031.340057870373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227"/>
        <v>125.25</v>
      </c>
      <c r="R1844" s="8">
        <f t="shared" si="228"/>
        <v>119.28571428571429</v>
      </c>
      <c r="S1844" s="10" t="str">
        <f t="shared" si="231"/>
        <v>music</v>
      </c>
      <c r="T1844" s="10" t="str">
        <f t="shared" si="232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6">
        <f t="shared" si="225"/>
        <v>40594.7031712963</v>
      </c>
      <c r="K1845">
        <v>1295653954</v>
      </c>
      <c r="L1845" s="16">
        <f t="shared" si="226"/>
        <v>40564.7031712963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227"/>
        <v>124.0061</v>
      </c>
      <c r="R1845" s="8">
        <f t="shared" si="228"/>
        <v>92.541865671641801</v>
      </c>
      <c r="S1845" s="10" t="str">
        <f t="shared" si="231"/>
        <v>music</v>
      </c>
      <c r="T1845" s="10" t="str">
        <f t="shared" si="232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6">
        <f t="shared" si="225"/>
        <v>40704.833333333336</v>
      </c>
      <c r="K1846">
        <v>1304464914</v>
      </c>
      <c r="L1846" s="16">
        <f t="shared" si="226"/>
        <v>40666.681875000002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227"/>
        <v>101.4</v>
      </c>
      <c r="R1846" s="8">
        <f t="shared" si="228"/>
        <v>76.05</v>
      </c>
      <c r="S1846" s="10" t="str">
        <f t="shared" si="231"/>
        <v>music</v>
      </c>
      <c r="T1846" s="10" t="str">
        <f t="shared" si="232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6">
        <f t="shared" si="225"/>
        <v>42537.913194444445</v>
      </c>
      <c r="K1847">
        <v>1464854398</v>
      </c>
      <c r="L1847" s="16">
        <f t="shared" si="226"/>
        <v>42523.041643518525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227"/>
        <v>100</v>
      </c>
      <c r="R1847" s="8">
        <f t="shared" si="228"/>
        <v>52.631578947368418</v>
      </c>
      <c r="S1847" s="10" t="str">
        <f t="shared" si="231"/>
        <v>music</v>
      </c>
      <c r="T1847" s="10" t="str">
        <f t="shared" si="232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6">
        <f t="shared" si="225"/>
        <v>41258.358530092599</v>
      </c>
      <c r="K1848">
        <v>1352993777</v>
      </c>
      <c r="L1848" s="16">
        <f t="shared" si="226"/>
        <v>41228.358530092599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227"/>
        <v>137.92666666666668</v>
      </c>
      <c r="R1848" s="8">
        <f t="shared" si="228"/>
        <v>98.990430622009569</v>
      </c>
      <c r="S1848" s="10" t="str">
        <f t="shared" si="231"/>
        <v>music</v>
      </c>
      <c r="T1848" s="10" t="str">
        <f t="shared" si="232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6">
        <f t="shared" si="225"/>
        <v>42114.944814814815</v>
      </c>
      <c r="K1849">
        <v>1427780432</v>
      </c>
      <c r="L1849" s="16">
        <f t="shared" si="226"/>
        <v>42093.944814814815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227"/>
        <v>120.88000000000001</v>
      </c>
      <c r="R1849" s="8">
        <f t="shared" si="228"/>
        <v>79.526315789473685</v>
      </c>
      <c r="S1849" s="10" t="str">
        <f t="shared" si="231"/>
        <v>music</v>
      </c>
      <c r="T1849" s="10" t="str">
        <f t="shared" si="232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6">
        <f t="shared" si="225"/>
        <v>40754.999305555561</v>
      </c>
      <c r="K1850">
        <v>1306608888</v>
      </c>
      <c r="L1850" s="16">
        <f t="shared" si="226"/>
        <v>40691.496388888889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227"/>
        <v>107.36666666666667</v>
      </c>
      <c r="R1850" s="8">
        <f t="shared" si="228"/>
        <v>134.20833333333334</v>
      </c>
      <c r="S1850" s="10" t="str">
        <f t="shared" si="231"/>
        <v>music</v>
      </c>
      <c r="T1850" s="10" t="str">
        <f t="shared" si="232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6">
        <f t="shared" si="225"/>
        <v>41199.553923611114</v>
      </c>
      <c r="K1851">
        <v>1347913059</v>
      </c>
      <c r="L1851" s="16">
        <f t="shared" si="226"/>
        <v>41169.553923611114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227"/>
        <v>100.33333333333334</v>
      </c>
      <c r="R1851" s="8">
        <f t="shared" si="228"/>
        <v>37.625</v>
      </c>
      <c r="S1851" s="10" t="str">
        <f t="shared" si="231"/>
        <v>music</v>
      </c>
      <c r="T1851" s="10" t="str">
        <f t="shared" si="232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6">
        <f t="shared" si="225"/>
        <v>41830.66782407408</v>
      </c>
      <c r="K1852">
        <v>1402441300</v>
      </c>
      <c r="L1852" s="16">
        <f t="shared" si="226"/>
        <v>41800.66782407408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227"/>
        <v>101.52222222222223</v>
      </c>
      <c r="R1852" s="8">
        <f t="shared" si="228"/>
        <v>51.044692737430168</v>
      </c>
      <c r="S1852" s="10" t="str">
        <f t="shared" si="231"/>
        <v>music</v>
      </c>
      <c r="T1852" s="10" t="str">
        <f t="shared" si="232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6">
        <f t="shared" si="225"/>
        <v>41847.75</v>
      </c>
      <c r="K1853">
        <v>1404769538</v>
      </c>
      <c r="L1853" s="16">
        <f t="shared" si="226"/>
        <v>41827.615023148152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227"/>
        <v>100.07692307692308</v>
      </c>
      <c r="R1853" s="8">
        <f t="shared" si="228"/>
        <v>50.03846153846154</v>
      </c>
      <c r="S1853" s="10" t="str">
        <f t="shared" si="231"/>
        <v>music</v>
      </c>
      <c r="T1853" s="10" t="str">
        <f t="shared" si="232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6">
        <f t="shared" si="225"/>
        <v>42118.708333333336</v>
      </c>
      <c r="K1854">
        <v>1426703452</v>
      </c>
      <c r="L1854" s="16">
        <f t="shared" si="226"/>
        <v>42081.479768518526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227"/>
        <v>116.96666666666667</v>
      </c>
      <c r="R1854" s="8">
        <f t="shared" si="228"/>
        <v>133.93129770992365</v>
      </c>
      <c r="S1854" s="10" t="str">
        <f t="shared" si="231"/>
        <v>music</v>
      </c>
      <c r="T1854" s="10" t="str">
        <f t="shared" si="232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6">
        <f t="shared" si="225"/>
        <v>41226.810381944444</v>
      </c>
      <c r="K1855">
        <v>1348536417</v>
      </c>
      <c r="L1855" s="16">
        <f t="shared" si="226"/>
        <v>41176.76871527778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227"/>
        <v>101.875</v>
      </c>
      <c r="R1855" s="8">
        <f t="shared" si="228"/>
        <v>58.214285714285715</v>
      </c>
      <c r="S1855" s="10" t="str">
        <f t="shared" si="231"/>
        <v>music</v>
      </c>
      <c r="T1855" s="10" t="str">
        <f t="shared" si="232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6">
        <f t="shared" si="225"/>
        <v>41417.729594907411</v>
      </c>
      <c r="K1856">
        <v>1366763437</v>
      </c>
      <c r="L1856" s="16">
        <f t="shared" si="226"/>
        <v>41387.729594907411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227"/>
        <v>102.12366666666665</v>
      </c>
      <c r="R1856" s="8">
        <f t="shared" si="228"/>
        <v>88.037643678160919</v>
      </c>
      <c r="S1856" s="10" t="str">
        <f t="shared" si="231"/>
        <v>music</v>
      </c>
      <c r="T1856" s="10" t="str">
        <f t="shared" si="232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6">
        <f t="shared" si="225"/>
        <v>41645.246990740743</v>
      </c>
      <c r="K1857">
        <v>1385124940</v>
      </c>
      <c r="L1857" s="16">
        <f t="shared" si="226"/>
        <v>41600.246990740743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227"/>
        <v>154.05897142857143</v>
      </c>
      <c r="R1857" s="8">
        <f t="shared" si="228"/>
        <v>70.576753926701571</v>
      </c>
      <c r="S1857" s="10" t="str">
        <f t="shared" si="231"/>
        <v>music</v>
      </c>
      <c r="T1857" s="10" t="str">
        <f t="shared" si="232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6">
        <f t="shared" ref="J1858:J1921" si="233">(((I1858/60)/60)/24)+DATE(1970,1,1)+(-7/24)</f>
        <v>41838.563333333332</v>
      </c>
      <c r="K1858">
        <v>1403901072</v>
      </c>
      <c r="L1858" s="16">
        <f t="shared" ref="L1858:L1921" si="234">(((K1858/60)/60)/24)+DATE(1970,1,1)+(-7/24)</f>
        <v>41817.563333333332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235">(E1858/D1858)*100</f>
        <v>101.25</v>
      </c>
      <c r="R1858" s="8">
        <f t="shared" ref="R1858:R1921" si="236">E1858/N1858</f>
        <v>53.289473684210527</v>
      </c>
      <c r="S1858" s="10" t="str">
        <f t="shared" si="231"/>
        <v>music</v>
      </c>
      <c r="T1858" s="10" t="str">
        <f t="shared" si="232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6">
        <f t="shared" si="233"/>
        <v>41894.477002314816</v>
      </c>
      <c r="K1859">
        <v>1407954413</v>
      </c>
      <c r="L1859" s="16">
        <f t="shared" si="234"/>
        <v>41864.477002314816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235"/>
        <v>100</v>
      </c>
      <c r="R1859" s="8">
        <f t="shared" si="236"/>
        <v>136.36363636363637</v>
      </c>
      <c r="S1859" s="10" t="str">
        <f t="shared" si="231"/>
        <v>music</v>
      </c>
      <c r="T1859" s="10" t="str">
        <f t="shared" si="232"/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6">
        <f t="shared" si="233"/>
        <v>40892.950474537043</v>
      </c>
      <c r="K1860">
        <v>1318826921</v>
      </c>
      <c r="L1860" s="16">
        <f t="shared" si="234"/>
        <v>40832.908807870372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235"/>
        <v>108.74800874800874</v>
      </c>
      <c r="R1860" s="8">
        <f t="shared" si="236"/>
        <v>40.547315436241611</v>
      </c>
      <c r="S1860" s="10" t="str">
        <f t="shared" si="231"/>
        <v>music</v>
      </c>
      <c r="T1860" s="10" t="str">
        <f t="shared" si="232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6">
        <f t="shared" si="233"/>
        <v>40808.478344907409</v>
      </c>
      <c r="K1861">
        <v>1314124129</v>
      </c>
      <c r="L1861" s="16">
        <f t="shared" si="234"/>
        <v>40778.478344907409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235"/>
        <v>131.83333333333334</v>
      </c>
      <c r="R1861" s="8">
        <f t="shared" si="236"/>
        <v>70.625</v>
      </c>
      <c r="S1861" s="10" t="str">
        <f t="shared" si="231"/>
        <v>music</v>
      </c>
      <c r="T1861" s="10" t="str">
        <f t="shared" si="232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6">
        <f t="shared" si="233"/>
        <v>41676.417638888888</v>
      </c>
      <c r="K1862">
        <v>1389891684</v>
      </c>
      <c r="L1862" s="16">
        <f t="shared" si="234"/>
        <v>41655.417638888888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235"/>
        <v>133.46666666666667</v>
      </c>
      <c r="R1862" s="8">
        <f t="shared" si="236"/>
        <v>52.684210526315788</v>
      </c>
      <c r="S1862" s="10" t="str">
        <f t="shared" si="231"/>
        <v>music</v>
      </c>
      <c r="T1862" s="10" t="str">
        <f t="shared" si="232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6">
        <f t="shared" si="233"/>
        <v>42030.008576388893</v>
      </c>
      <c r="K1863">
        <v>1419664341</v>
      </c>
      <c r="L1863" s="16">
        <f t="shared" si="234"/>
        <v>42000.008576388893</v>
      </c>
      <c r="M1863" t="b">
        <v>0</v>
      </c>
      <c r="N1863" s="11">
        <v>0.1</v>
      </c>
      <c r="O1863" t="b">
        <v>0</v>
      </c>
      <c r="P1863" t="s">
        <v>8283</v>
      </c>
      <c r="Q1863" s="7">
        <f t="shared" si="235"/>
        <v>0</v>
      </c>
      <c r="R1863" s="8">
        <f t="shared" si="236"/>
        <v>0</v>
      </c>
      <c r="S1863" s="10" t="str">
        <f t="shared" ref="S1863:S1882" si="237">IF(ISNUMBER(SEARCH("games",P1863)),"games","")</f>
        <v>games</v>
      </c>
      <c r="T1863" s="10" t="str">
        <f>IF(ISNUMBER(SEARCH("games",P1863)),"mobile games","")</f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6">
        <f t="shared" si="233"/>
        <v>42802.020833333336</v>
      </c>
      <c r="K1864">
        <v>1484912974</v>
      </c>
      <c r="L1864" s="16">
        <f t="shared" si="234"/>
        <v>42755.20108796296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235"/>
        <v>8.0833333333333321</v>
      </c>
      <c r="R1864" s="8">
        <f t="shared" si="236"/>
        <v>90.9375</v>
      </c>
      <c r="S1864" s="10" t="str">
        <f t="shared" si="237"/>
        <v>games</v>
      </c>
      <c r="T1864" s="10" t="str">
        <f t="shared" ref="T1864:T1882" si="238">IF(ISNUMBER(SEARCH("games",P1864)),"mobile games","")</f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6">
        <f t="shared" si="233"/>
        <v>41802.505613425928</v>
      </c>
      <c r="K1865">
        <v>1400008085</v>
      </c>
      <c r="L1865" s="16">
        <f t="shared" si="234"/>
        <v>41772.505613425928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235"/>
        <v>0.4</v>
      </c>
      <c r="R1865" s="8">
        <f t="shared" si="236"/>
        <v>5</v>
      </c>
      <c r="S1865" s="10" t="str">
        <f t="shared" si="237"/>
        <v>games</v>
      </c>
      <c r="T1865" s="10" t="str">
        <f t="shared" si="238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6">
        <f t="shared" si="233"/>
        <v>41763.424768518518</v>
      </c>
      <c r="K1866">
        <v>1396631500</v>
      </c>
      <c r="L1866" s="16">
        <f t="shared" si="234"/>
        <v>41733.424768518518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235"/>
        <v>42.892307692307689</v>
      </c>
      <c r="R1866" s="8">
        <f t="shared" si="236"/>
        <v>58.083333333333336</v>
      </c>
      <c r="S1866" s="10" t="str">
        <f t="shared" si="237"/>
        <v>games</v>
      </c>
      <c r="T1866" s="10" t="str">
        <f t="shared" si="238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6">
        <f t="shared" si="233"/>
        <v>42680.117442129638</v>
      </c>
      <c r="K1867">
        <v>1475398147</v>
      </c>
      <c r="L1867" s="16">
        <f t="shared" si="234"/>
        <v>42645.075775462967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235"/>
        <v>3.6363636363636364E-3</v>
      </c>
      <c r="R1867" s="8">
        <f t="shared" si="236"/>
        <v>2</v>
      </c>
      <c r="S1867" s="10" t="str">
        <f t="shared" si="237"/>
        <v>games</v>
      </c>
      <c r="T1867" s="10" t="str">
        <f t="shared" si="238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6">
        <f t="shared" si="233"/>
        <v>42794.875000000007</v>
      </c>
      <c r="K1868">
        <v>1483768497</v>
      </c>
      <c r="L1868" s="16">
        <f t="shared" si="234"/>
        <v>42741.954826388894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235"/>
        <v>0.5</v>
      </c>
      <c r="R1868" s="8">
        <f t="shared" si="236"/>
        <v>62.5</v>
      </c>
      <c r="S1868" s="10" t="str">
        <f t="shared" si="237"/>
        <v>games</v>
      </c>
      <c r="T1868" s="10" t="str">
        <f t="shared" si="238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6">
        <f t="shared" si="233"/>
        <v>42679.633240740739</v>
      </c>
      <c r="K1869">
        <v>1475791912</v>
      </c>
      <c r="L1869" s="16">
        <f t="shared" si="234"/>
        <v>42649.633240740739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235"/>
        <v>0.05</v>
      </c>
      <c r="R1869" s="8">
        <f t="shared" si="236"/>
        <v>10</v>
      </c>
      <c r="S1869" s="10" t="str">
        <f t="shared" si="237"/>
        <v>games</v>
      </c>
      <c r="T1869" s="10" t="str">
        <f t="shared" si="238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6">
        <f t="shared" si="233"/>
        <v>42353.040972222225</v>
      </c>
      <c r="K1870">
        <v>1448044925</v>
      </c>
      <c r="L1870" s="16">
        <f t="shared" si="234"/>
        <v>42328.487557870372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235"/>
        <v>4.8680000000000003</v>
      </c>
      <c r="R1870" s="8">
        <f t="shared" si="236"/>
        <v>71.588235294117652</v>
      </c>
      <c r="S1870" s="10" t="str">
        <f t="shared" si="237"/>
        <v>games</v>
      </c>
      <c r="T1870" s="10" t="str">
        <f t="shared" si="238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6">
        <f t="shared" si="233"/>
        <v>42738.711215277777</v>
      </c>
      <c r="K1871">
        <v>1480896249</v>
      </c>
      <c r="L1871" s="16">
        <f t="shared" si="234"/>
        <v>42708.711215277777</v>
      </c>
      <c r="M1871" t="b">
        <v>0</v>
      </c>
      <c r="N1871" s="11">
        <v>0.1</v>
      </c>
      <c r="O1871" t="b">
        <v>0</v>
      </c>
      <c r="P1871" t="s">
        <v>8283</v>
      </c>
      <c r="Q1871" s="7">
        <f t="shared" si="235"/>
        <v>0</v>
      </c>
      <c r="R1871" s="8">
        <f t="shared" si="236"/>
        <v>0</v>
      </c>
      <c r="S1871" s="10" t="str">
        <f t="shared" si="237"/>
        <v>games</v>
      </c>
      <c r="T1871" s="10" t="str">
        <f t="shared" si="238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6">
        <f t="shared" si="233"/>
        <v>42399.886805555558</v>
      </c>
      <c r="K1872">
        <v>1451723535</v>
      </c>
      <c r="L1872" s="16">
        <f t="shared" si="234"/>
        <v>42371.064062500001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235"/>
        <v>10.314285714285715</v>
      </c>
      <c r="R1872" s="8">
        <f t="shared" si="236"/>
        <v>32.81818181818182</v>
      </c>
      <c r="S1872" s="10" t="str">
        <f t="shared" si="237"/>
        <v>games</v>
      </c>
      <c r="T1872" s="10" t="str">
        <f t="shared" si="238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6">
        <f t="shared" si="233"/>
        <v>41963.533576388894</v>
      </c>
      <c r="K1873">
        <v>1413053301</v>
      </c>
      <c r="L1873" s="16">
        <f t="shared" si="234"/>
        <v>41923.491909722223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235"/>
        <v>71.784615384615378</v>
      </c>
      <c r="R1873" s="8">
        <f t="shared" si="236"/>
        <v>49.11578947368421</v>
      </c>
      <c r="S1873" s="10" t="str">
        <f t="shared" si="237"/>
        <v>games</v>
      </c>
      <c r="T1873" s="10" t="str">
        <f t="shared" si="238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6">
        <f t="shared" si="233"/>
        <v>42184.83798611111</v>
      </c>
      <c r="K1874">
        <v>1433041602</v>
      </c>
      <c r="L1874" s="16">
        <f t="shared" si="234"/>
        <v>42154.83798611111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235"/>
        <v>1.06</v>
      </c>
      <c r="R1874" s="8">
        <f t="shared" si="236"/>
        <v>16.307692307692307</v>
      </c>
      <c r="S1874" s="10" t="str">
        <f t="shared" si="237"/>
        <v>games</v>
      </c>
      <c r="T1874" s="10" t="str">
        <f t="shared" si="238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6">
        <f t="shared" si="233"/>
        <v>42193.406250000007</v>
      </c>
      <c r="K1875">
        <v>1433861210</v>
      </c>
      <c r="L1875" s="16">
        <f t="shared" si="234"/>
        <v>42164.324189814819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235"/>
        <v>0.44999999999999996</v>
      </c>
      <c r="R1875" s="8">
        <f t="shared" si="236"/>
        <v>18</v>
      </c>
      <c r="S1875" s="10" t="str">
        <f t="shared" si="237"/>
        <v>games</v>
      </c>
      <c r="T1875" s="10" t="str">
        <f t="shared" si="238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6">
        <f t="shared" si="233"/>
        <v>42549.677465277775</v>
      </c>
      <c r="K1876">
        <v>1465427733</v>
      </c>
      <c r="L1876" s="16">
        <f t="shared" si="234"/>
        <v>42529.677465277775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235"/>
        <v>1.6250000000000001E-2</v>
      </c>
      <c r="R1876" s="8">
        <f t="shared" si="236"/>
        <v>13</v>
      </c>
      <c r="S1876" s="10" t="str">
        <f t="shared" si="237"/>
        <v>games</v>
      </c>
      <c r="T1876" s="10" t="str">
        <f t="shared" si="238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6">
        <f t="shared" si="233"/>
        <v>42588.607731481483</v>
      </c>
      <c r="K1877">
        <v>1465335308</v>
      </c>
      <c r="L1877" s="16">
        <f t="shared" si="234"/>
        <v>42528.607731481483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235"/>
        <v>0.51</v>
      </c>
      <c r="R1877" s="8">
        <f t="shared" si="236"/>
        <v>17</v>
      </c>
      <c r="S1877" s="10" t="str">
        <f t="shared" si="237"/>
        <v>games</v>
      </c>
      <c r="T1877" s="10" t="str">
        <f t="shared" si="238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6">
        <f t="shared" si="233"/>
        <v>41805.993113425924</v>
      </c>
      <c r="K1878">
        <v>1400309405</v>
      </c>
      <c r="L1878" s="16">
        <f t="shared" si="234"/>
        <v>41775.993113425924</v>
      </c>
      <c r="M1878" t="b">
        <v>0</v>
      </c>
      <c r="N1878" s="11">
        <v>0.1</v>
      </c>
      <c r="O1878" t="b">
        <v>0</v>
      </c>
      <c r="P1878" t="s">
        <v>8283</v>
      </c>
      <c r="Q1878" s="7">
        <f t="shared" si="235"/>
        <v>0</v>
      </c>
      <c r="R1878" s="8">
        <f t="shared" si="236"/>
        <v>0</v>
      </c>
      <c r="S1878" s="10" t="str">
        <f t="shared" si="237"/>
        <v>games</v>
      </c>
      <c r="T1878" s="10" t="str">
        <f t="shared" si="238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6">
        <f t="shared" si="233"/>
        <v>42063.737557870372</v>
      </c>
      <c r="K1879">
        <v>1422664925</v>
      </c>
      <c r="L1879" s="16">
        <f t="shared" si="234"/>
        <v>42034.737557870372</v>
      </c>
      <c r="M1879" t="b">
        <v>0</v>
      </c>
      <c r="N1879" s="11">
        <v>0.1</v>
      </c>
      <c r="O1879" t="b">
        <v>0</v>
      </c>
      <c r="P1879" t="s">
        <v>8283</v>
      </c>
      <c r="Q1879" s="7">
        <f t="shared" si="235"/>
        <v>0</v>
      </c>
      <c r="R1879" s="8">
        <f t="shared" si="236"/>
        <v>0</v>
      </c>
      <c r="S1879" s="10" t="str">
        <f t="shared" si="237"/>
        <v>games</v>
      </c>
      <c r="T1879" s="10" t="str">
        <f t="shared" si="238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6">
        <f t="shared" si="233"/>
        <v>41802.71707175926</v>
      </c>
      <c r="K1880">
        <v>1400026355</v>
      </c>
      <c r="L1880" s="16">
        <f t="shared" si="234"/>
        <v>41772.71707175926</v>
      </c>
      <c r="M1880" t="b">
        <v>0</v>
      </c>
      <c r="N1880" s="11">
        <v>0.1</v>
      </c>
      <c r="O1880" t="b">
        <v>0</v>
      </c>
      <c r="P1880" t="s">
        <v>8283</v>
      </c>
      <c r="Q1880" s="7">
        <f t="shared" si="235"/>
        <v>0</v>
      </c>
      <c r="R1880" s="8">
        <f t="shared" si="236"/>
        <v>0</v>
      </c>
      <c r="S1880" s="10" t="str">
        <f t="shared" si="237"/>
        <v>games</v>
      </c>
      <c r="T1880" s="10" t="str">
        <f t="shared" si="238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6">
        <f t="shared" si="233"/>
        <v>42443.316307870373</v>
      </c>
      <c r="K1881">
        <v>1455377729</v>
      </c>
      <c r="L1881" s="16">
        <f t="shared" si="234"/>
        <v>42413.357974537044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235"/>
        <v>0.12</v>
      </c>
      <c r="R1881" s="8">
        <f t="shared" si="236"/>
        <v>3</v>
      </c>
      <c r="S1881" s="10" t="str">
        <f t="shared" si="237"/>
        <v>games</v>
      </c>
      <c r="T1881" s="10" t="str">
        <f t="shared" si="238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6">
        <f t="shared" si="233"/>
        <v>42459.233564814822</v>
      </c>
      <c r="K1882">
        <v>1456839380</v>
      </c>
      <c r="L1882" s="16">
        <f t="shared" si="234"/>
        <v>42430.275231481479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235"/>
        <v>20.080000000000002</v>
      </c>
      <c r="R1882" s="8">
        <f t="shared" si="236"/>
        <v>41.833333333333336</v>
      </c>
      <c r="S1882" s="10" t="str">
        <f t="shared" si="237"/>
        <v>games</v>
      </c>
      <c r="T1882" s="10" t="str">
        <f t="shared" si="238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6">
        <f t="shared" si="233"/>
        <v>42072.819317129637</v>
      </c>
      <c r="K1883">
        <v>1423366789</v>
      </c>
      <c r="L1883" s="16">
        <f t="shared" si="234"/>
        <v>42042.860983796294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235"/>
        <v>172.68449999999999</v>
      </c>
      <c r="R1883" s="8">
        <f t="shared" si="236"/>
        <v>49.338428571428572</v>
      </c>
      <c r="S1883" s="10" t="str">
        <f t="shared" ref="S1883:S1902" si="239">IF(ISNUMBER(SEARCH("music",P1883)),"music","")</f>
        <v>music</v>
      </c>
      <c r="T1883" s="10" t="str">
        <f>IF(ISNUMBER(SEARCH("music",P1883)),"indie rock","")</f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6">
        <f t="shared" si="233"/>
        <v>41100.700000000004</v>
      </c>
      <c r="K1884">
        <v>1339109212</v>
      </c>
      <c r="L1884" s="16">
        <f t="shared" si="234"/>
        <v>41067.657546296301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235"/>
        <v>100.8955223880597</v>
      </c>
      <c r="R1884" s="8">
        <f t="shared" si="236"/>
        <v>41.728395061728392</v>
      </c>
      <c r="S1884" s="10" t="str">
        <f t="shared" si="239"/>
        <v>music</v>
      </c>
      <c r="T1884" s="10" t="str">
        <f t="shared" ref="T1884:T1902" si="240">IF(ISNUMBER(SEARCH("music",P1884)),"indie rock","")</f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6">
        <f t="shared" si="233"/>
        <v>41007.614675925928</v>
      </c>
      <c r="K1885">
        <v>1331333108</v>
      </c>
      <c r="L1885" s="16">
        <f t="shared" si="234"/>
        <v>40977.656342592592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235"/>
        <v>104.8048048048048</v>
      </c>
      <c r="R1885" s="8">
        <f t="shared" si="236"/>
        <v>32.71875</v>
      </c>
      <c r="S1885" s="10" t="str">
        <f t="shared" si="239"/>
        <v>music</v>
      </c>
      <c r="T1885" s="10" t="str">
        <f t="shared" si="240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6">
        <f t="shared" si="233"/>
        <v>41240.208333333336</v>
      </c>
      <c r="K1886">
        <v>1350967535</v>
      </c>
      <c r="L1886" s="16">
        <f t="shared" si="234"/>
        <v>41204.906655092593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235"/>
        <v>135.1</v>
      </c>
      <c r="R1886" s="8">
        <f t="shared" si="236"/>
        <v>51.96153846153846</v>
      </c>
      <c r="S1886" s="10" t="str">
        <f t="shared" si="239"/>
        <v>music</v>
      </c>
      <c r="T1886" s="10" t="str">
        <f t="shared" si="240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6">
        <f t="shared" si="233"/>
        <v>41131.625</v>
      </c>
      <c r="K1887">
        <v>1341800110</v>
      </c>
      <c r="L1887" s="16">
        <f t="shared" si="234"/>
        <v>41098.802199074074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235"/>
        <v>116.32786885245903</v>
      </c>
      <c r="R1887" s="8">
        <f t="shared" si="236"/>
        <v>50.685714285714283</v>
      </c>
      <c r="S1887" s="10" t="str">
        <f t="shared" si="239"/>
        <v>music</v>
      </c>
      <c r="T1887" s="10" t="str">
        <f t="shared" si="240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6">
        <f t="shared" si="233"/>
        <v>41955.656689814816</v>
      </c>
      <c r="K1888">
        <v>1413236738</v>
      </c>
      <c r="L1888" s="16">
        <f t="shared" si="234"/>
        <v>41925.615023148152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235"/>
        <v>102.08333333333333</v>
      </c>
      <c r="R1888" s="8">
        <f t="shared" si="236"/>
        <v>42.241379310344826</v>
      </c>
      <c r="S1888" s="10" t="str">
        <f t="shared" si="239"/>
        <v>music</v>
      </c>
      <c r="T1888" s="10" t="str">
        <f t="shared" si="240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6">
        <f t="shared" si="233"/>
        <v>42341.604166666664</v>
      </c>
      <c r="K1889">
        <v>1447614732</v>
      </c>
      <c r="L1889" s="16">
        <f t="shared" si="234"/>
        <v>42323.508472222224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235"/>
        <v>111.16666666666666</v>
      </c>
      <c r="R1889" s="8">
        <f t="shared" si="236"/>
        <v>416.875</v>
      </c>
      <c r="S1889" s="10" t="str">
        <f t="shared" si="239"/>
        <v>music</v>
      </c>
      <c r="T1889" s="10" t="str">
        <f t="shared" si="240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6">
        <f t="shared" si="233"/>
        <v>40329.915972222225</v>
      </c>
      <c r="K1890">
        <v>1272692732</v>
      </c>
      <c r="L1890" s="16">
        <f t="shared" si="234"/>
        <v>40298.948287037041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235"/>
        <v>166.08</v>
      </c>
      <c r="R1890" s="8">
        <f t="shared" si="236"/>
        <v>46.651685393258425</v>
      </c>
      <c r="S1890" s="10" t="str">
        <f t="shared" si="239"/>
        <v>music</v>
      </c>
      <c r="T1890" s="10" t="str">
        <f t="shared" si="240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6">
        <f t="shared" si="233"/>
        <v>41344.460023148153</v>
      </c>
      <c r="K1891">
        <v>1359140546</v>
      </c>
      <c r="L1891" s="16">
        <f t="shared" si="234"/>
        <v>41299.501689814817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235"/>
        <v>106.60000000000001</v>
      </c>
      <c r="R1891" s="8">
        <f t="shared" si="236"/>
        <v>48.454545454545453</v>
      </c>
      <c r="S1891" s="10" t="str">
        <f t="shared" si="239"/>
        <v>music</v>
      </c>
      <c r="T1891" s="10" t="str">
        <f t="shared" si="240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6">
        <f t="shared" si="233"/>
        <v>41258.494537037041</v>
      </c>
      <c r="K1892">
        <v>1353005528</v>
      </c>
      <c r="L1892" s="16">
        <f t="shared" si="234"/>
        <v>41228.494537037041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235"/>
        <v>144.58441666666667</v>
      </c>
      <c r="R1892" s="8">
        <f t="shared" si="236"/>
        <v>70.5289837398374</v>
      </c>
      <c r="S1892" s="10" t="str">
        <f t="shared" si="239"/>
        <v>music</v>
      </c>
      <c r="T1892" s="10" t="str">
        <f t="shared" si="240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6">
        <f t="shared" si="233"/>
        <v>40380.958333333336</v>
      </c>
      <c r="K1893">
        <v>1275851354</v>
      </c>
      <c r="L1893" s="16">
        <f t="shared" si="234"/>
        <v>40335.506412037037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235"/>
        <v>105.55000000000001</v>
      </c>
      <c r="R1893" s="8">
        <f t="shared" si="236"/>
        <v>87.958333333333329</v>
      </c>
      <c r="S1893" s="10" t="str">
        <f t="shared" si="239"/>
        <v>music</v>
      </c>
      <c r="T1893" s="10" t="str">
        <f t="shared" si="240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6">
        <f t="shared" si="233"/>
        <v>40701.34584490741</v>
      </c>
      <c r="K1894">
        <v>1304867881</v>
      </c>
      <c r="L1894" s="16">
        <f t="shared" si="234"/>
        <v>40671.34584490741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235"/>
        <v>136.60000000000002</v>
      </c>
      <c r="R1894" s="8">
        <f t="shared" si="236"/>
        <v>26.26923076923077</v>
      </c>
      <c r="S1894" s="10" t="str">
        <f t="shared" si="239"/>
        <v>music</v>
      </c>
      <c r="T1894" s="10" t="str">
        <f t="shared" si="240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6">
        <f t="shared" si="233"/>
        <v>40648.874305555561</v>
      </c>
      <c r="K1895">
        <v>1301524585</v>
      </c>
      <c r="L1895" s="16">
        <f t="shared" si="234"/>
        <v>40632.650289351855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235"/>
        <v>104</v>
      </c>
      <c r="R1895" s="8">
        <f t="shared" si="236"/>
        <v>57.777777777777779</v>
      </c>
      <c r="S1895" s="10" t="str">
        <f t="shared" si="239"/>
        <v>music</v>
      </c>
      <c r="T1895" s="10" t="str">
        <f t="shared" si="240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6">
        <f t="shared" si="233"/>
        <v>40951.613229166673</v>
      </c>
      <c r="K1896">
        <v>1326404583</v>
      </c>
      <c r="L1896" s="16">
        <f t="shared" si="234"/>
        <v>40920.613229166673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235"/>
        <v>114.5</v>
      </c>
      <c r="R1896" s="8">
        <f t="shared" si="236"/>
        <v>57.25</v>
      </c>
      <c r="S1896" s="10" t="str">
        <f t="shared" si="239"/>
        <v>music</v>
      </c>
      <c r="T1896" s="10" t="str">
        <f t="shared" si="240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6">
        <f t="shared" si="233"/>
        <v>42297.455115740748</v>
      </c>
      <c r="K1897">
        <v>1442771722</v>
      </c>
      <c r="L1897" s="16">
        <f t="shared" si="234"/>
        <v>42267.455115740748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235"/>
        <v>101.71957671957672</v>
      </c>
      <c r="R1897" s="8">
        <f t="shared" si="236"/>
        <v>196.34042553191489</v>
      </c>
      <c r="S1897" s="10" t="str">
        <f t="shared" si="239"/>
        <v>music</v>
      </c>
      <c r="T1897" s="10" t="str">
        <f t="shared" si="240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6">
        <f t="shared" si="233"/>
        <v>41011.418576388889</v>
      </c>
      <c r="K1898">
        <v>1331658165</v>
      </c>
      <c r="L1898" s="16">
        <f t="shared" si="234"/>
        <v>40981.418576388889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235"/>
        <v>123.94678492239468</v>
      </c>
      <c r="R1898" s="8">
        <f t="shared" si="236"/>
        <v>43</v>
      </c>
      <c r="S1898" s="10" t="str">
        <f t="shared" si="239"/>
        <v>music</v>
      </c>
      <c r="T1898" s="10" t="str">
        <f t="shared" si="240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6">
        <f t="shared" si="233"/>
        <v>41702.583333333336</v>
      </c>
      <c r="K1899">
        <v>1392040806</v>
      </c>
      <c r="L1899" s="16">
        <f t="shared" si="234"/>
        <v>41680.291736111118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235"/>
        <v>102.45669291338582</v>
      </c>
      <c r="R1899" s="8">
        <f t="shared" si="236"/>
        <v>35.551912568306008</v>
      </c>
      <c r="S1899" s="10" t="str">
        <f t="shared" si="239"/>
        <v>music</v>
      </c>
      <c r="T1899" s="10" t="str">
        <f t="shared" si="240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6">
        <f t="shared" si="233"/>
        <v>42401.458333333336</v>
      </c>
      <c r="K1900">
        <v>1451277473</v>
      </c>
      <c r="L1900" s="16">
        <f t="shared" si="234"/>
        <v>42365.901307870372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235"/>
        <v>144.5</v>
      </c>
      <c r="R1900" s="8">
        <f t="shared" si="236"/>
        <v>68.80952380952381</v>
      </c>
      <c r="S1900" s="10" t="str">
        <f t="shared" si="239"/>
        <v>music</v>
      </c>
      <c r="T1900" s="10" t="str">
        <f t="shared" si="240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6">
        <f t="shared" si="233"/>
        <v>42088.608402777776</v>
      </c>
      <c r="K1901">
        <v>1424730966</v>
      </c>
      <c r="L1901" s="16">
        <f t="shared" si="234"/>
        <v>42058.650069444448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235"/>
        <v>133.33333333333331</v>
      </c>
      <c r="R1901" s="8">
        <f t="shared" si="236"/>
        <v>28.571428571428573</v>
      </c>
      <c r="S1901" s="10" t="str">
        <f t="shared" si="239"/>
        <v>music</v>
      </c>
      <c r="T1901" s="10" t="str">
        <f t="shared" si="240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6">
        <f t="shared" si="233"/>
        <v>41188.124305555561</v>
      </c>
      <c r="K1902">
        <v>1347137731</v>
      </c>
      <c r="L1902" s="16">
        <f t="shared" si="234"/>
        <v>41160.58021990741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235"/>
        <v>109.3644</v>
      </c>
      <c r="R1902" s="8">
        <f t="shared" si="236"/>
        <v>50.631666666666668</v>
      </c>
      <c r="S1902" s="10" t="str">
        <f t="shared" si="239"/>
        <v>music</v>
      </c>
      <c r="T1902" s="10" t="str">
        <f t="shared" si="240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6">
        <f t="shared" si="233"/>
        <v>42146.250000000007</v>
      </c>
      <c r="K1903">
        <v>1429707729</v>
      </c>
      <c r="L1903" s="16">
        <f t="shared" si="234"/>
        <v>42116.251493055555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235"/>
        <v>2.6969696969696968</v>
      </c>
      <c r="R1903" s="8">
        <f t="shared" si="236"/>
        <v>106.8</v>
      </c>
      <c r="S1903" s="10" t="str">
        <f t="shared" ref="S1903:S1922" si="241">IF(ISNUMBER(SEARCH("technology",P1903)),"technology","")</f>
        <v>technology</v>
      </c>
      <c r="T1903" s="10" t="str">
        <f t="shared" ref="T1903:T1922" si="242">IF(ISNUMBER(SEARCH("gadgets",P1903)),"gadgets","")</f>
        <v>gadgets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6">
        <f t="shared" si="233"/>
        <v>42067.498229166667</v>
      </c>
      <c r="K1904">
        <v>1422903447</v>
      </c>
      <c r="L1904" s="16">
        <f t="shared" si="234"/>
        <v>42037.498229166667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235"/>
        <v>1.2</v>
      </c>
      <c r="R1904" s="8">
        <f t="shared" si="236"/>
        <v>4</v>
      </c>
      <c r="S1904" s="10" t="str">
        <f t="shared" si="241"/>
        <v>technology</v>
      </c>
      <c r="T1904" s="10" t="str">
        <f t="shared" si="242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6">
        <f t="shared" si="233"/>
        <v>42762.479062500002</v>
      </c>
      <c r="K1905">
        <v>1480357791</v>
      </c>
      <c r="L1905" s="16">
        <f t="shared" si="234"/>
        <v>42702.479062500002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235"/>
        <v>46.6</v>
      </c>
      <c r="R1905" s="8">
        <f t="shared" si="236"/>
        <v>34.097560975609753</v>
      </c>
      <c r="S1905" s="10" t="str">
        <f t="shared" si="241"/>
        <v>technology</v>
      </c>
      <c r="T1905" s="10" t="str">
        <f t="shared" si="242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6">
        <f t="shared" si="233"/>
        <v>42371.39376157408</v>
      </c>
      <c r="K1906">
        <v>1447864021</v>
      </c>
      <c r="L1906" s="16">
        <f t="shared" si="234"/>
        <v>42326.39376157408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235"/>
        <v>0.1</v>
      </c>
      <c r="R1906" s="8">
        <f t="shared" si="236"/>
        <v>25</v>
      </c>
      <c r="S1906" s="10" t="str">
        <f t="shared" si="241"/>
        <v>technology</v>
      </c>
      <c r="T1906" s="10" t="str">
        <f t="shared" si="242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6">
        <f t="shared" si="233"/>
        <v>41889.634189814817</v>
      </c>
      <c r="K1907">
        <v>1407535994</v>
      </c>
      <c r="L1907" s="16">
        <f t="shared" si="234"/>
        <v>41859.634189814817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235"/>
        <v>0.16800000000000001</v>
      </c>
      <c r="R1907" s="8">
        <f t="shared" si="236"/>
        <v>10.5</v>
      </c>
      <c r="S1907" s="10" t="str">
        <f t="shared" si="241"/>
        <v>technology</v>
      </c>
      <c r="T1907" s="10" t="str">
        <f t="shared" si="242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6">
        <f t="shared" si="233"/>
        <v>42544.379432870373</v>
      </c>
      <c r="K1908">
        <v>1464105983</v>
      </c>
      <c r="L1908" s="16">
        <f t="shared" si="234"/>
        <v>42514.379432870373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235"/>
        <v>42.76</v>
      </c>
      <c r="R1908" s="8">
        <f t="shared" si="236"/>
        <v>215.95959595959596</v>
      </c>
      <c r="S1908" s="10" t="str">
        <f t="shared" si="241"/>
        <v>technology</v>
      </c>
      <c r="T1908" s="10" t="str">
        <f t="shared" si="242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6">
        <f t="shared" si="233"/>
        <v>41782.295428240745</v>
      </c>
      <c r="K1909">
        <v>1399557925</v>
      </c>
      <c r="L1909" s="16">
        <f t="shared" si="234"/>
        <v>41767.295428240745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235"/>
        <v>0.28333333333333333</v>
      </c>
      <c r="R1909" s="8">
        <f t="shared" si="236"/>
        <v>21.25</v>
      </c>
      <c r="S1909" s="10" t="str">
        <f t="shared" si="241"/>
        <v>technology</v>
      </c>
      <c r="T1909" s="10" t="str">
        <f t="shared" si="242"/>
        <v>gadgets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6">
        <f t="shared" si="233"/>
        <v>42733.626157407409</v>
      </c>
      <c r="K1910">
        <v>1480456900</v>
      </c>
      <c r="L1910" s="16">
        <f t="shared" si="234"/>
        <v>42703.626157407409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235"/>
        <v>1.7319999999999998</v>
      </c>
      <c r="R1910" s="8">
        <f t="shared" si="236"/>
        <v>108.25</v>
      </c>
      <c r="S1910" s="10" t="str">
        <f t="shared" si="241"/>
        <v>technology</v>
      </c>
      <c r="T1910" s="10" t="str">
        <f t="shared" si="242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6">
        <f t="shared" si="233"/>
        <v>41935.137488425928</v>
      </c>
      <c r="K1911">
        <v>1411467479</v>
      </c>
      <c r="L1911" s="16">
        <f t="shared" si="234"/>
        <v>41905.137488425928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235"/>
        <v>14.111428571428572</v>
      </c>
      <c r="R1911" s="8">
        <f t="shared" si="236"/>
        <v>129.97368421052633</v>
      </c>
      <c r="S1911" s="10" t="str">
        <f t="shared" si="241"/>
        <v>technology</v>
      </c>
      <c r="T1911" s="10" t="str">
        <f t="shared" si="242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6">
        <f t="shared" si="233"/>
        <v>42308.656250000007</v>
      </c>
      <c r="K1912">
        <v>1442531217</v>
      </c>
      <c r="L1912" s="16">
        <f t="shared" si="234"/>
        <v>42264.671493055554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235"/>
        <v>39.395294117647055</v>
      </c>
      <c r="R1912" s="8">
        <f t="shared" si="236"/>
        <v>117.49473684210527</v>
      </c>
      <c r="S1912" s="10" t="str">
        <f t="shared" si="241"/>
        <v>technology</v>
      </c>
      <c r="T1912" s="10" t="str">
        <f t="shared" si="242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6">
        <f t="shared" si="233"/>
        <v>41859.742291666669</v>
      </c>
      <c r="K1913">
        <v>1404953334</v>
      </c>
      <c r="L1913" s="16">
        <f t="shared" si="234"/>
        <v>41829.742291666669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235"/>
        <v>2.3529411764705882E-2</v>
      </c>
      <c r="R1913" s="8">
        <f t="shared" si="236"/>
        <v>10</v>
      </c>
      <c r="S1913" s="10" t="str">
        <f t="shared" si="241"/>
        <v>technology</v>
      </c>
      <c r="T1913" s="10" t="str">
        <f t="shared" si="242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6">
        <f t="shared" si="233"/>
        <v>42158.93472222222</v>
      </c>
      <c r="K1914">
        <v>1430803560</v>
      </c>
      <c r="L1914" s="16">
        <f t="shared" si="234"/>
        <v>42128.93472222222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235"/>
        <v>59.3</v>
      </c>
      <c r="R1914" s="8">
        <f t="shared" si="236"/>
        <v>70.595238095238102</v>
      </c>
      <c r="S1914" s="10" t="str">
        <f t="shared" si="241"/>
        <v>technology</v>
      </c>
      <c r="T1914" s="10" t="str">
        <f t="shared" si="242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6">
        <f t="shared" si="233"/>
        <v>41920.219652777778</v>
      </c>
      <c r="K1915">
        <v>1410178578</v>
      </c>
      <c r="L1915" s="16">
        <f t="shared" si="234"/>
        <v>41890.219652777778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235"/>
        <v>1.3270833333333334</v>
      </c>
      <c r="R1915" s="8">
        <f t="shared" si="236"/>
        <v>24.5</v>
      </c>
      <c r="S1915" s="10" t="str">
        <f t="shared" si="241"/>
        <v>technology</v>
      </c>
      <c r="T1915" s="10" t="str">
        <f t="shared" si="242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6">
        <f t="shared" si="233"/>
        <v>41943.874305555561</v>
      </c>
      <c r="K1916">
        <v>1413519073</v>
      </c>
      <c r="L1916" s="16">
        <f t="shared" si="234"/>
        <v>41928.882789351854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235"/>
        <v>9.0090090090090094</v>
      </c>
      <c r="R1916" s="8">
        <f t="shared" si="236"/>
        <v>30</v>
      </c>
      <c r="S1916" s="10" t="str">
        <f t="shared" si="241"/>
        <v>technology</v>
      </c>
      <c r="T1916" s="10" t="str">
        <f t="shared" si="242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6">
        <f t="shared" si="233"/>
        <v>41883.757199074076</v>
      </c>
      <c r="K1917">
        <v>1407892222</v>
      </c>
      <c r="L1917" s="16">
        <f t="shared" si="234"/>
        <v>41863.757199074076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235"/>
        <v>1.6</v>
      </c>
      <c r="R1917" s="8">
        <f t="shared" si="236"/>
        <v>2</v>
      </c>
      <c r="S1917" s="10" t="str">
        <f t="shared" si="241"/>
        <v>technology</v>
      </c>
      <c r="T1917" s="10" t="str">
        <f t="shared" si="242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6">
        <f t="shared" si="233"/>
        <v>42681.467303240745</v>
      </c>
      <c r="K1918">
        <v>1476378775</v>
      </c>
      <c r="L1918" s="16">
        <f t="shared" si="234"/>
        <v>42656.42563657408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235"/>
        <v>0.51</v>
      </c>
      <c r="R1918" s="8">
        <f t="shared" si="236"/>
        <v>17</v>
      </c>
      <c r="S1918" s="10" t="str">
        <f t="shared" si="241"/>
        <v>technology</v>
      </c>
      <c r="T1918" s="10" t="str">
        <f t="shared" si="242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6">
        <f t="shared" si="233"/>
        <v>42775.978391203702</v>
      </c>
      <c r="K1919">
        <v>1484116133</v>
      </c>
      <c r="L1919" s="16">
        <f t="shared" si="234"/>
        <v>42745.978391203702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235"/>
        <v>52.570512820512818</v>
      </c>
      <c r="R1919" s="8">
        <f t="shared" si="236"/>
        <v>2928.9285714285716</v>
      </c>
      <c r="S1919" s="10" t="str">
        <f t="shared" si="241"/>
        <v>technology</v>
      </c>
      <c r="T1919" s="10" t="str">
        <f t="shared" si="242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6">
        <f t="shared" si="233"/>
        <v>41863.498275462967</v>
      </c>
      <c r="K1920">
        <v>1404845851</v>
      </c>
      <c r="L1920" s="16">
        <f t="shared" si="234"/>
        <v>41828.498275462967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235"/>
        <v>1.04</v>
      </c>
      <c r="R1920" s="8">
        <f t="shared" si="236"/>
        <v>28.888888888888889</v>
      </c>
      <c r="S1920" s="10" t="str">
        <f t="shared" si="241"/>
        <v>technology</v>
      </c>
      <c r="T1920" s="10" t="str">
        <f t="shared" si="242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6">
        <f t="shared" si="233"/>
        <v>42143.58390046296</v>
      </c>
      <c r="K1921">
        <v>1429477249</v>
      </c>
      <c r="L1921" s="16">
        <f t="shared" si="234"/>
        <v>42113.58390046296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235"/>
        <v>47.4</v>
      </c>
      <c r="R1921" s="8">
        <f t="shared" si="236"/>
        <v>29.625</v>
      </c>
      <c r="S1921" s="10" t="str">
        <f t="shared" si="241"/>
        <v>technology</v>
      </c>
      <c r="T1921" s="10" t="str">
        <f t="shared" si="242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6">
        <f t="shared" ref="J1922:J1985" si="243">(((I1922/60)/60)/24)+DATE(1970,1,1)+(-7/24)</f>
        <v>42298.666666666664</v>
      </c>
      <c r="K1922">
        <v>1443042061</v>
      </c>
      <c r="L1922" s="16">
        <f t="shared" ref="L1922:L1985" si="244">(((K1922/60)/60)/24)+DATE(1970,1,1)+(-7/24)</f>
        <v>42270.584039351852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245">(E1922/D1922)*100</f>
        <v>43.03</v>
      </c>
      <c r="R1922" s="8">
        <f t="shared" ref="R1922:R1985" si="246">E1922/N1922</f>
        <v>40.980952380952381</v>
      </c>
      <c r="S1922" s="10" t="str">
        <f t="shared" si="241"/>
        <v>technology</v>
      </c>
      <c r="T1922" s="10" t="str">
        <f t="shared" si="242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6">
        <f t="shared" si="243"/>
        <v>41103.929895833338</v>
      </c>
      <c r="K1923">
        <v>1339651143</v>
      </c>
      <c r="L1923" s="16">
        <f t="shared" si="244"/>
        <v>41073.929895833338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245"/>
        <v>136.80000000000001</v>
      </c>
      <c r="R1923" s="8">
        <f t="shared" si="246"/>
        <v>54</v>
      </c>
      <c r="S1923" s="10" t="str">
        <f t="shared" ref="S1923:S1942" si="247">IF(ISNUMBER(SEARCH("music",P1923)),"music","")</f>
        <v>music</v>
      </c>
      <c r="T1923" s="10" t="str">
        <f t="shared" ref="T1923:T1942" si="248">IF(ISNUMBER(SEARCH("music",P1923)),"indie rock","")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6">
        <f t="shared" si="243"/>
        <v>41619.964201388888</v>
      </c>
      <c r="K1924">
        <v>1384236507</v>
      </c>
      <c r="L1924" s="16">
        <f t="shared" si="244"/>
        <v>41589.964201388888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245"/>
        <v>115.55</v>
      </c>
      <c r="R1924" s="8">
        <f t="shared" si="246"/>
        <v>36.109375</v>
      </c>
      <c r="S1924" s="10" t="str">
        <f t="shared" si="247"/>
        <v>music</v>
      </c>
      <c r="T1924" s="10" t="str">
        <f t="shared" si="248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6">
        <f t="shared" si="243"/>
        <v>40812.915972222225</v>
      </c>
      <c r="K1925">
        <v>1313612532</v>
      </c>
      <c r="L1925" s="16">
        <f t="shared" si="244"/>
        <v>40772.557083333333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245"/>
        <v>240.79999999999998</v>
      </c>
      <c r="R1925" s="8">
        <f t="shared" si="246"/>
        <v>23.153846153846153</v>
      </c>
      <c r="S1925" s="10" t="str">
        <f t="shared" si="247"/>
        <v>music</v>
      </c>
      <c r="T1925" s="10" t="str">
        <f t="shared" si="248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6">
        <f t="shared" si="243"/>
        <v>41654.522916666669</v>
      </c>
      <c r="K1926">
        <v>1387390555</v>
      </c>
      <c r="L1926" s="16">
        <f t="shared" si="244"/>
        <v>41626.469386574077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245"/>
        <v>114.39999999999999</v>
      </c>
      <c r="R1926" s="8">
        <f t="shared" si="246"/>
        <v>104</v>
      </c>
      <c r="S1926" s="10" t="str">
        <f t="shared" si="247"/>
        <v>music</v>
      </c>
      <c r="T1926" s="10" t="str">
        <f t="shared" si="248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6">
        <f t="shared" si="243"/>
        <v>41557.708333333336</v>
      </c>
      <c r="K1927">
        <v>1379540288</v>
      </c>
      <c r="L1927" s="16">
        <f t="shared" si="244"/>
        <v>41535.609814814816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245"/>
        <v>110.33333333333333</v>
      </c>
      <c r="R1927" s="8">
        <f t="shared" si="246"/>
        <v>31.826923076923077</v>
      </c>
      <c r="S1927" s="10" t="str">
        <f t="shared" si="247"/>
        <v>music</v>
      </c>
      <c r="T1927" s="10" t="str">
        <f t="shared" si="248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6">
        <f t="shared" si="243"/>
        <v>40483.726388888892</v>
      </c>
      <c r="K1928">
        <v>1286319256</v>
      </c>
      <c r="L1928" s="16">
        <f t="shared" si="244"/>
        <v>40456.662685185183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245"/>
        <v>195.37933333333334</v>
      </c>
      <c r="R1928" s="8">
        <f t="shared" si="246"/>
        <v>27.3896261682243</v>
      </c>
      <c r="S1928" s="10" t="str">
        <f t="shared" si="247"/>
        <v>music</v>
      </c>
      <c r="T1928" s="10" t="str">
        <f t="shared" si="248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6">
        <f t="shared" si="243"/>
        <v>40975.915972222225</v>
      </c>
      <c r="K1929">
        <v>1329856839</v>
      </c>
      <c r="L1929" s="16">
        <f t="shared" si="244"/>
        <v>40960.569895833338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245"/>
        <v>103.33333333333334</v>
      </c>
      <c r="R1929" s="8">
        <f t="shared" si="246"/>
        <v>56.363636363636367</v>
      </c>
      <c r="S1929" s="10" t="str">
        <f t="shared" si="247"/>
        <v>music</v>
      </c>
      <c r="T1929" s="10" t="str">
        <f t="shared" si="248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6">
        <f t="shared" si="243"/>
        <v>41401.356412037043</v>
      </c>
      <c r="K1930">
        <v>1365348794</v>
      </c>
      <c r="L1930" s="16">
        <f t="shared" si="244"/>
        <v>41371.356412037043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245"/>
        <v>103.1372549019608</v>
      </c>
      <c r="R1930" s="8">
        <f t="shared" si="246"/>
        <v>77.352941176470594</v>
      </c>
      <c r="S1930" s="10" t="str">
        <f t="shared" si="247"/>
        <v>music</v>
      </c>
      <c r="T1930" s="10" t="str">
        <f t="shared" si="248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6">
        <f t="shared" si="243"/>
        <v>40728.729930555557</v>
      </c>
      <c r="K1931">
        <v>1306197066</v>
      </c>
      <c r="L1931" s="16">
        <f t="shared" si="244"/>
        <v>40686.729930555557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245"/>
        <v>100.3125</v>
      </c>
      <c r="R1931" s="8">
        <f t="shared" si="246"/>
        <v>42.8</v>
      </c>
      <c r="S1931" s="10" t="str">
        <f t="shared" si="247"/>
        <v>music</v>
      </c>
      <c r="T1931" s="10" t="str">
        <f t="shared" si="248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6">
        <f t="shared" si="243"/>
        <v>41462.267152777778</v>
      </c>
      <c r="K1932">
        <v>1368019482</v>
      </c>
      <c r="L1932" s="16">
        <f t="shared" si="244"/>
        <v>41402.267152777778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245"/>
        <v>127</v>
      </c>
      <c r="R1932" s="8">
        <f t="shared" si="246"/>
        <v>48.846153846153847</v>
      </c>
      <c r="S1932" s="10" t="str">
        <f t="shared" si="247"/>
        <v>music</v>
      </c>
      <c r="T1932" s="10" t="str">
        <f t="shared" si="248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6">
        <f t="shared" si="243"/>
        <v>41050.854166666672</v>
      </c>
      <c r="K1933">
        <v>1336512309</v>
      </c>
      <c r="L1933" s="16">
        <f t="shared" si="244"/>
        <v>41037.600798611114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245"/>
        <v>120.601</v>
      </c>
      <c r="R1933" s="8">
        <f t="shared" si="246"/>
        <v>48.240400000000001</v>
      </c>
      <c r="S1933" s="10" t="str">
        <f t="shared" si="247"/>
        <v>music</v>
      </c>
      <c r="T1933" s="10" t="str">
        <f t="shared" si="248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6">
        <f t="shared" si="243"/>
        <v>40932.518206018518</v>
      </c>
      <c r="K1934">
        <v>1325618773</v>
      </c>
      <c r="L1934" s="16">
        <f t="shared" si="244"/>
        <v>40911.518206018518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245"/>
        <v>106.99047619047619</v>
      </c>
      <c r="R1934" s="8">
        <f t="shared" si="246"/>
        <v>70.212500000000006</v>
      </c>
      <c r="S1934" s="10" t="str">
        <f t="shared" si="247"/>
        <v>music</v>
      </c>
      <c r="T1934" s="10" t="str">
        <f t="shared" si="248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6">
        <f t="shared" si="243"/>
        <v>41908.839201388888</v>
      </c>
      <c r="K1935">
        <v>1409195307</v>
      </c>
      <c r="L1935" s="16">
        <f t="shared" si="244"/>
        <v>41878.839201388888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245"/>
        <v>172.43333333333334</v>
      </c>
      <c r="R1935" s="8">
        <f t="shared" si="246"/>
        <v>94.054545454545448</v>
      </c>
      <c r="S1935" s="10" t="str">
        <f t="shared" si="247"/>
        <v>music</v>
      </c>
      <c r="T1935" s="10" t="str">
        <f t="shared" si="248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6">
        <f t="shared" si="243"/>
        <v>40901.916666666672</v>
      </c>
      <c r="K1936">
        <v>1321649321</v>
      </c>
      <c r="L1936" s="16">
        <f t="shared" si="244"/>
        <v>40865.575474537043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245"/>
        <v>123.61999999999999</v>
      </c>
      <c r="R1936" s="8">
        <f t="shared" si="246"/>
        <v>80.272727272727266</v>
      </c>
      <c r="S1936" s="10" t="str">
        <f t="shared" si="247"/>
        <v>music</v>
      </c>
      <c r="T1936" s="10" t="str">
        <f t="shared" si="248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6">
        <f t="shared" si="243"/>
        <v>41810.915972222225</v>
      </c>
      <c r="K1937">
        <v>1400106171</v>
      </c>
      <c r="L1937" s="16">
        <f t="shared" si="244"/>
        <v>41773.640868055561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245"/>
        <v>108.4</v>
      </c>
      <c r="R1937" s="8">
        <f t="shared" si="246"/>
        <v>54.2</v>
      </c>
      <c r="S1937" s="10" t="str">
        <f t="shared" si="247"/>
        <v>music</v>
      </c>
      <c r="T1937" s="10" t="str">
        <f t="shared" si="248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6">
        <f t="shared" si="243"/>
        <v>40882.957638888889</v>
      </c>
      <c r="K1938">
        <v>1320528070</v>
      </c>
      <c r="L1938" s="16">
        <f t="shared" si="244"/>
        <v>40852.598032407412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245"/>
        <v>116.52013333333333</v>
      </c>
      <c r="R1938" s="8">
        <f t="shared" si="246"/>
        <v>60.26903448275862</v>
      </c>
      <c r="S1938" s="10" t="str">
        <f t="shared" si="247"/>
        <v>music</v>
      </c>
      <c r="T1938" s="10" t="str">
        <f t="shared" si="248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6">
        <f t="shared" si="243"/>
        <v>41074.874305555561</v>
      </c>
      <c r="K1939">
        <v>1338346281</v>
      </c>
      <c r="L1939" s="16">
        <f t="shared" si="244"/>
        <v>41058.827326388891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245"/>
        <v>187.245</v>
      </c>
      <c r="R1939" s="8">
        <f t="shared" si="246"/>
        <v>38.740344827586206</v>
      </c>
      <c r="S1939" s="10" t="str">
        <f t="shared" si="247"/>
        <v>music</v>
      </c>
      <c r="T1939" s="10" t="str">
        <f t="shared" si="248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6">
        <f t="shared" si="243"/>
        <v>41456.916666666672</v>
      </c>
      <c r="K1940">
        <v>1370067231</v>
      </c>
      <c r="L1940" s="16">
        <f t="shared" si="244"/>
        <v>41425.967951388891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245"/>
        <v>115.93333333333334</v>
      </c>
      <c r="R1940" s="8">
        <f t="shared" si="246"/>
        <v>152.54385964912279</v>
      </c>
      <c r="S1940" s="10" t="str">
        <f t="shared" si="247"/>
        <v>music</v>
      </c>
      <c r="T1940" s="10" t="str">
        <f t="shared" si="248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6">
        <f t="shared" si="243"/>
        <v>41343.651712962965</v>
      </c>
      <c r="K1941">
        <v>1360366708</v>
      </c>
      <c r="L1941" s="16">
        <f t="shared" si="244"/>
        <v>41313.693379629629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245"/>
        <v>110.7</v>
      </c>
      <c r="R1941" s="8">
        <f t="shared" si="246"/>
        <v>115.3125</v>
      </c>
      <c r="S1941" s="10" t="str">
        <f t="shared" si="247"/>
        <v>music</v>
      </c>
      <c r="T1941" s="10" t="str">
        <f t="shared" si="248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6">
        <f t="shared" si="243"/>
        <v>40708.874305555561</v>
      </c>
      <c r="K1942">
        <v>1304770233</v>
      </c>
      <c r="L1942" s="16">
        <f t="shared" si="244"/>
        <v>40670.215659722227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245"/>
        <v>170.92307692307693</v>
      </c>
      <c r="R1942" s="8">
        <f t="shared" si="246"/>
        <v>35.838709677419352</v>
      </c>
      <c r="S1942" s="10" t="str">
        <f t="shared" si="247"/>
        <v>music</v>
      </c>
      <c r="T1942" s="10" t="str">
        <f t="shared" si="248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6">
        <f t="shared" si="243"/>
        <v>41773.999201388891</v>
      </c>
      <c r="K1943">
        <v>1397545131</v>
      </c>
      <c r="L1943" s="16">
        <f t="shared" si="244"/>
        <v>41743.999201388891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245"/>
        <v>126.11835600000001</v>
      </c>
      <c r="R1943" s="8">
        <f t="shared" si="246"/>
        <v>64.570118779438872</v>
      </c>
      <c r="S1943" s="10" t="str">
        <f t="shared" ref="S1943:S1982" si="249">IF(ISNUMBER(SEARCH("technology",P1943)),"technology","")</f>
        <v>technology</v>
      </c>
      <c r="T1943" s="10" t="str">
        <f t="shared" ref="T1943:T1982" si="250">IF(ISNUMBER(SEARCH("hardware",P1943)),"hardware","")</f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6">
        <f t="shared" si="243"/>
        <v>40728.536342592597</v>
      </c>
      <c r="K1944">
        <v>1302033140</v>
      </c>
      <c r="L1944" s="16">
        <f t="shared" si="244"/>
        <v>40638.536342592597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245"/>
        <v>138.44033333333334</v>
      </c>
      <c r="R1944" s="8">
        <f t="shared" si="246"/>
        <v>87.436000000000007</v>
      </c>
      <c r="S1944" s="10" t="str">
        <f t="shared" si="249"/>
        <v>technology</v>
      </c>
      <c r="T1944" s="10" t="str">
        <f t="shared" si="250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6">
        <f t="shared" si="243"/>
        <v>42592.978194444448</v>
      </c>
      <c r="K1945">
        <v>1467008916</v>
      </c>
      <c r="L1945" s="16">
        <f t="shared" si="244"/>
        <v>42547.978194444448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245"/>
        <v>1705.2499999999998</v>
      </c>
      <c r="R1945" s="8">
        <f t="shared" si="246"/>
        <v>68.815577078288939</v>
      </c>
      <c r="S1945" s="10" t="str">
        <f t="shared" si="249"/>
        <v>technology</v>
      </c>
      <c r="T1945" s="10" t="str">
        <f t="shared" si="250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6">
        <f t="shared" si="243"/>
        <v>41760.292708333334</v>
      </c>
      <c r="K1946">
        <v>1396360890</v>
      </c>
      <c r="L1946" s="16">
        <f t="shared" si="244"/>
        <v>41730.292708333334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245"/>
        <v>788.05550000000005</v>
      </c>
      <c r="R1946" s="8">
        <f t="shared" si="246"/>
        <v>176.200223588597</v>
      </c>
      <c r="S1946" s="10" t="str">
        <f t="shared" si="249"/>
        <v>technology</v>
      </c>
      <c r="T1946" s="10" t="str">
        <f t="shared" si="250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6">
        <f t="shared" si="243"/>
        <v>42196.960162037045</v>
      </c>
      <c r="K1947">
        <v>1433224958</v>
      </c>
      <c r="L1947" s="16">
        <f t="shared" si="244"/>
        <v>42156.960162037045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245"/>
        <v>348.01799999999997</v>
      </c>
      <c r="R1947" s="8">
        <f t="shared" si="246"/>
        <v>511.79117647058825</v>
      </c>
      <c r="S1947" s="10" t="str">
        <f t="shared" si="249"/>
        <v>technology</v>
      </c>
      <c r="T1947" s="10" t="str">
        <f t="shared" si="250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6">
        <f t="shared" si="243"/>
        <v>41748.816678240742</v>
      </c>
      <c r="K1948">
        <v>1392780961</v>
      </c>
      <c r="L1948" s="16">
        <f t="shared" si="244"/>
        <v>41688.858344907407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245"/>
        <v>149.74666666666667</v>
      </c>
      <c r="R1948" s="8">
        <f t="shared" si="246"/>
        <v>160.44285714285715</v>
      </c>
      <c r="S1948" s="10" t="str">
        <f t="shared" si="249"/>
        <v>technology</v>
      </c>
      <c r="T1948" s="10" t="str">
        <f t="shared" si="250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6">
        <f t="shared" si="243"/>
        <v>40139.957638888889</v>
      </c>
      <c r="K1949">
        <v>1255730520</v>
      </c>
      <c r="L1949" s="16">
        <f t="shared" si="244"/>
        <v>40102.626388888893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245"/>
        <v>100.63375000000001</v>
      </c>
      <c r="R1949" s="8">
        <f t="shared" si="246"/>
        <v>35.003043478260871</v>
      </c>
      <c r="S1949" s="10" t="str">
        <f t="shared" si="249"/>
        <v>technology</v>
      </c>
      <c r="T1949" s="10" t="str">
        <f t="shared" si="250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6">
        <f t="shared" si="243"/>
        <v>42527.418055555558</v>
      </c>
      <c r="K1950">
        <v>1460557809</v>
      </c>
      <c r="L1950" s="16">
        <f t="shared" si="244"/>
        <v>42473.312604166669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245"/>
        <v>800.21100000000001</v>
      </c>
      <c r="R1950" s="8">
        <f t="shared" si="246"/>
        <v>188.50671378091872</v>
      </c>
      <c r="S1950" s="10" t="str">
        <f t="shared" si="249"/>
        <v>technology</v>
      </c>
      <c r="T1950" s="10" t="str">
        <f t="shared" si="250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6">
        <f t="shared" si="243"/>
        <v>41830.131377314814</v>
      </c>
      <c r="K1951">
        <v>1402394951</v>
      </c>
      <c r="L1951" s="16">
        <f t="shared" si="244"/>
        <v>41800.131377314814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245"/>
        <v>106.00260000000002</v>
      </c>
      <c r="R1951" s="8">
        <f t="shared" si="246"/>
        <v>56.204984093319197</v>
      </c>
      <c r="S1951" s="10" t="str">
        <f t="shared" si="249"/>
        <v>technology</v>
      </c>
      <c r="T1951" s="10" t="str">
        <f t="shared" si="250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6">
        <f t="shared" si="243"/>
        <v>40654.889733796299</v>
      </c>
      <c r="K1952">
        <v>1300767673</v>
      </c>
      <c r="L1952" s="16">
        <f t="shared" si="244"/>
        <v>40623.889733796299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245"/>
        <v>200.51866666666669</v>
      </c>
      <c r="R1952" s="8">
        <f t="shared" si="246"/>
        <v>51.3054157782516</v>
      </c>
      <c r="S1952" s="10" t="str">
        <f t="shared" si="249"/>
        <v>technology</v>
      </c>
      <c r="T1952" s="10" t="str">
        <f t="shared" si="250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6">
        <f t="shared" si="243"/>
        <v>42681.170567129629</v>
      </c>
      <c r="K1953">
        <v>1475921137</v>
      </c>
      <c r="L1953" s="16">
        <f t="shared" si="244"/>
        <v>42651.128900462965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245"/>
        <v>212.44399999999999</v>
      </c>
      <c r="R1953" s="8">
        <f t="shared" si="246"/>
        <v>127.36450839328538</v>
      </c>
      <c r="S1953" s="10" t="str">
        <f t="shared" si="249"/>
        <v>technology</v>
      </c>
      <c r="T1953" s="10" t="str">
        <f t="shared" si="250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6">
        <f t="shared" si="243"/>
        <v>41563.314988425926</v>
      </c>
      <c r="K1954">
        <v>1378737215</v>
      </c>
      <c r="L1954" s="16">
        <f t="shared" si="244"/>
        <v>41526.314988425926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245"/>
        <v>198.47237142857145</v>
      </c>
      <c r="R1954" s="8">
        <f t="shared" si="246"/>
        <v>101.85532258064516</v>
      </c>
      <c r="S1954" s="10" t="str">
        <f t="shared" si="249"/>
        <v>technology</v>
      </c>
      <c r="T1954" s="10" t="str">
        <f t="shared" si="250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6">
        <f t="shared" si="243"/>
        <v>40969.833333333336</v>
      </c>
      <c r="K1955">
        <v>1328158065</v>
      </c>
      <c r="L1955" s="16">
        <f t="shared" si="244"/>
        <v>40940.908159722225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245"/>
        <v>225.94666666666666</v>
      </c>
      <c r="R1955" s="8">
        <f t="shared" si="246"/>
        <v>230.55782312925169</v>
      </c>
      <c r="S1955" s="10" t="str">
        <f t="shared" si="249"/>
        <v>technology</v>
      </c>
      <c r="T1955" s="10" t="str">
        <f t="shared" si="250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6">
        <f t="shared" si="243"/>
        <v>42440.916666666664</v>
      </c>
      <c r="K1956">
        <v>1453730176</v>
      </c>
      <c r="L1956" s="16">
        <f t="shared" si="244"/>
        <v>42394.289074074077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245"/>
        <v>698.94800000000009</v>
      </c>
      <c r="R1956" s="8">
        <f t="shared" si="246"/>
        <v>842.10602409638557</v>
      </c>
      <c r="S1956" s="10" t="str">
        <f t="shared" si="249"/>
        <v>technology</v>
      </c>
      <c r="T1956" s="10" t="str">
        <f t="shared" si="250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6">
        <f t="shared" si="243"/>
        <v>41052.5</v>
      </c>
      <c r="K1957">
        <v>1334989881</v>
      </c>
      <c r="L1957" s="16">
        <f t="shared" si="244"/>
        <v>41019.980104166672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245"/>
        <v>398.59528571428569</v>
      </c>
      <c r="R1957" s="8">
        <f t="shared" si="246"/>
        <v>577.27593103448271</v>
      </c>
      <c r="S1957" s="10" t="str">
        <f t="shared" si="249"/>
        <v>technology</v>
      </c>
      <c r="T1957" s="10" t="str">
        <f t="shared" si="250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6">
        <f t="shared" si="243"/>
        <v>42112.59033564815</v>
      </c>
      <c r="K1958">
        <v>1425507005</v>
      </c>
      <c r="L1958" s="16">
        <f t="shared" si="244"/>
        <v>42067.632002314822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245"/>
        <v>294.0333333333333</v>
      </c>
      <c r="R1958" s="8">
        <f t="shared" si="246"/>
        <v>483.34246575342468</v>
      </c>
      <c r="S1958" s="10" t="str">
        <f t="shared" si="249"/>
        <v>technology</v>
      </c>
      <c r="T1958" s="10" t="str">
        <f t="shared" si="250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6">
        <f t="shared" si="243"/>
        <v>41208.806863425925</v>
      </c>
      <c r="K1959">
        <v>1348712513</v>
      </c>
      <c r="L1959" s="16">
        <f t="shared" si="244"/>
        <v>41178.806863425925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245"/>
        <v>167.50470000000001</v>
      </c>
      <c r="R1959" s="8">
        <f t="shared" si="246"/>
        <v>76.138500000000008</v>
      </c>
      <c r="S1959" s="10" t="str">
        <f t="shared" si="249"/>
        <v>technology</v>
      </c>
      <c r="T1959" s="10" t="str">
        <f t="shared" si="250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6">
        <f t="shared" si="243"/>
        <v>41356.654641203706</v>
      </c>
      <c r="K1960">
        <v>1361490161</v>
      </c>
      <c r="L1960" s="16">
        <f t="shared" si="244"/>
        <v>41326.69630787037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245"/>
        <v>1435.5717142857143</v>
      </c>
      <c r="R1960" s="8">
        <f t="shared" si="246"/>
        <v>74.107684365781708</v>
      </c>
      <c r="S1960" s="10" t="str">
        <f t="shared" si="249"/>
        <v>technology</v>
      </c>
      <c r="T1960" s="10" t="str">
        <f t="shared" si="250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6">
        <f t="shared" si="243"/>
        <v>41912.708333333336</v>
      </c>
      <c r="K1961">
        <v>1408565860</v>
      </c>
      <c r="L1961" s="16">
        <f t="shared" si="244"/>
        <v>41871.553935185191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245"/>
        <v>156.73439999999999</v>
      </c>
      <c r="R1961" s="8">
        <f t="shared" si="246"/>
        <v>36.965660377358489</v>
      </c>
      <c r="S1961" s="10" t="str">
        <f t="shared" si="249"/>
        <v>technology</v>
      </c>
      <c r="T1961" s="10" t="str">
        <f t="shared" si="250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6">
        <f t="shared" si="243"/>
        <v>41994.071076388893</v>
      </c>
      <c r="K1962">
        <v>1416559341</v>
      </c>
      <c r="L1962" s="16">
        <f t="shared" si="244"/>
        <v>41964.071076388893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245"/>
        <v>117.90285714285716</v>
      </c>
      <c r="R1962" s="8">
        <f t="shared" si="246"/>
        <v>2500.969696969697</v>
      </c>
      <c r="S1962" s="10" t="str">
        <f t="shared" si="249"/>
        <v>technology</v>
      </c>
      <c r="T1962" s="10" t="str">
        <f t="shared" si="250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6">
        <f t="shared" si="243"/>
        <v>41187.874305555561</v>
      </c>
      <c r="K1963">
        <v>1346042417</v>
      </c>
      <c r="L1963" s="16">
        <f t="shared" si="244"/>
        <v>41147.902974537043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245"/>
        <v>1105.3811999999998</v>
      </c>
      <c r="R1963" s="8">
        <f t="shared" si="246"/>
        <v>67.690214329454989</v>
      </c>
      <c r="S1963" s="10" t="str">
        <f t="shared" si="249"/>
        <v>technology</v>
      </c>
      <c r="T1963" s="10" t="str">
        <f t="shared" si="250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6">
        <f t="shared" si="243"/>
        <v>41772.488842592596</v>
      </c>
      <c r="K1964">
        <v>1397414636</v>
      </c>
      <c r="L1964" s="16">
        <f t="shared" si="244"/>
        <v>41742.488842592596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245"/>
        <v>192.92499999999998</v>
      </c>
      <c r="R1964" s="8">
        <f t="shared" si="246"/>
        <v>63.04738562091503</v>
      </c>
      <c r="S1964" s="10" t="str">
        <f t="shared" si="249"/>
        <v>technology</v>
      </c>
      <c r="T1964" s="10" t="str">
        <f t="shared" si="250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6">
        <f t="shared" si="243"/>
        <v>41898.138125000005</v>
      </c>
      <c r="K1965">
        <v>1407838734</v>
      </c>
      <c r="L1965" s="16">
        <f t="shared" si="244"/>
        <v>41863.138125000005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245"/>
        <v>126.8842105263158</v>
      </c>
      <c r="R1965" s="8">
        <f t="shared" si="246"/>
        <v>117.6</v>
      </c>
      <c r="S1965" s="10" t="str">
        <f t="shared" si="249"/>
        <v>technology</v>
      </c>
      <c r="T1965" s="10" t="str">
        <f t="shared" si="250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6">
        <f t="shared" si="243"/>
        <v>42481.981157407405</v>
      </c>
      <c r="K1966">
        <v>1458714772</v>
      </c>
      <c r="L1966" s="16">
        <f t="shared" si="244"/>
        <v>42451.981157407405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245"/>
        <v>259.57748878923763</v>
      </c>
      <c r="R1966" s="8">
        <f t="shared" si="246"/>
        <v>180.75185011709601</v>
      </c>
      <c r="S1966" s="10" t="str">
        <f t="shared" si="249"/>
        <v>technology</v>
      </c>
      <c r="T1966" s="10" t="str">
        <f t="shared" si="250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6">
        <f t="shared" si="243"/>
        <v>40919.75</v>
      </c>
      <c r="K1967">
        <v>1324433310</v>
      </c>
      <c r="L1967" s="16">
        <f t="shared" si="244"/>
        <v>40897.797569444447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245"/>
        <v>262.27999999999997</v>
      </c>
      <c r="R1967" s="8">
        <f t="shared" si="246"/>
        <v>127.32038834951456</v>
      </c>
      <c r="S1967" s="10" t="str">
        <f t="shared" si="249"/>
        <v>technology</v>
      </c>
      <c r="T1967" s="10" t="str">
        <f t="shared" si="250"/>
        <v>hardware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6">
        <f t="shared" si="243"/>
        <v>41865.248819444445</v>
      </c>
      <c r="K1968">
        <v>1405429098</v>
      </c>
      <c r="L1968" s="16">
        <f t="shared" si="244"/>
        <v>41835.248819444445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245"/>
        <v>206.74309000000002</v>
      </c>
      <c r="R1968" s="8">
        <f t="shared" si="246"/>
        <v>136.6444745538665</v>
      </c>
      <c r="S1968" s="10" t="str">
        <f t="shared" si="249"/>
        <v>technology</v>
      </c>
      <c r="T1968" s="10" t="str">
        <f t="shared" si="250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6">
        <f t="shared" si="243"/>
        <v>41760.371863425928</v>
      </c>
      <c r="K1969">
        <v>1396367729</v>
      </c>
      <c r="L1969" s="16">
        <f t="shared" si="244"/>
        <v>41730.371863425928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245"/>
        <v>370.13</v>
      </c>
      <c r="R1969" s="8">
        <f t="shared" si="246"/>
        <v>182.78024691358024</v>
      </c>
      <c r="S1969" s="10" t="str">
        <f t="shared" si="249"/>
        <v>technology</v>
      </c>
      <c r="T1969" s="10" t="str">
        <f t="shared" si="250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6">
        <f t="shared" si="243"/>
        <v>42707.33697916667</v>
      </c>
      <c r="K1970">
        <v>1478095515</v>
      </c>
      <c r="L1970" s="16">
        <f t="shared" si="244"/>
        <v>42676.295312499999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245"/>
        <v>284.96600000000001</v>
      </c>
      <c r="R1970" s="8">
        <f t="shared" si="246"/>
        <v>279.37843137254902</v>
      </c>
      <c r="S1970" s="10" t="str">
        <f t="shared" si="249"/>
        <v>technology</v>
      </c>
      <c r="T1970" s="10" t="str">
        <f t="shared" si="250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6">
        <f t="shared" si="243"/>
        <v>42587.500787037039</v>
      </c>
      <c r="K1971">
        <v>1467831668</v>
      </c>
      <c r="L1971" s="16">
        <f t="shared" si="244"/>
        <v>42557.500787037039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245"/>
        <v>579.08000000000004</v>
      </c>
      <c r="R1971" s="8">
        <f t="shared" si="246"/>
        <v>61.375728669846318</v>
      </c>
      <c r="S1971" s="10" t="str">
        <f t="shared" si="249"/>
        <v>technology</v>
      </c>
      <c r="T1971" s="10" t="str">
        <f t="shared" si="250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6">
        <f t="shared" si="243"/>
        <v>41383.859965277785</v>
      </c>
      <c r="K1972">
        <v>1361248701</v>
      </c>
      <c r="L1972" s="16">
        <f t="shared" si="244"/>
        <v>41323.901631944449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245"/>
        <v>1131.8</v>
      </c>
      <c r="R1972" s="8">
        <f t="shared" si="246"/>
        <v>80.727532097004286</v>
      </c>
      <c r="S1972" s="10" t="str">
        <f t="shared" si="249"/>
        <v>technology</v>
      </c>
      <c r="T1972" s="10" t="str">
        <f t="shared" si="250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6">
        <f t="shared" si="243"/>
        <v>41592.875</v>
      </c>
      <c r="K1973">
        <v>1381752061</v>
      </c>
      <c r="L1973" s="16">
        <f t="shared" si="244"/>
        <v>41561.209039351852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245"/>
        <v>263.02771750000005</v>
      </c>
      <c r="R1973" s="8">
        <f t="shared" si="246"/>
        <v>272.35590732591254</v>
      </c>
      <c r="S1973" s="10" t="str">
        <f t="shared" si="249"/>
        <v>technology</v>
      </c>
      <c r="T1973" s="10" t="str">
        <f t="shared" si="250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6">
        <f t="shared" si="243"/>
        <v>41230.762083333335</v>
      </c>
      <c r="K1974">
        <v>1350605844</v>
      </c>
      <c r="L1974" s="16">
        <f t="shared" si="244"/>
        <v>41200.720416666671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245"/>
        <v>674.48</v>
      </c>
      <c r="R1974" s="8">
        <f t="shared" si="246"/>
        <v>70.848739495798313</v>
      </c>
      <c r="S1974" s="10" t="str">
        <f t="shared" si="249"/>
        <v>technology</v>
      </c>
      <c r="T1974" s="10" t="str">
        <f t="shared" si="250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6">
        <f t="shared" si="243"/>
        <v>42588.000000000007</v>
      </c>
      <c r="K1975">
        <v>1467134464</v>
      </c>
      <c r="L1975" s="16">
        <f t="shared" si="244"/>
        <v>42549.431296296294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245"/>
        <v>256.83081313131316</v>
      </c>
      <c r="R1975" s="8">
        <f t="shared" si="246"/>
        <v>247.94003412969283</v>
      </c>
      <c r="S1975" s="10" t="str">
        <f t="shared" si="249"/>
        <v>technology</v>
      </c>
      <c r="T1975" s="10" t="str">
        <f t="shared" si="250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6">
        <f t="shared" si="243"/>
        <v>41505.04246527778</v>
      </c>
      <c r="K1976">
        <v>1371715269</v>
      </c>
      <c r="L1976" s="16">
        <f t="shared" si="244"/>
        <v>41445.04246527778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245"/>
        <v>375.49599999999998</v>
      </c>
      <c r="R1976" s="8">
        <f t="shared" si="246"/>
        <v>186.81393034825871</v>
      </c>
      <c r="S1976" s="10" t="str">
        <f t="shared" si="249"/>
        <v>technology</v>
      </c>
      <c r="T1976" s="10" t="str">
        <f t="shared" si="250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6">
        <f t="shared" si="243"/>
        <v>41343.463553240741</v>
      </c>
      <c r="K1977">
        <v>1360346851</v>
      </c>
      <c r="L1977" s="16">
        <f t="shared" si="244"/>
        <v>41313.463553240741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245"/>
        <v>208.70837499999996</v>
      </c>
      <c r="R1977" s="8">
        <f t="shared" si="246"/>
        <v>131.98948616600788</v>
      </c>
      <c r="S1977" s="10" t="str">
        <f t="shared" si="249"/>
        <v>technology</v>
      </c>
      <c r="T1977" s="10" t="str">
        <f t="shared" si="250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6">
        <f t="shared" si="243"/>
        <v>41468.607928240745</v>
      </c>
      <c r="K1978">
        <v>1371159325</v>
      </c>
      <c r="L1978" s="16">
        <f t="shared" si="244"/>
        <v>41438.607928240745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245"/>
        <v>346.6</v>
      </c>
      <c r="R1978" s="8">
        <f t="shared" si="246"/>
        <v>29.310782241014799</v>
      </c>
      <c r="S1978" s="10" t="str">
        <f t="shared" si="249"/>
        <v>technology</v>
      </c>
      <c r="T1978" s="10" t="str">
        <f t="shared" si="250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6">
        <f t="shared" si="243"/>
        <v>42357.040972222225</v>
      </c>
      <c r="K1979">
        <v>1446527540</v>
      </c>
      <c r="L1979" s="16">
        <f t="shared" si="244"/>
        <v>42310.925231481488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245"/>
        <v>402.33</v>
      </c>
      <c r="R1979" s="8">
        <f t="shared" si="246"/>
        <v>245.02436053593178</v>
      </c>
      <c r="S1979" s="10" t="str">
        <f t="shared" si="249"/>
        <v>technology</v>
      </c>
      <c r="T1979" s="10" t="str">
        <f t="shared" si="250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6">
        <f t="shared" si="243"/>
        <v>41072</v>
      </c>
      <c r="K1980">
        <v>1336627492</v>
      </c>
      <c r="L1980" s="16">
        <f t="shared" si="244"/>
        <v>41038.933935185189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245"/>
        <v>1026.8451399999999</v>
      </c>
      <c r="R1980" s="8">
        <f t="shared" si="246"/>
        <v>1323.2540463917526</v>
      </c>
      <c r="S1980" s="10" t="str">
        <f t="shared" si="249"/>
        <v>technology</v>
      </c>
      <c r="T1980" s="10" t="str">
        <f t="shared" si="250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6">
        <f t="shared" si="243"/>
        <v>42326.915972222225</v>
      </c>
      <c r="K1981">
        <v>1444734146</v>
      </c>
      <c r="L1981" s="16">
        <f t="shared" si="244"/>
        <v>42290.168356481481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245"/>
        <v>114.901155</v>
      </c>
      <c r="R1981" s="8">
        <f t="shared" si="246"/>
        <v>282.65966789667897</v>
      </c>
      <c r="S1981" s="10" t="str">
        <f t="shared" si="249"/>
        <v>technology</v>
      </c>
      <c r="T1981" s="10" t="str">
        <f t="shared" si="250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6">
        <f t="shared" si="243"/>
        <v>42463.209050925929</v>
      </c>
      <c r="K1982">
        <v>1456232462</v>
      </c>
      <c r="L1982" s="16">
        <f t="shared" si="244"/>
        <v>42423.250717592593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245"/>
        <v>354.82402000000002</v>
      </c>
      <c r="R1982" s="8">
        <f t="shared" si="246"/>
        <v>91.214401028277635</v>
      </c>
      <c r="S1982" s="10" t="str">
        <f t="shared" si="249"/>
        <v>technology</v>
      </c>
      <c r="T1982" s="10" t="str">
        <f t="shared" si="250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6">
        <f t="shared" si="243"/>
        <v>41829.433622685188</v>
      </c>
      <c r="K1983">
        <v>1402334665</v>
      </c>
      <c r="L1983" s="16">
        <f t="shared" si="244"/>
        <v>41799.433622685188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245"/>
        <v>5.08</v>
      </c>
      <c r="R1983" s="8">
        <f t="shared" si="246"/>
        <v>31.75</v>
      </c>
      <c r="S1983" s="10" t="str">
        <f t="shared" ref="S1983:S2002" si="251">IF(ISNUMBER(SEARCH("photography",P1983)),"photography","")</f>
        <v>photography</v>
      </c>
      <c r="T1983" s="10" t="str">
        <f t="shared" ref="T1983:T2002" si="252">IF(ISNUMBER(SEARCH("people",P1983)),"people","")</f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6">
        <f t="shared" si="243"/>
        <v>42708.336655092593</v>
      </c>
      <c r="K1984">
        <v>1478268287</v>
      </c>
      <c r="L1984" s="16">
        <f t="shared" si="244"/>
        <v>42678.294988425929</v>
      </c>
      <c r="M1984" t="b">
        <v>0</v>
      </c>
      <c r="N1984" s="11">
        <v>0.1</v>
      </c>
      <c r="O1984" t="b">
        <v>0</v>
      </c>
      <c r="P1984" t="s">
        <v>8296</v>
      </c>
      <c r="Q1984" s="7">
        <f t="shared" si="245"/>
        <v>0</v>
      </c>
      <c r="R1984" s="8">
        <f t="shared" si="246"/>
        <v>0</v>
      </c>
      <c r="S1984" s="10" t="str">
        <f t="shared" si="251"/>
        <v>photography</v>
      </c>
      <c r="T1984" s="10" t="str">
        <f t="shared" si="252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6">
        <f t="shared" si="243"/>
        <v>42615.000000000007</v>
      </c>
      <c r="K1985">
        <v>1470874618</v>
      </c>
      <c r="L1985" s="16">
        <f t="shared" si="244"/>
        <v>42592.720115740747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245"/>
        <v>4.3</v>
      </c>
      <c r="R1985" s="8">
        <f t="shared" si="246"/>
        <v>88.6875</v>
      </c>
      <c r="S1985" s="10" t="str">
        <f t="shared" si="251"/>
        <v>photography</v>
      </c>
      <c r="T1985" s="10" t="str">
        <f t="shared" si="252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6">
        <f t="shared" ref="J1986:J2049" si="253">(((I1986/60)/60)/24)+DATE(1970,1,1)+(-7/24)</f>
        <v>41973.540289351855</v>
      </c>
      <c r="K1986">
        <v>1412189881</v>
      </c>
      <c r="L1986" s="16">
        <f t="shared" ref="L1986:L2049" si="254">(((K1986/60)/60)/24)+DATE(1970,1,1)+(-7/24)</f>
        <v>41913.498622685183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255">(E1986/D1986)*100</f>
        <v>21.146666666666665</v>
      </c>
      <c r="R1986" s="8">
        <f t="shared" ref="R1986:R2049" si="256">E1986/N1986</f>
        <v>453.14285714285717</v>
      </c>
      <c r="S1986" s="10" t="str">
        <f t="shared" si="251"/>
        <v>photography</v>
      </c>
      <c r="T1986" s="10" t="str">
        <f t="shared" si="252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6">
        <f t="shared" si="253"/>
        <v>42584.666666666664</v>
      </c>
      <c r="K1987">
        <v>1467650771</v>
      </c>
      <c r="L1987" s="16">
        <f t="shared" si="254"/>
        <v>42555.407071759262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255"/>
        <v>3.1875</v>
      </c>
      <c r="R1987" s="8">
        <f t="shared" si="256"/>
        <v>12.75</v>
      </c>
      <c r="S1987" s="10" t="str">
        <f t="shared" si="251"/>
        <v>photography</v>
      </c>
      <c r="T1987" s="10" t="str">
        <f t="shared" si="252"/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6">
        <f t="shared" si="253"/>
        <v>42443.100497685191</v>
      </c>
      <c r="K1988">
        <v>1455359083</v>
      </c>
      <c r="L1988" s="16">
        <f t="shared" si="254"/>
        <v>42413.142164351848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255"/>
        <v>0.05</v>
      </c>
      <c r="R1988" s="8">
        <f t="shared" si="256"/>
        <v>1</v>
      </c>
      <c r="S1988" s="10" t="str">
        <f t="shared" si="251"/>
        <v>photography</v>
      </c>
      <c r="T1988" s="10" t="str">
        <f t="shared" si="252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6">
        <f t="shared" si="253"/>
        <v>42064.348101851858</v>
      </c>
      <c r="K1989">
        <v>1422631276</v>
      </c>
      <c r="L1989" s="16">
        <f t="shared" si="254"/>
        <v>42034.348101851858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255"/>
        <v>42.472727272727276</v>
      </c>
      <c r="R1989" s="8">
        <f t="shared" si="256"/>
        <v>83.428571428571431</v>
      </c>
      <c r="S1989" s="10" t="str">
        <f t="shared" si="251"/>
        <v>photography</v>
      </c>
      <c r="T1989" s="10" t="str">
        <f t="shared" si="252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6">
        <f t="shared" si="253"/>
        <v>42236.471550925933</v>
      </c>
      <c r="K1990">
        <v>1437502742</v>
      </c>
      <c r="L1990" s="16">
        <f t="shared" si="254"/>
        <v>42206.471550925933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255"/>
        <v>0.41666666666666669</v>
      </c>
      <c r="R1990" s="8">
        <f t="shared" si="256"/>
        <v>25</v>
      </c>
      <c r="S1990" s="10" t="str">
        <f t="shared" si="251"/>
        <v>photography</v>
      </c>
      <c r="T1990" s="10" t="str">
        <f t="shared" si="252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6">
        <f t="shared" si="253"/>
        <v>42715.388981481483</v>
      </c>
      <c r="K1991">
        <v>1478881208</v>
      </c>
      <c r="L1991" s="16">
        <f t="shared" si="254"/>
        <v>42685.388981481483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255"/>
        <v>1</v>
      </c>
      <c r="R1991" s="8">
        <f t="shared" si="256"/>
        <v>50</v>
      </c>
      <c r="S1991" s="10" t="str">
        <f t="shared" si="251"/>
        <v>photography</v>
      </c>
      <c r="T1991" s="10" t="str">
        <f t="shared" si="252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6">
        <f t="shared" si="253"/>
        <v>42412.904305555559</v>
      </c>
      <c r="K1992">
        <v>1454042532</v>
      </c>
      <c r="L1992" s="16">
        <f t="shared" si="254"/>
        <v>42397.904305555559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255"/>
        <v>16.966666666666665</v>
      </c>
      <c r="R1992" s="8">
        <f t="shared" si="256"/>
        <v>101.8</v>
      </c>
      <c r="S1992" s="10" t="str">
        <f t="shared" si="251"/>
        <v>photography</v>
      </c>
      <c r="T1992" s="10" t="str">
        <f t="shared" si="252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6">
        <f t="shared" si="253"/>
        <v>42188.601689814815</v>
      </c>
      <c r="K1993">
        <v>1434144386</v>
      </c>
      <c r="L1993" s="16">
        <f t="shared" si="254"/>
        <v>42167.601689814815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255"/>
        <v>7.0000000000000009</v>
      </c>
      <c r="R1993" s="8">
        <f t="shared" si="256"/>
        <v>46.666666666666664</v>
      </c>
      <c r="S1993" s="10" t="str">
        <f t="shared" si="251"/>
        <v>photography</v>
      </c>
      <c r="T1993" s="10" t="str">
        <f t="shared" si="252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6">
        <f t="shared" si="253"/>
        <v>42052.851747685192</v>
      </c>
      <c r="K1994">
        <v>1421637991</v>
      </c>
      <c r="L1994" s="16">
        <f t="shared" si="254"/>
        <v>42022.851747685192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255"/>
        <v>0.13333333333333333</v>
      </c>
      <c r="R1994" s="8">
        <f t="shared" si="256"/>
        <v>1</v>
      </c>
      <c r="S1994" s="10" t="str">
        <f t="shared" si="251"/>
        <v>photography</v>
      </c>
      <c r="T1994" s="10" t="str">
        <f t="shared" si="252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6">
        <f t="shared" si="253"/>
        <v>42359.296724537046</v>
      </c>
      <c r="K1995">
        <v>1448114837</v>
      </c>
      <c r="L1995" s="16">
        <f t="shared" si="254"/>
        <v>42329.296724537046</v>
      </c>
      <c r="M1995" t="b">
        <v>0</v>
      </c>
      <c r="N1995" s="11">
        <v>0.1</v>
      </c>
      <c r="O1995" t="b">
        <v>0</v>
      </c>
      <c r="P1995" t="s">
        <v>8296</v>
      </c>
      <c r="Q1995" s="7">
        <f t="shared" si="255"/>
        <v>0</v>
      </c>
      <c r="R1995" s="8">
        <f t="shared" si="256"/>
        <v>0</v>
      </c>
      <c r="S1995" s="10" t="str">
        <f t="shared" si="251"/>
        <v>photography</v>
      </c>
      <c r="T1995" s="10" t="str">
        <f t="shared" si="252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6">
        <f t="shared" si="253"/>
        <v>42710.756273148152</v>
      </c>
      <c r="K1996">
        <v>1475885342</v>
      </c>
      <c r="L1996" s="16">
        <f t="shared" si="254"/>
        <v>42650.714606481481</v>
      </c>
      <c r="M1996" t="b">
        <v>0</v>
      </c>
      <c r="N1996" s="11">
        <v>0.1</v>
      </c>
      <c r="O1996" t="b">
        <v>0</v>
      </c>
      <c r="P1996" t="s">
        <v>8296</v>
      </c>
      <c r="Q1996" s="7">
        <f t="shared" si="255"/>
        <v>0</v>
      </c>
      <c r="R1996" s="8">
        <f t="shared" si="256"/>
        <v>0</v>
      </c>
      <c r="S1996" s="10" t="str">
        <f t="shared" si="251"/>
        <v>photography</v>
      </c>
      <c r="T1996" s="10" t="str">
        <f t="shared" si="252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6">
        <f t="shared" si="253"/>
        <v>42201.610370370377</v>
      </c>
      <c r="K1997">
        <v>1435354736</v>
      </c>
      <c r="L1997" s="16">
        <f t="shared" si="254"/>
        <v>42181.610370370377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255"/>
        <v>7.8</v>
      </c>
      <c r="R1997" s="8">
        <f t="shared" si="256"/>
        <v>26</v>
      </c>
      <c r="S1997" s="10" t="str">
        <f t="shared" si="251"/>
        <v>photography</v>
      </c>
      <c r="T1997" s="10" t="str">
        <f t="shared" si="252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6">
        <f t="shared" si="253"/>
        <v>41830.527905092596</v>
      </c>
      <c r="K1998">
        <v>1402429211</v>
      </c>
      <c r="L1998" s="16">
        <f t="shared" si="254"/>
        <v>41800.527905092596</v>
      </c>
      <c r="M1998" t="b">
        <v>0</v>
      </c>
      <c r="N1998" s="11">
        <v>0.1</v>
      </c>
      <c r="O1998" t="b">
        <v>0</v>
      </c>
      <c r="P1998" t="s">
        <v>8296</v>
      </c>
      <c r="Q1998" s="7">
        <f t="shared" si="255"/>
        <v>0</v>
      </c>
      <c r="R1998" s="8">
        <f t="shared" si="256"/>
        <v>0</v>
      </c>
      <c r="S1998" s="10" t="str">
        <f t="shared" si="251"/>
        <v>photography</v>
      </c>
      <c r="T1998" s="10" t="str">
        <f t="shared" si="252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6">
        <f t="shared" si="253"/>
        <v>41877.639027777783</v>
      </c>
      <c r="K1999">
        <v>1406499612</v>
      </c>
      <c r="L1999" s="16">
        <f t="shared" si="254"/>
        <v>41847.639027777783</v>
      </c>
      <c r="M1999" t="b">
        <v>0</v>
      </c>
      <c r="N1999" s="11">
        <v>0.1</v>
      </c>
      <c r="O1999" t="b">
        <v>0</v>
      </c>
      <c r="P1999" t="s">
        <v>8296</v>
      </c>
      <c r="Q1999" s="7">
        <f t="shared" si="255"/>
        <v>0</v>
      </c>
      <c r="R1999" s="8">
        <f t="shared" si="256"/>
        <v>0</v>
      </c>
      <c r="S1999" s="10" t="str">
        <f t="shared" si="251"/>
        <v>photography</v>
      </c>
      <c r="T1999" s="10" t="str">
        <f t="shared" si="252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6">
        <f t="shared" si="253"/>
        <v>41851.826828703706</v>
      </c>
      <c r="K2000">
        <v>1402973438</v>
      </c>
      <c r="L2000" s="16">
        <f t="shared" si="254"/>
        <v>41806.826828703706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255"/>
        <v>26.200000000000003</v>
      </c>
      <c r="R2000" s="8">
        <f t="shared" si="256"/>
        <v>218.33333333333334</v>
      </c>
      <c r="S2000" s="10" t="str">
        <f t="shared" si="251"/>
        <v>photography</v>
      </c>
      <c r="T2000" s="10" t="str">
        <f t="shared" si="252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6">
        <f t="shared" si="253"/>
        <v>41956.232731481483</v>
      </c>
      <c r="K2001">
        <v>1413286508</v>
      </c>
      <c r="L2001" s="16">
        <f t="shared" si="254"/>
        <v>41926.191064814819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255"/>
        <v>0.76129032258064511</v>
      </c>
      <c r="R2001" s="8">
        <f t="shared" si="256"/>
        <v>33.714285714285715</v>
      </c>
      <c r="S2001" s="10" t="str">
        <f t="shared" si="251"/>
        <v>photography</v>
      </c>
      <c r="T2001" s="10" t="str">
        <f t="shared" si="252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6">
        <f t="shared" si="253"/>
        <v>42375.659872685188</v>
      </c>
      <c r="K2002">
        <v>1449528613</v>
      </c>
      <c r="L2002" s="16">
        <f t="shared" si="254"/>
        <v>42345.659872685188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255"/>
        <v>12.5</v>
      </c>
      <c r="R2002" s="8">
        <f t="shared" si="256"/>
        <v>25</v>
      </c>
      <c r="S2002" s="10" t="str">
        <f t="shared" si="251"/>
        <v>photography</v>
      </c>
      <c r="T2002" s="10" t="str">
        <f t="shared" si="252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6">
        <f t="shared" si="253"/>
        <v>42167.541666666664</v>
      </c>
      <c r="K2003">
        <v>1431406916</v>
      </c>
      <c r="L2003" s="16">
        <f t="shared" si="254"/>
        <v>42135.918009259265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255"/>
        <v>382.12909090909091</v>
      </c>
      <c r="R2003" s="8">
        <f t="shared" si="256"/>
        <v>128.38790470372632</v>
      </c>
      <c r="S2003" s="10" t="str">
        <f t="shared" ref="S2003:S2034" si="257">IF(ISNUMBER(SEARCH("technology",P2003)),"technology","")</f>
        <v>technology</v>
      </c>
      <c r="T2003" s="10" t="str">
        <f>IF(ISNUMBER(SEARCH("technology",P2003)),"hardware","")</f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6">
        <f t="shared" si="253"/>
        <v>42758.420636574076</v>
      </c>
      <c r="K2004">
        <v>1482599143</v>
      </c>
      <c r="L2004" s="16">
        <f t="shared" si="254"/>
        <v>42728.420636574076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255"/>
        <v>216.79422000000002</v>
      </c>
      <c r="R2004" s="8">
        <f t="shared" si="256"/>
        <v>78.834261818181815</v>
      </c>
      <c r="S2004" s="10" t="str">
        <f t="shared" si="257"/>
        <v>technology</v>
      </c>
      <c r="T2004" s="10" t="str">
        <f t="shared" ref="T2004:T2067" si="258">IF(ISNUMBER(SEARCH("technology",P2004)),"hardware","")</f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6">
        <f t="shared" si="253"/>
        <v>40361.666666666672</v>
      </c>
      <c r="K2005">
        <v>1276830052</v>
      </c>
      <c r="L2005" s="16">
        <f t="shared" si="254"/>
        <v>40346.83393518519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255"/>
        <v>312</v>
      </c>
      <c r="R2005" s="8">
        <f t="shared" si="256"/>
        <v>91.764705882352942</v>
      </c>
      <c r="S2005" s="10" t="str">
        <f t="shared" si="257"/>
        <v>technology</v>
      </c>
      <c r="T2005" s="10" t="str">
        <f t="shared" si="258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6">
        <f t="shared" si="253"/>
        <v>41830.31322916667</v>
      </c>
      <c r="K2006">
        <v>1402410663</v>
      </c>
      <c r="L2006" s="16">
        <f t="shared" si="254"/>
        <v>41800.31322916667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255"/>
        <v>234.42048</v>
      </c>
      <c r="R2006" s="8">
        <f t="shared" si="256"/>
        <v>331.10237288135596</v>
      </c>
      <c r="S2006" s="10" t="str">
        <f t="shared" si="257"/>
        <v>technology</v>
      </c>
      <c r="T2006" s="10" t="str">
        <f t="shared" si="258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6">
        <f t="shared" si="253"/>
        <v>41562.874305555561</v>
      </c>
      <c r="K2007">
        <v>1379532618</v>
      </c>
      <c r="L2007" s="16">
        <f t="shared" si="254"/>
        <v>41535.521041666667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255"/>
        <v>123.68010000000001</v>
      </c>
      <c r="R2007" s="8">
        <f t="shared" si="256"/>
        <v>194.26193717277485</v>
      </c>
      <c r="S2007" s="10" t="str">
        <f t="shared" si="257"/>
        <v>technology</v>
      </c>
      <c r="T2007" s="10" t="str">
        <f t="shared" si="258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6">
        <f t="shared" si="253"/>
        <v>41976.250520833339</v>
      </c>
      <c r="K2008">
        <v>1414584045</v>
      </c>
      <c r="L2008" s="16">
        <f t="shared" si="254"/>
        <v>41941.208854166667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255"/>
        <v>247.84</v>
      </c>
      <c r="R2008" s="8">
        <f t="shared" si="256"/>
        <v>408.97689768976898</v>
      </c>
      <c r="S2008" s="10" t="str">
        <f t="shared" si="257"/>
        <v>technology</v>
      </c>
      <c r="T2008" s="10" t="str">
        <f t="shared" si="258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6">
        <f t="shared" si="253"/>
        <v>40413.875</v>
      </c>
      <c r="K2009">
        <v>1276891586</v>
      </c>
      <c r="L2009" s="16">
        <f t="shared" si="254"/>
        <v>40347.546134259261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255"/>
        <v>115.7092</v>
      </c>
      <c r="R2009" s="8">
        <f t="shared" si="256"/>
        <v>84.459270072992695</v>
      </c>
      <c r="S2009" s="10" t="str">
        <f t="shared" si="257"/>
        <v>technology</v>
      </c>
      <c r="T2009" s="10" t="str">
        <f t="shared" si="258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6">
        <f t="shared" si="253"/>
        <v>40805.312754629631</v>
      </c>
      <c r="K2010">
        <v>1312641022</v>
      </c>
      <c r="L2010" s="16">
        <f t="shared" si="254"/>
        <v>40761.312754629631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255"/>
        <v>117.07484768810599</v>
      </c>
      <c r="R2010" s="8">
        <f t="shared" si="256"/>
        <v>44.853658536585364</v>
      </c>
      <c r="S2010" s="10" t="str">
        <f t="shared" si="257"/>
        <v>technology</v>
      </c>
      <c r="T2010" s="10" t="str">
        <f t="shared" si="258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6">
        <f t="shared" si="253"/>
        <v>42697.073414351857</v>
      </c>
      <c r="K2011">
        <v>1476776743</v>
      </c>
      <c r="L2011" s="16">
        <f t="shared" si="254"/>
        <v>42661.031747685185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255"/>
        <v>305.15800000000002</v>
      </c>
      <c r="R2011" s="8">
        <f t="shared" si="256"/>
        <v>383.3643216080402</v>
      </c>
      <c r="S2011" s="10" t="str">
        <f t="shared" si="257"/>
        <v>technology</v>
      </c>
      <c r="T2011" s="10" t="str">
        <f t="shared" si="258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6">
        <f t="shared" si="253"/>
        <v>42600.704756944448</v>
      </c>
      <c r="K2012">
        <v>1468972491</v>
      </c>
      <c r="L2012" s="16">
        <f t="shared" si="254"/>
        <v>42570.704756944448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255"/>
        <v>320.05299999999994</v>
      </c>
      <c r="R2012" s="8">
        <f t="shared" si="256"/>
        <v>55.276856649395505</v>
      </c>
      <c r="S2012" s="10" t="str">
        <f t="shared" si="257"/>
        <v>technology</v>
      </c>
      <c r="T2012" s="10" t="str">
        <f t="shared" si="258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6">
        <f t="shared" si="253"/>
        <v>42380.666666666664</v>
      </c>
      <c r="K2013">
        <v>1449650173</v>
      </c>
      <c r="L2013" s="16">
        <f t="shared" si="254"/>
        <v>42347.066817129635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255"/>
        <v>819.56399999999996</v>
      </c>
      <c r="R2013" s="8">
        <f t="shared" si="256"/>
        <v>422.02059732234807</v>
      </c>
      <c r="S2013" s="10" t="str">
        <f t="shared" si="257"/>
        <v>technology</v>
      </c>
      <c r="T2013" s="10" t="str">
        <f t="shared" si="258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6">
        <f t="shared" si="253"/>
        <v>42040.53056712963</v>
      </c>
      <c r="K2014">
        <v>1420573441</v>
      </c>
      <c r="L2014" s="16">
        <f t="shared" si="254"/>
        <v>42010.53056712963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255"/>
        <v>234.90000000000003</v>
      </c>
      <c r="R2014" s="8">
        <f t="shared" si="256"/>
        <v>64.180327868852459</v>
      </c>
      <c r="S2014" s="10" t="str">
        <f t="shared" si="257"/>
        <v>technology</v>
      </c>
      <c r="T2014" s="10" t="str">
        <f t="shared" si="258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6">
        <f t="shared" si="253"/>
        <v>42559.66914351852</v>
      </c>
      <c r="K2015">
        <v>1462835014</v>
      </c>
      <c r="L2015" s="16">
        <f t="shared" si="254"/>
        <v>42499.66914351852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255"/>
        <v>494.91374999999999</v>
      </c>
      <c r="R2015" s="8">
        <f t="shared" si="256"/>
        <v>173.57781674704077</v>
      </c>
      <c r="S2015" s="10" t="str">
        <f t="shared" si="257"/>
        <v>technology</v>
      </c>
      <c r="T2015" s="10" t="str">
        <f t="shared" si="258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6">
        <f t="shared" si="253"/>
        <v>41357.881238425929</v>
      </c>
      <c r="K2016">
        <v>1361250539</v>
      </c>
      <c r="L2016" s="16">
        <f t="shared" si="254"/>
        <v>41323.922905092593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255"/>
        <v>7813.7822333333334</v>
      </c>
      <c r="R2016" s="8">
        <f t="shared" si="256"/>
        <v>88.601680840609291</v>
      </c>
      <c r="S2016" s="10" t="str">
        <f t="shared" si="257"/>
        <v>technology</v>
      </c>
      <c r="T2016" s="10" t="str">
        <f t="shared" si="258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6">
        <f t="shared" si="253"/>
        <v>40795.585219907407</v>
      </c>
      <c r="K2017">
        <v>1313010163</v>
      </c>
      <c r="L2017" s="16">
        <f t="shared" si="254"/>
        <v>40765.585219907407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255"/>
        <v>113.00013888888888</v>
      </c>
      <c r="R2017" s="8">
        <f t="shared" si="256"/>
        <v>50.222283950617282</v>
      </c>
      <c r="S2017" s="10" t="str">
        <f t="shared" si="257"/>
        <v>technology</v>
      </c>
      <c r="T2017" s="10" t="str">
        <f t="shared" si="258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6">
        <f t="shared" si="253"/>
        <v>41342.589108796295</v>
      </c>
      <c r="K2018">
        <v>1360271299</v>
      </c>
      <c r="L2018" s="16">
        <f t="shared" si="254"/>
        <v>41312.589108796295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255"/>
        <v>921.54219999999998</v>
      </c>
      <c r="R2018" s="8">
        <f t="shared" si="256"/>
        <v>192.38876826722338</v>
      </c>
      <c r="S2018" s="10" t="str">
        <f t="shared" si="257"/>
        <v>technology</v>
      </c>
      <c r="T2018" s="10" t="str">
        <f t="shared" si="258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6">
        <f t="shared" si="253"/>
        <v>40991.875</v>
      </c>
      <c r="K2019">
        <v>1329873755</v>
      </c>
      <c r="L2019" s="16">
        <f t="shared" si="254"/>
        <v>40960.765682870369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255"/>
        <v>125.10239999999999</v>
      </c>
      <c r="R2019" s="8">
        <f t="shared" si="256"/>
        <v>73.416901408450698</v>
      </c>
      <c r="S2019" s="10" t="str">
        <f t="shared" si="257"/>
        <v>technology</v>
      </c>
      <c r="T2019" s="10" t="str">
        <f t="shared" si="258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6">
        <f t="shared" si="253"/>
        <v>42229.074178240742</v>
      </c>
      <c r="K2020">
        <v>1436863609</v>
      </c>
      <c r="L2020" s="16">
        <f t="shared" si="254"/>
        <v>42199.074178240742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255"/>
        <v>102.24343076923077</v>
      </c>
      <c r="R2020" s="8">
        <f t="shared" si="256"/>
        <v>147.68495555555555</v>
      </c>
      <c r="S2020" s="10" t="str">
        <f t="shared" si="257"/>
        <v>technology</v>
      </c>
      <c r="T2020" s="10" t="str">
        <f t="shared" si="258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6">
        <f t="shared" si="253"/>
        <v>42635.416909722226</v>
      </c>
      <c r="K2021">
        <v>1471971621</v>
      </c>
      <c r="L2021" s="16">
        <f t="shared" si="254"/>
        <v>42605.416909722226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255"/>
        <v>484.90975000000003</v>
      </c>
      <c r="R2021" s="8">
        <f t="shared" si="256"/>
        <v>108.96848314606741</v>
      </c>
      <c r="S2021" s="10" t="str">
        <f t="shared" si="257"/>
        <v>technology</v>
      </c>
      <c r="T2021" s="10" t="str">
        <f t="shared" si="258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6">
        <f t="shared" si="253"/>
        <v>41773.669444444444</v>
      </c>
      <c r="K2022">
        <v>1396923624</v>
      </c>
      <c r="L2022" s="16">
        <f t="shared" si="254"/>
        <v>41736.805833333332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255"/>
        <v>192.33333333333334</v>
      </c>
      <c r="R2022" s="8">
        <f t="shared" si="256"/>
        <v>23.647540983606557</v>
      </c>
      <c r="S2022" s="10" t="str">
        <f t="shared" si="257"/>
        <v>technology</v>
      </c>
      <c r="T2022" s="10" t="str">
        <f t="shared" si="258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6">
        <f t="shared" si="253"/>
        <v>41905.778900462967</v>
      </c>
      <c r="K2023">
        <v>1407634897</v>
      </c>
      <c r="L2023" s="16">
        <f t="shared" si="254"/>
        <v>41860.778900462967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255"/>
        <v>281.10000000000002</v>
      </c>
      <c r="R2023" s="8">
        <f t="shared" si="256"/>
        <v>147.94736842105263</v>
      </c>
      <c r="S2023" s="10" t="str">
        <f t="shared" si="257"/>
        <v>technology</v>
      </c>
      <c r="T2023" s="10" t="str">
        <f t="shared" si="258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6">
        <f t="shared" si="253"/>
        <v>42532.277453703711</v>
      </c>
      <c r="K2024">
        <v>1463060372</v>
      </c>
      <c r="L2024" s="16">
        <f t="shared" si="254"/>
        <v>42502.277453703711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255"/>
        <v>125.13700000000001</v>
      </c>
      <c r="R2024" s="8">
        <f t="shared" si="256"/>
        <v>385.03692307692307</v>
      </c>
      <c r="S2024" s="10" t="str">
        <f t="shared" si="257"/>
        <v>technology</v>
      </c>
      <c r="T2024" s="10" t="str">
        <f t="shared" si="258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6">
        <f t="shared" si="253"/>
        <v>42166.12908564815</v>
      </c>
      <c r="K2025">
        <v>1431425153</v>
      </c>
      <c r="L2025" s="16">
        <f t="shared" si="254"/>
        <v>42136.12908564815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255"/>
        <v>161.459</v>
      </c>
      <c r="R2025" s="8">
        <f t="shared" si="256"/>
        <v>457.39093484419266</v>
      </c>
      <c r="S2025" s="10" t="str">
        <f t="shared" si="257"/>
        <v>technology</v>
      </c>
      <c r="T2025" s="10" t="str">
        <f t="shared" si="258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6">
        <f t="shared" si="253"/>
        <v>41133.833333333336</v>
      </c>
      <c r="K2026">
        <v>1341875544</v>
      </c>
      <c r="L2026" s="16">
        <f t="shared" si="254"/>
        <v>41099.67527777778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255"/>
        <v>585.35</v>
      </c>
      <c r="R2026" s="8">
        <f t="shared" si="256"/>
        <v>222.99047619047619</v>
      </c>
      <c r="S2026" s="10" t="str">
        <f t="shared" si="257"/>
        <v>technology</v>
      </c>
      <c r="T2026" s="10" t="str">
        <f t="shared" si="258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6">
        <f t="shared" si="253"/>
        <v>42165.892893518518</v>
      </c>
      <c r="K2027">
        <v>1431404746</v>
      </c>
      <c r="L2027" s="16">
        <f t="shared" si="254"/>
        <v>42135.892893518518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255"/>
        <v>201.14999999999998</v>
      </c>
      <c r="R2027" s="8">
        <f t="shared" si="256"/>
        <v>220.74074074074073</v>
      </c>
      <c r="S2027" s="10" t="str">
        <f t="shared" si="257"/>
        <v>technology</v>
      </c>
      <c r="T2027" s="10" t="str">
        <f t="shared" si="258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6">
        <f t="shared" si="253"/>
        <v>41749.874305555561</v>
      </c>
      <c r="K2028">
        <v>1394127585</v>
      </c>
      <c r="L2028" s="16">
        <f t="shared" si="254"/>
        <v>41704.444270833337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255"/>
        <v>133.48307999999997</v>
      </c>
      <c r="R2028" s="8">
        <f t="shared" si="256"/>
        <v>73.503898678414089</v>
      </c>
      <c r="S2028" s="10" t="str">
        <f t="shared" si="257"/>
        <v>technology</v>
      </c>
      <c r="T2028" s="10" t="str">
        <f t="shared" si="258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6">
        <f t="shared" si="253"/>
        <v>42093.480543981488</v>
      </c>
      <c r="K2029">
        <v>1423855919</v>
      </c>
      <c r="L2029" s="16">
        <f t="shared" si="254"/>
        <v>42048.522210648152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255"/>
        <v>120.24900000000001</v>
      </c>
      <c r="R2029" s="8">
        <f t="shared" si="256"/>
        <v>223.09647495361781</v>
      </c>
      <c r="S2029" s="10" t="str">
        <f t="shared" si="257"/>
        <v>technology</v>
      </c>
      <c r="T2029" s="10" t="str">
        <f t="shared" si="258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6">
        <f t="shared" si="253"/>
        <v>40252.621527777781</v>
      </c>
      <c r="K2030">
        <v>1265493806</v>
      </c>
      <c r="L2030" s="16">
        <f t="shared" si="254"/>
        <v>40215.627384259264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255"/>
        <v>126.16666666666667</v>
      </c>
      <c r="R2030" s="8">
        <f t="shared" si="256"/>
        <v>47.911392405063289</v>
      </c>
      <c r="S2030" s="10" t="str">
        <f t="shared" si="257"/>
        <v>technology</v>
      </c>
      <c r="T2030" s="10" t="str">
        <f t="shared" si="258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6">
        <f t="shared" si="253"/>
        <v>41877.730104166672</v>
      </c>
      <c r="K2031">
        <v>1406507481</v>
      </c>
      <c r="L2031" s="16">
        <f t="shared" si="254"/>
        <v>41847.730104166672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255"/>
        <v>361.2</v>
      </c>
      <c r="R2031" s="8">
        <f t="shared" si="256"/>
        <v>96.063829787234042</v>
      </c>
      <c r="S2031" s="10" t="str">
        <f t="shared" si="257"/>
        <v>technology</v>
      </c>
      <c r="T2031" s="10" t="str">
        <f t="shared" si="258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6">
        <f t="shared" si="253"/>
        <v>41242.704814814817</v>
      </c>
      <c r="K2032">
        <v>1351641296</v>
      </c>
      <c r="L2032" s="16">
        <f t="shared" si="254"/>
        <v>41212.704814814817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255"/>
        <v>226.239013671875</v>
      </c>
      <c r="R2032" s="8">
        <f t="shared" si="256"/>
        <v>118.6144</v>
      </c>
      <c r="S2032" s="10" t="str">
        <f t="shared" si="257"/>
        <v>technology</v>
      </c>
      <c r="T2032" s="10" t="str">
        <f t="shared" si="258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6">
        <f t="shared" si="253"/>
        <v>42012.750000000007</v>
      </c>
      <c r="K2033">
        <v>1417506853</v>
      </c>
      <c r="L2033" s="16">
        <f t="shared" si="254"/>
        <v>41975.03765046296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255"/>
        <v>120.35</v>
      </c>
      <c r="R2033" s="8">
        <f t="shared" si="256"/>
        <v>118.45472440944881</v>
      </c>
      <c r="S2033" s="10" t="str">
        <f t="shared" si="257"/>
        <v>technology</v>
      </c>
      <c r="T2033" s="10" t="str">
        <f t="shared" si="258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6">
        <f t="shared" si="253"/>
        <v>42718.916666666664</v>
      </c>
      <c r="K2034">
        <v>1479216874</v>
      </c>
      <c r="L2034" s="16">
        <f t="shared" si="254"/>
        <v>42689.274004629631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255"/>
        <v>304.18799999999999</v>
      </c>
      <c r="R2034" s="8">
        <f t="shared" si="256"/>
        <v>143.21468926553672</v>
      </c>
      <c r="S2034" s="10" t="str">
        <f t="shared" si="257"/>
        <v>technology</v>
      </c>
      <c r="T2034" s="10" t="str">
        <f t="shared" si="258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6">
        <f t="shared" si="253"/>
        <v>41754.790717592594</v>
      </c>
      <c r="K2035">
        <v>1395885518</v>
      </c>
      <c r="L2035" s="16">
        <f t="shared" si="254"/>
        <v>41724.790717592594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255"/>
        <v>178.67599999999999</v>
      </c>
      <c r="R2035" s="8">
        <f t="shared" si="256"/>
        <v>282.71518987341773</v>
      </c>
      <c r="S2035" s="10" t="str">
        <f t="shared" ref="S2035:S2066" si="259">IF(ISNUMBER(SEARCH("technology",P2035)),"technology","")</f>
        <v>technology</v>
      </c>
      <c r="T2035" s="10" t="str">
        <f t="shared" si="258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6">
        <f t="shared" si="253"/>
        <v>42130.998611111114</v>
      </c>
      <c r="K2036">
        <v>1426216033</v>
      </c>
      <c r="L2036" s="16">
        <f t="shared" si="254"/>
        <v>42075.83834490741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255"/>
        <v>386.81998717948721</v>
      </c>
      <c r="R2036" s="8">
        <f t="shared" si="256"/>
        <v>593.93620078740162</v>
      </c>
      <c r="S2036" s="10" t="str">
        <f t="shared" si="259"/>
        <v>technology</v>
      </c>
      <c r="T2036" s="10" t="str">
        <f t="shared" si="258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6">
        <f t="shared" si="253"/>
        <v>42356.750000000007</v>
      </c>
      <c r="K2037">
        <v>1446562807</v>
      </c>
      <c r="L2037" s="16">
        <f t="shared" si="254"/>
        <v>42311.333414351851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255"/>
        <v>211.03642500000004</v>
      </c>
      <c r="R2037" s="8">
        <f t="shared" si="256"/>
        <v>262.15704968944101</v>
      </c>
      <c r="S2037" s="10" t="str">
        <f t="shared" si="259"/>
        <v>technology</v>
      </c>
      <c r="T2037" s="10" t="str">
        <f t="shared" si="258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6">
        <f t="shared" si="253"/>
        <v>41768.573136574079</v>
      </c>
      <c r="K2038">
        <v>1397076319</v>
      </c>
      <c r="L2038" s="16">
        <f t="shared" si="254"/>
        <v>41738.573136574079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255"/>
        <v>131.66833333333335</v>
      </c>
      <c r="R2038" s="8">
        <f t="shared" si="256"/>
        <v>46.580778301886795</v>
      </c>
      <c r="S2038" s="10" t="str">
        <f t="shared" si="259"/>
        <v>technology</v>
      </c>
      <c r="T2038" s="10" t="str">
        <f t="shared" si="258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6">
        <f t="shared" si="253"/>
        <v>41637.960104166668</v>
      </c>
      <c r="K2039">
        <v>1383195753</v>
      </c>
      <c r="L2039" s="16">
        <f t="shared" si="254"/>
        <v>41577.918437500004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255"/>
        <v>300.47639999999996</v>
      </c>
      <c r="R2039" s="8">
        <f t="shared" si="256"/>
        <v>70.041118881118877</v>
      </c>
      <c r="S2039" s="10" t="str">
        <f t="shared" si="259"/>
        <v>technology</v>
      </c>
      <c r="T2039" s="10" t="str">
        <f t="shared" si="258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6">
        <f t="shared" si="253"/>
        <v>41456.458333333336</v>
      </c>
      <c r="K2040">
        <v>1369895421</v>
      </c>
      <c r="L2040" s="16">
        <f t="shared" si="254"/>
        <v>41423.979409722226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255"/>
        <v>420.51249999999999</v>
      </c>
      <c r="R2040" s="8">
        <f t="shared" si="256"/>
        <v>164.90686274509804</v>
      </c>
      <c r="S2040" s="10" t="str">
        <f t="shared" si="259"/>
        <v>technology</v>
      </c>
      <c r="T2040" s="10" t="str">
        <f t="shared" si="258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6">
        <f t="shared" si="253"/>
        <v>42704.915972222225</v>
      </c>
      <c r="K2041">
        <v>1477996325</v>
      </c>
      <c r="L2041" s="16">
        <f t="shared" si="254"/>
        <v>42675.147280092591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255"/>
        <v>136.21680000000001</v>
      </c>
      <c r="R2041" s="8">
        <f t="shared" si="256"/>
        <v>449.26385224274406</v>
      </c>
      <c r="S2041" s="10" t="str">
        <f t="shared" si="259"/>
        <v>technology</v>
      </c>
      <c r="T2041" s="10" t="str">
        <f t="shared" si="258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6">
        <f t="shared" si="253"/>
        <v>41593.677118055559</v>
      </c>
      <c r="K2042">
        <v>1383257703</v>
      </c>
      <c r="L2042" s="16">
        <f t="shared" si="254"/>
        <v>41578.635451388895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255"/>
        <v>248.17133333333334</v>
      </c>
      <c r="R2042" s="8">
        <f t="shared" si="256"/>
        <v>27.472841328413285</v>
      </c>
      <c r="S2042" s="10" t="str">
        <f t="shared" si="259"/>
        <v>technology</v>
      </c>
      <c r="T2042" s="10" t="str">
        <f t="shared" si="258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6">
        <f t="shared" si="253"/>
        <v>42684.275775462964</v>
      </c>
      <c r="K2043">
        <v>1476189427</v>
      </c>
      <c r="L2043" s="16">
        <f t="shared" si="254"/>
        <v>42654.2341087963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255"/>
        <v>181.86315789473684</v>
      </c>
      <c r="R2043" s="8">
        <f t="shared" si="256"/>
        <v>143.97499999999999</v>
      </c>
      <c r="S2043" s="10" t="str">
        <f t="shared" si="259"/>
        <v>technology</v>
      </c>
      <c r="T2043" s="10" t="str">
        <f t="shared" si="258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6">
        <f t="shared" si="253"/>
        <v>42391.416365740741</v>
      </c>
      <c r="K2044">
        <v>1448297974</v>
      </c>
      <c r="L2044" s="16">
        <f t="shared" si="254"/>
        <v>42331.416365740741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255"/>
        <v>123.53</v>
      </c>
      <c r="R2044" s="8">
        <f t="shared" si="256"/>
        <v>88.23571428571428</v>
      </c>
      <c r="S2044" s="10" t="str">
        <f t="shared" si="259"/>
        <v>technology</v>
      </c>
      <c r="T2044" s="10" t="str">
        <f t="shared" si="258"/>
        <v>hardware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6">
        <f t="shared" si="253"/>
        <v>42714.915972222225</v>
      </c>
      <c r="K2045">
        <v>1476764077</v>
      </c>
      <c r="L2045" s="16">
        <f t="shared" si="254"/>
        <v>42660.885150462964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255"/>
        <v>506.20938628158842</v>
      </c>
      <c r="R2045" s="8">
        <f t="shared" si="256"/>
        <v>36.326424870466319</v>
      </c>
      <c r="S2045" s="10" t="str">
        <f t="shared" si="259"/>
        <v>technology</v>
      </c>
      <c r="T2045" s="10" t="str">
        <f t="shared" si="258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6">
        <f t="shared" si="253"/>
        <v>42168.392523148148</v>
      </c>
      <c r="K2046">
        <v>1431620714</v>
      </c>
      <c r="L2046" s="16">
        <f t="shared" si="254"/>
        <v>42138.392523148148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255"/>
        <v>108.21333333333334</v>
      </c>
      <c r="R2046" s="8">
        <f t="shared" si="256"/>
        <v>90.177777777777777</v>
      </c>
      <c r="S2046" s="10" t="str">
        <f t="shared" si="259"/>
        <v>technology</v>
      </c>
      <c r="T2046" s="10" t="str">
        <f t="shared" si="258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6">
        <f t="shared" si="253"/>
        <v>41098.796840277777</v>
      </c>
      <c r="K2047">
        <v>1339207647</v>
      </c>
      <c r="L2047" s="16">
        <f t="shared" si="254"/>
        <v>41068.796840277777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255"/>
        <v>819.18387755102037</v>
      </c>
      <c r="R2047" s="8">
        <f t="shared" si="256"/>
        <v>152.62361216730039</v>
      </c>
      <c r="S2047" s="10" t="str">
        <f t="shared" si="259"/>
        <v>technology</v>
      </c>
      <c r="T2047" s="10" t="str">
        <f t="shared" si="258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6">
        <f t="shared" si="253"/>
        <v>41416.88013888889</v>
      </c>
      <c r="K2048">
        <v>1366690044</v>
      </c>
      <c r="L2048" s="16">
        <f t="shared" si="254"/>
        <v>41386.88013888889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255"/>
        <v>121.10000000000001</v>
      </c>
      <c r="R2048" s="8">
        <f t="shared" si="256"/>
        <v>55.806451612903224</v>
      </c>
      <c r="S2048" s="10" t="str">
        <f t="shared" si="259"/>
        <v>technology</v>
      </c>
      <c r="T2048" s="10" t="str">
        <f t="shared" si="258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6">
        <f t="shared" si="253"/>
        <v>42110.708333333336</v>
      </c>
      <c r="K2049">
        <v>1426714870</v>
      </c>
      <c r="L2049" s="16">
        <f t="shared" si="254"/>
        <v>42081.611921296302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255"/>
        <v>102.99897959183673</v>
      </c>
      <c r="R2049" s="8">
        <f t="shared" si="256"/>
        <v>227.85327313769753</v>
      </c>
      <c r="S2049" s="10" t="str">
        <f t="shared" si="259"/>
        <v>technology</v>
      </c>
      <c r="T2049" s="10" t="str">
        <f t="shared" si="258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6">
        <f t="shared" ref="J2050:J2113" si="260">(((I2050/60)/60)/24)+DATE(1970,1,1)+(-7/24)</f>
        <v>41417.359849537039</v>
      </c>
      <c r="K2050">
        <v>1366731491</v>
      </c>
      <c r="L2050" s="16">
        <f t="shared" ref="L2050:L2113" si="261">(((K2050/60)/60)/24)+DATE(1970,1,1)+(-7/24)</f>
        <v>41387.359849537039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262">(E2050/D2050)*100</f>
        <v>148.33229411764705</v>
      </c>
      <c r="R2050" s="8">
        <f t="shared" ref="R2050:R2113" si="263">E2050/N2050</f>
        <v>91.82989803350327</v>
      </c>
      <c r="S2050" s="10" t="str">
        <f t="shared" si="259"/>
        <v>technology</v>
      </c>
      <c r="T2050" s="10" t="str">
        <f t="shared" si="258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6">
        <f t="shared" si="260"/>
        <v>41610.665972222225</v>
      </c>
      <c r="K2051">
        <v>1382963963</v>
      </c>
      <c r="L2051" s="16">
        <f t="shared" si="261"/>
        <v>41575.235682870371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262"/>
        <v>120.19070000000001</v>
      </c>
      <c r="R2051" s="8">
        <f t="shared" si="263"/>
        <v>80.991037735849048</v>
      </c>
      <c r="S2051" s="10" t="str">
        <f t="shared" si="259"/>
        <v>technology</v>
      </c>
      <c r="T2051" s="10" t="str">
        <f t="shared" si="258"/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6">
        <f t="shared" si="260"/>
        <v>42154.77983796296</v>
      </c>
      <c r="K2052">
        <v>1429580578</v>
      </c>
      <c r="L2052" s="16">
        <f t="shared" si="261"/>
        <v>42114.77983796296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262"/>
        <v>473.27000000000004</v>
      </c>
      <c r="R2052" s="8">
        <f t="shared" si="263"/>
        <v>278.39411764705881</v>
      </c>
      <c r="S2052" s="10" t="str">
        <f t="shared" si="259"/>
        <v>technology</v>
      </c>
      <c r="T2052" s="10" t="str">
        <f t="shared" si="258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6">
        <f t="shared" si="260"/>
        <v>41633.730752314819</v>
      </c>
      <c r="K2053">
        <v>1385425937</v>
      </c>
      <c r="L2053" s="16">
        <f t="shared" si="261"/>
        <v>41603.730752314819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262"/>
        <v>130.36250000000001</v>
      </c>
      <c r="R2053" s="8">
        <f t="shared" si="263"/>
        <v>43.095041322314053</v>
      </c>
      <c r="S2053" s="10" t="str">
        <f t="shared" si="259"/>
        <v>technology</v>
      </c>
      <c r="T2053" s="10" t="str">
        <f t="shared" si="258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6">
        <f t="shared" si="260"/>
        <v>42419.792280092595</v>
      </c>
      <c r="K2054">
        <v>1452045653</v>
      </c>
      <c r="L2054" s="16">
        <f t="shared" si="261"/>
        <v>42374.792280092595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262"/>
        <v>353.048</v>
      </c>
      <c r="R2054" s="8">
        <f t="shared" si="263"/>
        <v>326.29205175600737</v>
      </c>
      <c r="S2054" s="10" t="str">
        <f t="shared" si="259"/>
        <v>technology</v>
      </c>
      <c r="T2054" s="10" t="str">
        <f t="shared" si="258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6">
        <f t="shared" si="260"/>
        <v>42333.367488425931</v>
      </c>
      <c r="K2055">
        <v>1445870951</v>
      </c>
      <c r="L2055" s="16">
        <f t="shared" si="261"/>
        <v>42303.325821759259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262"/>
        <v>101.02</v>
      </c>
      <c r="R2055" s="8">
        <f t="shared" si="263"/>
        <v>41.743801652892564</v>
      </c>
      <c r="S2055" s="10" t="str">
        <f t="shared" si="259"/>
        <v>technology</v>
      </c>
      <c r="T2055" s="10" t="str">
        <f t="shared" si="258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6">
        <f t="shared" si="260"/>
        <v>41761.22928240741</v>
      </c>
      <c r="K2056">
        <v>1396441810</v>
      </c>
      <c r="L2056" s="16">
        <f t="shared" si="261"/>
        <v>41731.22928240741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262"/>
        <v>113.59142857142857</v>
      </c>
      <c r="R2056" s="8">
        <f t="shared" si="263"/>
        <v>64.020933977455712</v>
      </c>
      <c r="S2056" s="10" t="str">
        <f t="shared" si="259"/>
        <v>technology</v>
      </c>
      <c r="T2056" s="10" t="str">
        <f t="shared" si="258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6">
        <f t="shared" si="260"/>
        <v>41975.875000000007</v>
      </c>
      <c r="K2057">
        <v>1415031043</v>
      </c>
      <c r="L2057" s="16">
        <f t="shared" si="261"/>
        <v>41946.38244212963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262"/>
        <v>167.41666666666666</v>
      </c>
      <c r="R2057" s="8">
        <f t="shared" si="263"/>
        <v>99.455445544554451</v>
      </c>
      <c r="S2057" s="10" t="str">
        <f t="shared" si="259"/>
        <v>technology</v>
      </c>
      <c r="T2057" s="10" t="str">
        <f t="shared" si="258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6">
        <f t="shared" si="260"/>
        <v>41381.469236111116</v>
      </c>
      <c r="K2058">
        <v>1363630542</v>
      </c>
      <c r="L2058" s="16">
        <f t="shared" si="261"/>
        <v>41351.469236111116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262"/>
        <v>153.452</v>
      </c>
      <c r="R2058" s="8">
        <f t="shared" si="263"/>
        <v>138.49458483754512</v>
      </c>
      <c r="S2058" s="10" t="str">
        <f t="shared" si="259"/>
        <v>technology</v>
      </c>
      <c r="T2058" s="10" t="str">
        <f t="shared" si="258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6">
        <f t="shared" si="260"/>
        <v>42426.202916666669</v>
      </c>
      <c r="K2059">
        <v>1453895532</v>
      </c>
      <c r="L2059" s="16">
        <f t="shared" si="261"/>
        <v>42396.202916666669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262"/>
        <v>202.23220000000001</v>
      </c>
      <c r="R2059" s="8">
        <f t="shared" si="263"/>
        <v>45.547792792792798</v>
      </c>
      <c r="S2059" s="10" t="str">
        <f t="shared" si="259"/>
        <v>technology</v>
      </c>
      <c r="T2059" s="10" t="str">
        <f t="shared" si="258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6">
        <f t="shared" si="260"/>
        <v>42065.541666666664</v>
      </c>
      <c r="K2060">
        <v>1421916830</v>
      </c>
      <c r="L2060" s="16">
        <f t="shared" si="261"/>
        <v>42026.079050925931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262"/>
        <v>168.28125</v>
      </c>
      <c r="R2060" s="8">
        <f t="shared" si="263"/>
        <v>10.507317073170732</v>
      </c>
      <c r="S2060" s="10" t="str">
        <f t="shared" si="259"/>
        <v>technology</v>
      </c>
      <c r="T2060" s="10" t="str">
        <f t="shared" si="258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6">
        <f t="shared" si="260"/>
        <v>42400.624305555561</v>
      </c>
      <c r="K2061">
        <v>1450880854</v>
      </c>
      <c r="L2061" s="16">
        <f t="shared" si="261"/>
        <v>42361.31081018519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262"/>
        <v>143.45666666666668</v>
      </c>
      <c r="R2061" s="8">
        <f t="shared" si="263"/>
        <v>114.76533333333333</v>
      </c>
      <c r="S2061" s="10" t="str">
        <f t="shared" si="259"/>
        <v>technology</v>
      </c>
      <c r="T2061" s="10" t="str">
        <f t="shared" si="258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6">
        <f t="shared" si="260"/>
        <v>41843.351273148153</v>
      </c>
      <c r="K2062">
        <v>1400945150</v>
      </c>
      <c r="L2062" s="16">
        <f t="shared" si="261"/>
        <v>41783.351273148153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262"/>
        <v>196.4</v>
      </c>
      <c r="R2062" s="8">
        <f t="shared" si="263"/>
        <v>35.997067448680355</v>
      </c>
      <c r="S2062" s="10" t="str">
        <f t="shared" si="259"/>
        <v>technology</v>
      </c>
      <c r="T2062" s="10" t="str">
        <f t="shared" si="258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6">
        <f t="shared" si="260"/>
        <v>42735.472847222227</v>
      </c>
      <c r="K2063">
        <v>1480616454</v>
      </c>
      <c r="L2063" s="16">
        <f t="shared" si="261"/>
        <v>42705.472847222227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262"/>
        <v>107.91999999999999</v>
      </c>
      <c r="R2063" s="8">
        <f t="shared" si="263"/>
        <v>154.17142857142858</v>
      </c>
      <c r="S2063" s="10" t="str">
        <f t="shared" si="259"/>
        <v>technology</v>
      </c>
      <c r="T2063" s="10" t="str">
        <f t="shared" si="258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6">
        <f t="shared" si="260"/>
        <v>42453.049745370372</v>
      </c>
      <c r="K2064">
        <v>1456218698</v>
      </c>
      <c r="L2064" s="16">
        <f t="shared" si="261"/>
        <v>42423.091412037036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262"/>
        <v>114.97699999999999</v>
      </c>
      <c r="R2064" s="8">
        <f t="shared" si="263"/>
        <v>566.38916256157631</v>
      </c>
      <c r="S2064" s="10" t="str">
        <f t="shared" si="259"/>
        <v>technology</v>
      </c>
      <c r="T2064" s="10" t="str">
        <f t="shared" si="258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6">
        <f t="shared" si="260"/>
        <v>42505.440983796296</v>
      </c>
      <c r="K2065">
        <v>1460482501</v>
      </c>
      <c r="L2065" s="16">
        <f t="shared" si="261"/>
        <v>42472.440983796296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262"/>
        <v>148.04999999999998</v>
      </c>
      <c r="R2065" s="8">
        <f t="shared" si="263"/>
        <v>120.85714285714286</v>
      </c>
      <c r="S2065" s="10" t="str">
        <f t="shared" si="259"/>
        <v>technology</v>
      </c>
      <c r="T2065" s="10" t="str">
        <f t="shared" si="258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6">
        <f t="shared" si="260"/>
        <v>41425.208333333336</v>
      </c>
      <c r="K2066">
        <v>1366879523</v>
      </c>
      <c r="L2066" s="16">
        <f t="shared" si="261"/>
        <v>41389.073182870372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262"/>
        <v>191.16676082790633</v>
      </c>
      <c r="R2066" s="8">
        <f t="shared" si="263"/>
        <v>86.163845492085343</v>
      </c>
      <c r="S2066" s="10" t="str">
        <f t="shared" si="259"/>
        <v>technology</v>
      </c>
      <c r="T2066" s="10" t="str">
        <f t="shared" si="258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6">
        <f t="shared" si="260"/>
        <v>41633.042002314818</v>
      </c>
      <c r="K2067">
        <v>1385366429</v>
      </c>
      <c r="L2067" s="16">
        <f t="shared" si="261"/>
        <v>41603.042002314818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262"/>
        <v>199.215125</v>
      </c>
      <c r="R2067" s="8">
        <f t="shared" si="263"/>
        <v>51.212114395886893</v>
      </c>
      <c r="S2067" s="10" t="str">
        <f t="shared" ref="S2067:S2082" si="264">IF(ISNUMBER(SEARCH("technology",P2067)),"technology","")</f>
        <v>technology</v>
      </c>
      <c r="T2067" s="10" t="str">
        <f t="shared" si="258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6">
        <f t="shared" si="260"/>
        <v>41874.480127314819</v>
      </c>
      <c r="K2068">
        <v>1406226683</v>
      </c>
      <c r="L2068" s="16">
        <f t="shared" si="261"/>
        <v>41844.480127314819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262"/>
        <v>218.6</v>
      </c>
      <c r="R2068" s="8">
        <f t="shared" si="263"/>
        <v>67.261538461538464</v>
      </c>
      <c r="S2068" s="10" t="str">
        <f t="shared" si="264"/>
        <v>technology</v>
      </c>
      <c r="T2068" s="10" t="str">
        <f t="shared" ref="T2068:T2082" si="265">IF(ISNUMBER(SEARCH("technology",P2068)),"hardware","")</f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6">
        <f t="shared" si="260"/>
        <v>42148.562222222223</v>
      </c>
      <c r="K2069">
        <v>1429648176</v>
      </c>
      <c r="L2069" s="16">
        <f t="shared" si="261"/>
        <v>42115.562222222223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262"/>
        <v>126.86868686868686</v>
      </c>
      <c r="R2069" s="8">
        <f t="shared" si="263"/>
        <v>62.8</v>
      </c>
      <c r="S2069" s="10" t="str">
        <f t="shared" si="264"/>
        <v>technology</v>
      </c>
      <c r="T2069" s="10" t="str">
        <f t="shared" si="265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6">
        <f t="shared" si="260"/>
        <v>42663.549942129634</v>
      </c>
      <c r="K2070">
        <v>1474402315</v>
      </c>
      <c r="L2070" s="16">
        <f t="shared" si="261"/>
        <v>42633.549942129634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262"/>
        <v>105.22388000000001</v>
      </c>
      <c r="R2070" s="8">
        <f t="shared" si="263"/>
        <v>346.13118421052633</v>
      </c>
      <c r="S2070" s="10" t="str">
        <f t="shared" si="264"/>
        <v>technology</v>
      </c>
      <c r="T2070" s="10" t="str">
        <f t="shared" si="265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6">
        <f t="shared" si="260"/>
        <v>42371.680451388893</v>
      </c>
      <c r="K2071">
        <v>1449098391</v>
      </c>
      <c r="L2071" s="16">
        <f t="shared" si="261"/>
        <v>42340.680451388893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262"/>
        <v>128.40666000000002</v>
      </c>
      <c r="R2071" s="8">
        <f t="shared" si="263"/>
        <v>244.11912547528519</v>
      </c>
      <c r="S2071" s="10" t="str">
        <f t="shared" si="264"/>
        <v>technology</v>
      </c>
      <c r="T2071" s="10" t="str">
        <f t="shared" si="265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6">
        <f t="shared" si="260"/>
        <v>42549.364849537036</v>
      </c>
      <c r="K2072">
        <v>1464536723</v>
      </c>
      <c r="L2072" s="16">
        <f t="shared" si="261"/>
        <v>42519.364849537036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262"/>
        <v>317.3272</v>
      </c>
      <c r="R2072" s="8">
        <f t="shared" si="263"/>
        <v>259.25424836601309</v>
      </c>
      <c r="S2072" s="10" t="str">
        <f t="shared" si="264"/>
        <v>technology</v>
      </c>
      <c r="T2072" s="10" t="str">
        <f t="shared" si="265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6">
        <f t="shared" si="260"/>
        <v>42644.987083333333</v>
      </c>
      <c r="K2073">
        <v>1471502484</v>
      </c>
      <c r="L2073" s="16">
        <f t="shared" si="261"/>
        <v>42599.987083333333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262"/>
        <v>280.73</v>
      </c>
      <c r="R2073" s="8">
        <f t="shared" si="263"/>
        <v>201.96402877697841</v>
      </c>
      <c r="S2073" s="10" t="str">
        <f t="shared" si="264"/>
        <v>technology</v>
      </c>
      <c r="T2073" s="10" t="str">
        <f t="shared" si="265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6">
        <f t="shared" si="260"/>
        <v>42497.289722222224</v>
      </c>
      <c r="K2074">
        <v>1460037432</v>
      </c>
      <c r="L2074" s="16">
        <f t="shared" si="261"/>
        <v>42467.289722222224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262"/>
        <v>110.73146853146854</v>
      </c>
      <c r="R2074" s="8">
        <f t="shared" si="263"/>
        <v>226.20857142857142</v>
      </c>
      <c r="S2074" s="10" t="str">
        <f t="shared" si="264"/>
        <v>technology</v>
      </c>
      <c r="T2074" s="10" t="str">
        <f t="shared" si="265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6">
        <f t="shared" si="260"/>
        <v>42132.376365740747</v>
      </c>
      <c r="K2075">
        <v>1427212918</v>
      </c>
      <c r="L2075" s="16">
        <f t="shared" si="261"/>
        <v>42087.376365740747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262"/>
        <v>152.60429999999999</v>
      </c>
      <c r="R2075" s="8">
        <f t="shared" si="263"/>
        <v>324.69</v>
      </c>
      <c r="S2075" s="10" t="str">
        <f t="shared" si="264"/>
        <v>technology</v>
      </c>
      <c r="T2075" s="10" t="str">
        <f t="shared" si="265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6">
        <f t="shared" si="260"/>
        <v>42496.534513888888</v>
      </c>
      <c r="K2076">
        <v>1459972182</v>
      </c>
      <c r="L2076" s="16">
        <f t="shared" si="261"/>
        <v>42466.534513888888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262"/>
        <v>102.49999999999999</v>
      </c>
      <c r="R2076" s="8">
        <f t="shared" si="263"/>
        <v>205</v>
      </c>
      <c r="S2076" s="10" t="str">
        <f t="shared" si="264"/>
        <v>technology</v>
      </c>
      <c r="T2076" s="10" t="str">
        <f t="shared" si="265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6">
        <f t="shared" si="260"/>
        <v>41480.389907407407</v>
      </c>
      <c r="K2077">
        <v>1372177288</v>
      </c>
      <c r="L2077" s="16">
        <f t="shared" si="261"/>
        <v>41450.389907407407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262"/>
        <v>1678.3738373837384</v>
      </c>
      <c r="R2077" s="8">
        <f t="shared" si="263"/>
        <v>20.465926829268295</v>
      </c>
      <c r="S2077" s="10" t="str">
        <f t="shared" si="264"/>
        <v>technology</v>
      </c>
      <c r="T2077" s="10" t="str">
        <f t="shared" si="265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6">
        <f t="shared" si="260"/>
        <v>41843.588993055557</v>
      </c>
      <c r="K2078">
        <v>1402693689</v>
      </c>
      <c r="L2078" s="16">
        <f t="shared" si="261"/>
        <v>41803.588993055557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262"/>
        <v>543.349156424581</v>
      </c>
      <c r="R2078" s="8">
        <f t="shared" si="263"/>
        <v>116.35303146309367</v>
      </c>
      <c r="S2078" s="10" t="str">
        <f t="shared" si="264"/>
        <v>technology</v>
      </c>
      <c r="T2078" s="10" t="str">
        <f t="shared" si="265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6">
        <f t="shared" si="260"/>
        <v>42160.583333333336</v>
      </c>
      <c r="K2079">
        <v>1428541276</v>
      </c>
      <c r="L2079" s="16">
        <f t="shared" si="261"/>
        <v>42102.750879629632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262"/>
        <v>115.50800000000001</v>
      </c>
      <c r="R2079" s="8">
        <f t="shared" si="263"/>
        <v>307.20212765957444</v>
      </c>
      <c r="S2079" s="10" t="str">
        <f t="shared" si="264"/>
        <v>technology</v>
      </c>
      <c r="T2079" s="10" t="str">
        <f t="shared" si="265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6">
        <f t="shared" si="260"/>
        <v>42722.479826388888</v>
      </c>
      <c r="K2080">
        <v>1479493857</v>
      </c>
      <c r="L2080" s="16">
        <f t="shared" si="261"/>
        <v>42692.479826388888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262"/>
        <v>131.20499999999998</v>
      </c>
      <c r="R2080" s="8">
        <f t="shared" si="263"/>
        <v>546.6875</v>
      </c>
      <c r="S2080" s="10" t="str">
        <f t="shared" si="264"/>
        <v>technology</v>
      </c>
      <c r="T2080" s="10" t="str">
        <f t="shared" si="265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6">
        <f t="shared" si="260"/>
        <v>42180.500000000007</v>
      </c>
      <c r="K2081">
        <v>1432659793</v>
      </c>
      <c r="L2081" s="16">
        <f t="shared" si="261"/>
        <v>42150.418900462966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262"/>
        <v>288.17</v>
      </c>
      <c r="R2081" s="8">
        <f t="shared" si="263"/>
        <v>47.474464579901152</v>
      </c>
      <c r="S2081" s="10" t="str">
        <f t="shared" si="264"/>
        <v>technology</v>
      </c>
      <c r="T2081" s="10" t="str">
        <f t="shared" si="265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6">
        <f t="shared" si="260"/>
        <v>42319.707175925927</v>
      </c>
      <c r="K2082">
        <v>1444690700</v>
      </c>
      <c r="L2082" s="16">
        <f t="shared" si="261"/>
        <v>42289.665509259263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262"/>
        <v>507.8</v>
      </c>
      <c r="R2082" s="8">
        <f t="shared" si="263"/>
        <v>101.56</v>
      </c>
      <c r="S2082" s="10" t="str">
        <f t="shared" si="264"/>
        <v>technology</v>
      </c>
      <c r="T2082" s="10" t="str">
        <f t="shared" si="265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6">
        <f t="shared" si="260"/>
        <v>41044.915972222225</v>
      </c>
      <c r="K2083">
        <v>1333597555</v>
      </c>
      <c r="L2083" s="16">
        <f t="shared" si="261"/>
        <v>41003.865219907413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262"/>
        <v>114.57142857142857</v>
      </c>
      <c r="R2083" s="8">
        <f t="shared" si="263"/>
        <v>72.909090909090907</v>
      </c>
      <c r="S2083" s="10" t="str">
        <f t="shared" ref="S2083:S2122" si="266">IF(ISNUMBER(SEARCH("music",P2083)),"music","")</f>
        <v>music</v>
      </c>
      <c r="T2083" s="10" t="str">
        <f>IF(ISNUMBER(SEARCH("music",P2083)),"indie rock","")</f>
        <v>indie rock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6">
        <f t="shared" si="260"/>
        <v>40870.870324074072</v>
      </c>
      <c r="K2084">
        <v>1316919196</v>
      </c>
      <c r="L2084" s="16">
        <f t="shared" si="261"/>
        <v>40810.828657407408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262"/>
        <v>110.73333333333333</v>
      </c>
      <c r="R2084" s="8">
        <f t="shared" si="263"/>
        <v>43.710526315789473</v>
      </c>
      <c r="S2084" s="10" t="str">
        <f t="shared" si="266"/>
        <v>music</v>
      </c>
      <c r="T2084" s="10" t="str">
        <f t="shared" ref="T2084:T2122" si="267">IF(ISNUMBER(SEARCH("music",P2084)),"indie rock","")</f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6">
        <f t="shared" si="260"/>
        <v>41064.430497685185</v>
      </c>
      <c r="K2085">
        <v>1336238395</v>
      </c>
      <c r="L2085" s="16">
        <f t="shared" si="261"/>
        <v>41034.430497685185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262"/>
        <v>113.33333333333333</v>
      </c>
      <c r="R2085" s="8">
        <f t="shared" si="263"/>
        <v>34</v>
      </c>
      <c r="S2085" s="10" t="str">
        <f t="shared" si="266"/>
        <v>music</v>
      </c>
      <c r="T2085" s="10" t="str">
        <f t="shared" si="26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6">
        <f t="shared" si="260"/>
        <v>41762.999305555561</v>
      </c>
      <c r="K2086">
        <v>1396468782</v>
      </c>
      <c r="L2086" s="16">
        <f t="shared" si="261"/>
        <v>41731.541458333333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262"/>
        <v>108.33333333333333</v>
      </c>
      <c r="R2086" s="8">
        <f t="shared" si="263"/>
        <v>70.652173913043484</v>
      </c>
      <c r="S2086" s="10" t="str">
        <f t="shared" si="266"/>
        <v>music</v>
      </c>
      <c r="T2086" s="10" t="str">
        <f t="shared" si="26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6">
        <f t="shared" si="260"/>
        <v>41105.54383101852</v>
      </c>
      <c r="K2087">
        <v>1339790587</v>
      </c>
      <c r="L2087" s="16">
        <f t="shared" si="261"/>
        <v>41075.54383101852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262"/>
        <v>123.53333333333335</v>
      </c>
      <c r="R2087" s="8">
        <f t="shared" si="263"/>
        <v>89.301204819277103</v>
      </c>
      <c r="S2087" s="10" t="str">
        <f t="shared" si="266"/>
        <v>music</v>
      </c>
      <c r="T2087" s="10" t="str">
        <f t="shared" si="26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6">
        <f t="shared" si="260"/>
        <v>40890.915972222225</v>
      </c>
      <c r="K2088">
        <v>1321200332</v>
      </c>
      <c r="L2088" s="16">
        <f t="shared" si="261"/>
        <v>40860.378842592596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262"/>
        <v>100.69999999999999</v>
      </c>
      <c r="R2088" s="8">
        <f t="shared" si="263"/>
        <v>115.08571428571429</v>
      </c>
      <c r="S2088" s="10" t="str">
        <f t="shared" si="266"/>
        <v>music</v>
      </c>
      <c r="T2088" s="10" t="str">
        <f t="shared" si="26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6">
        <f t="shared" si="260"/>
        <v>40793.912708333337</v>
      </c>
      <c r="K2089">
        <v>1312865658</v>
      </c>
      <c r="L2089" s="16">
        <f t="shared" si="261"/>
        <v>40763.912708333337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262"/>
        <v>103.53333333333335</v>
      </c>
      <c r="R2089" s="8">
        <f t="shared" si="263"/>
        <v>62.12</v>
      </c>
      <c r="S2089" s="10" t="str">
        <f t="shared" si="266"/>
        <v>music</v>
      </c>
      <c r="T2089" s="10" t="str">
        <f t="shared" si="26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6">
        <f t="shared" si="260"/>
        <v>40431.874305555561</v>
      </c>
      <c r="K2090">
        <v>1281028152</v>
      </c>
      <c r="L2090" s="16">
        <f t="shared" si="261"/>
        <v>40395.423055555555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262"/>
        <v>115.51066666666668</v>
      </c>
      <c r="R2090" s="8">
        <f t="shared" si="263"/>
        <v>46.204266666666669</v>
      </c>
      <c r="S2090" s="10" t="str">
        <f t="shared" si="266"/>
        <v>music</v>
      </c>
      <c r="T2090" s="10" t="str">
        <f t="shared" si="26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6">
        <f t="shared" si="260"/>
        <v>41487.78465277778</v>
      </c>
      <c r="K2091">
        <v>1372384194</v>
      </c>
      <c r="L2091" s="16">
        <f t="shared" si="261"/>
        <v>41452.78465277778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262"/>
        <v>120.4004</v>
      </c>
      <c r="R2091" s="8">
        <f t="shared" si="263"/>
        <v>48.54854838709678</v>
      </c>
      <c r="S2091" s="10" t="str">
        <f t="shared" si="266"/>
        <v>music</v>
      </c>
      <c r="T2091" s="10" t="str">
        <f t="shared" si="26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6">
        <f t="shared" si="260"/>
        <v>41329.08975694445</v>
      </c>
      <c r="K2092">
        <v>1359104955</v>
      </c>
      <c r="L2092" s="16">
        <f t="shared" si="261"/>
        <v>41299.08975694445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262"/>
        <v>115.040375</v>
      </c>
      <c r="R2092" s="8">
        <f t="shared" si="263"/>
        <v>57.520187499999999</v>
      </c>
      <c r="S2092" s="10" t="str">
        <f t="shared" si="266"/>
        <v>music</v>
      </c>
      <c r="T2092" s="10" t="str">
        <f t="shared" si="26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6">
        <f t="shared" si="260"/>
        <v>40603.541666666672</v>
      </c>
      <c r="K2093">
        <v>1294818278</v>
      </c>
      <c r="L2093" s="16">
        <f t="shared" si="261"/>
        <v>40555.030995370369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262"/>
        <v>120.46777777777777</v>
      </c>
      <c r="R2093" s="8">
        <f t="shared" si="263"/>
        <v>88.147154471544724</v>
      </c>
      <c r="S2093" s="10" t="str">
        <f t="shared" si="266"/>
        <v>music</v>
      </c>
      <c r="T2093" s="10" t="str">
        <f t="shared" si="26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6">
        <f t="shared" si="260"/>
        <v>40823.415879629632</v>
      </c>
      <c r="K2094">
        <v>1312822732</v>
      </c>
      <c r="L2094" s="16">
        <f t="shared" si="261"/>
        <v>40763.415879629632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262"/>
        <v>101.28333333333333</v>
      </c>
      <c r="R2094" s="8">
        <f t="shared" si="263"/>
        <v>110.49090909090908</v>
      </c>
      <c r="S2094" s="10" t="str">
        <f t="shared" si="266"/>
        <v>music</v>
      </c>
      <c r="T2094" s="10" t="str">
        <f t="shared" si="26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6">
        <f t="shared" si="260"/>
        <v>41265.604537037041</v>
      </c>
      <c r="K2095">
        <v>1351024232</v>
      </c>
      <c r="L2095" s="16">
        <f t="shared" si="261"/>
        <v>41205.562870370377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262"/>
        <v>102.46666666666667</v>
      </c>
      <c r="R2095" s="8">
        <f t="shared" si="263"/>
        <v>66.826086956521735</v>
      </c>
      <c r="S2095" s="10" t="str">
        <f t="shared" si="266"/>
        <v>music</v>
      </c>
      <c r="T2095" s="10" t="str">
        <f t="shared" si="26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6">
        <f t="shared" si="260"/>
        <v>40972.833333333336</v>
      </c>
      <c r="K2096">
        <v>1327969730</v>
      </c>
      <c r="L2096" s="16">
        <f t="shared" si="261"/>
        <v>40938.728356481486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262"/>
        <v>120.54285714285714</v>
      </c>
      <c r="R2096" s="8">
        <f t="shared" si="263"/>
        <v>58.597222222222221</v>
      </c>
      <c r="S2096" s="10" t="str">
        <f t="shared" si="266"/>
        <v>music</v>
      </c>
      <c r="T2096" s="10" t="str">
        <f t="shared" si="26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6">
        <f t="shared" si="260"/>
        <v>40818.441817129627</v>
      </c>
      <c r="K2097">
        <v>1312392973</v>
      </c>
      <c r="L2097" s="16">
        <f t="shared" si="261"/>
        <v>40758.441817129627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262"/>
        <v>100</v>
      </c>
      <c r="R2097" s="8">
        <f t="shared" si="263"/>
        <v>113.63636363636364</v>
      </c>
      <c r="S2097" s="10" t="str">
        <f t="shared" si="266"/>
        <v>music</v>
      </c>
      <c r="T2097" s="10" t="str">
        <f t="shared" si="26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6">
        <f t="shared" si="260"/>
        <v>41207.874305555561</v>
      </c>
      <c r="K2098">
        <v>1349892735</v>
      </c>
      <c r="L2098" s="16">
        <f t="shared" si="261"/>
        <v>41192.466840277782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262"/>
        <v>101.66666666666666</v>
      </c>
      <c r="R2098" s="8">
        <f t="shared" si="263"/>
        <v>43.571428571428569</v>
      </c>
      <c r="S2098" s="10" t="str">
        <f t="shared" si="266"/>
        <v>music</v>
      </c>
      <c r="T2098" s="10" t="str">
        <f t="shared" si="26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6">
        <f t="shared" si="260"/>
        <v>40878.334895833337</v>
      </c>
      <c r="K2099">
        <v>1317564135</v>
      </c>
      <c r="L2099" s="16">
        <f t="shared" si="261"/>
        <v>40818.293229166666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262"/>
        <v>100</v>
      </c>
      <c r="R2099" s="8">
        <f t="shared" si="263"/>
        <v>78.94736842105263</v>
      </c>
      <c r="S2099" s="10" t="str">
        <f t="shared" si="266"/>
        <v>music</v>
      </c>
      <c r="T2099" s="10" t="str">
        <f t="shared" si="26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6">
        <f t="shared" si="260"/>
        <v>40975.822164351855</v>
      </c>
      <c r="K2100">
        <v>1328582635</v>
      </c>
      <c r="L2100" s="16">
        <f t="shared" si="261"/>
        <v>40945.822164351855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262"/>
        <v>100.33333333333334</v>
      </c>
      <c r="R2100" s="8">
        <f t="shared" si="263"/>
        <v>188.125</v>
      </c>
      <c r="S2100" s="10" t="str">
        <f t="shared" si="266"/>
        <v>music</v>
      </c>
      <c r="T2100" s="10" t="str">
        <f t="shared" si="26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6">
        <f t="shared" si="260"/>
        <v>42186.861111111117</v>
      </c>
      <c r="K2101">
        <v>1434650084</v>
      </c>
      <c r="L2101" s="16">
        <f t="shared" si="261"/>
        <v>42173.454675925932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262"/>
        <v>132.36666666666667</v>
      </c>
      <c r="R2101" s="8">
        <f t="shared" si="263"/>
        <v>63.031746031746032</v>
      </c>
      <c r="S2101" s="10" t="str">
        <f t="shared" si="266"/>
        <v>music</v>
      </c>
      <c r="T2101" s="10" t="str">
        <f t="shared" si="26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6">
        <f t="shared" si="260"/>
        <v>41089.874305555561</v>
      </c>
      <c r="K2102">
        <v>1339704141</v>
      </c>
      <c r="L2102" s="16">
        <f t="shared" si="261"/>
        <v>41074.543298611112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262"/>
        <v>136.66666666666666</v>
      </c>
      <c r="R2102" s="8">
        <f t="shared" si="263"/>
        <v>30.37037037037037</v>
      </c>
      <c r="S2102" s="10" t="str">
        <f t="shared" si="266"/>
        <v>music</v>
      </c>
      <c r="T2102" s="10" t="str">
        <f t="shared" si="26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6">
        <f t="shared" si="260"/>
        <v>40951.857800925929</v>
      </c>
      <c r="K2103">
        <v>1323920114</v>
      </c>
      <c r="L2103" s="16">
        <f t="shared" si="261"/>
        <v>40891.857800925929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262"/>
        <v>113.25</v>
      </c>
      <c r="R2103" s="8">
        <f t="shared" si="263"/>
        <v>51.477272727272727</v>
      </c>
      <c r="S2103" s="10" t="str">
        <f t="shared" si="266"/>
        <v>music</v>
      </c>
      <c r="T2103" s="10" t="str">
        <f t="shared" si="26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6">
        <f t="shared" si="260"/>
        <v>40668.576944444445</v>
      </c>
      <c r="K2104">
        <v>1302036648</v>
      </c>
      <c r="L2104" s="16">
        <f t="shared" si="261"/>
        <v>40638.576944444445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262"/>
        <v>136</v>
      </c>
      <c r="R2104" s="8">
        <f t="shared" si="263"/>
        <v>35.789473684210527</v>
      </c>
      <c r="S2104" s="10" t="str">
        <f t="shared" si="266"/>
        <v>music</v>
      </c>
      <c r="T2104" s="10" t="str">
        <f t="shared" si="26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6">
        <f t="shared" si="260"/>
        <v>41222.504942129635</v>
      </c>
      <c r="K2105">
        <v>1349892427</v>
      </c>
      <c r="L2105" s="16">
        <f t="shared" si="261"/>
        <v>41192.463275462964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262"/>
        <v>146.12318374694613</v>
      </c>
      <c r="R2105" s="8">
        <f t="shared" si="263"/>
        <v>98.817391304347822</v>
      </c>
      <c r="S2105" s="10" t="str">
        <f t="shared" si="266"/>
        <v>music</v>
      </c>
      <c r="T2105" s="10" t="str">
        <f t="shared" si="26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6">
        <f t="shared" si="260"/>
        <v>41424.708333333336</v>
      </c>
      <c r="K2106">
        <v>1367286434</v>
      </c>
      <c r="L2106" s="16">
        <f t="shared" si="261"/>
        <v>41393.782800925932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262"/>
        <v>129.5</v>
      </c>
      <c r="R2106" s="8">
        <f t="shared" si="263"/>
        <v>28</v>
      </c>
      <c r="S2106" s="10" t="str">
        <f t="shared" si="266"/>
        <v>music</v>
      </c>
      <c r="T2106" s="10" t="str">
        <f t="shared" si="26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6">
        <f t="shared" si="260"/>
        <v>41963.875000000007</v>
      </c>
      <c r="K2107">
        <v>1415472953</v>
      </c>
      <c r="L2107" s="16">
        <f t="shared" si="261"/>
        <v>41951.497141203705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262"/>
        <v>254</v>
      </c>
      <c r="R2107" s="8">
        <f t="shared" si="263"/>
        <v>51.313131313131315</v>
      </c>
      <c r="S2107" s="10" t="str">
        <f t="shared" si="266"/>
        <v>music</v>
      </c>
      <c r="T2107" s="10" t="str">
        <f t="shared" si="26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6">
        <f t="shared" si="260"/>
        <v>41299.923310185186</v>
      </c>
      <c r="K2108">
        <v>1356584974</v>
      </c>
      <c r="L2108" s="16">
        <f t="shared" si="261"/>
        <v>41269.923310185186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262"/>
        <v>107.04545454545456</v>
      </c>
      <c r="R2108" s="8">
        <f t="shared" si="263"/>
        <v>53.522727272727273</v>
      </c>
      <c r="S2108" s="10" t="str">
        <f t="shared" si="266"/>
        <v>music</v>
      </c>
      <c r="T2108" s="10" t="str">
        <f t="shared" si="26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6">
        <f t="shared" si="260"/>
        <v>41955.46056712963</v>
      </c>
      <c r="K2109">
        <v>1413997393</v>
      </c>
      <c r="L2109" s="16">
        <f t="shared" si="261"/>
        <v>41934.418900462966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262"/>
        <v>107.73299999999999</v>
      </c>
      <c r="R2109" s="8">
        <f t="shared" si="263"/>
        <v>37.149310344827583</v>
      </c>
      <c r="S2109" s="10" t="str">
        <f t="shared" si="266"/>
        <v>music</v>
      </c>
      <c r="T2109" s="10" t="str">
        <f t="shared" si="26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6">
        <f t="shared" si="260"/>
        <v>41161.871527777781</v>
      </c>
      <c r="K2110">
        <v>1344917580</v>
      </c>
      <c r="L2110" s="16">
        <f t="shared" si="261"/>
        <v>41134.884027777778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262"/>
        <v>107.31250000000001</v>
      </c>
      <c r="R2110" s="8">
        <f t="shared" si="263"/>
        <v>89.895287958115176</v>
      </c>
      <c r="S2110" s="10" t="str">
        <f t="shared" si="266"/>
        <v>music</v>
      </c>
      <c r="T2110" s="10" t="str">
        <f t="shared" si="26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6">
        <f t="shared" si="260"/>
        <v>42190.416863425933</v>
      </c>
      <c r="K2111">
        <v>1433523617</v>
      </c>
      <c r="L2111" s="16">
        <f t="shared" si="261"/>
        <v>42160.416863425933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262"/>
        <v>106.52500000000001</v>
      </c>
      <c r="R2111" s="8">
        <f t="shared" si="263"/>
        <v>106.52500000000001</v>
      </c>
      <c r="S2111" s="10" t="str">
        <f t="shared" si="266"/>
        <v>music</v>
      </c>
      <c r="T2111" s="10" t="str">
        <f t="shared" si="26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6">
        <f t="shared" si="260"/>
        <v>41786.915972222225</v>
      </c>
      <c r="K2112">
        <v>1398873969</v>
      </c>
      <c r="L2112" s="16">
        <f t="shared" si="261"/>
        <v>41759.379270833335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262"/>
        <v>100.35000000000001</v>
      </c>
      <c r="R2112" s="8">
        <f t="shared" si="263"/>
        <v>52.815789473684212</v>
      </c>
      <c r="S2112" s="10" t="str">
        <f t="shared" si="266"/>
        <v>music</v>
      </c>
      <c r="T2112" s="10" t="str">
        <f t="shared" si="26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6">
        <f t="shared" si="260"/>
        <v>40769.75</v>
      </c>
      <c r="K2113">
        <v>1307594625</v>
      </c>
      <c r="L2113" s="16">
        <f t="shared" si="261"/>
        <v>40702.905381944445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262"/>
        <v>106.5</v>
      </c>
      <c r="R2113" s="8">
        <f t="shared" si="263"/>
        <v>54.615384615384613</v>
      </c>
      <c r="S2113" s="10" t="str">
        <f t="shared" si="266"/>
        <v>music</v>
      </c>
      <c r="T2113" s="10" t="str">
        <f t="shared" si="26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6">
        <f t="shared" ref="J2114:J2177" si="268">(((I2114/60)/60)/24)+DATE(1970,1,1)+(-7/24)</f>
        <v>41379.636493055557</v>
      </c>
      <c r="K2114">
        <v>1364854593</v>
      </c>
      <c r="L2114" s="16">
        <f t="shared" ref="L2114:L2177" si="269">(((K2114/60)/60)/24)+DATE(1970,1,1)+(-7/24)</f>
        <v>41365.636493055557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270">(E2114/D2114)*100</f>
        <v>100</v>
      </c>
      <c r="R2114" s="8">
        <f t="shared" ref="R2114:R2177" si="271">E2114/N2114</f>
        <v>27.272727272727273</v>
      </c>
      <c r="S2114" s="10" t="str">
        <f t="shared" si="266"/>
        <v>music</v>
      </c>
      <c r="T2114" s="10" t="str">
        <f t="shared" si="26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6">
        <f t="shared" si="268"/>
        <v>41905.573796296296</v>
      </c>
      <c r="K2115">
        <v>1408481176</v>
      </c>
      <c r="L2115" s="16">
        <f t="shared" si="269"/>
        <v>41870.573796296296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270"/>
        <v>104.85714285714285</v>
      </c>
      <c r="R2115" s="8">
        <f t="shared" si="271"/>
        <v>68.598130841121488</v>
      </c>
      <c r="S2115" s="10" t="str">
        <f t="shared" si="266"/>
        <v>music</v>
      </c>
      <c r="T2115" s="10" t="str">
        <f t="shared" si="267"/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6">
        <f t="shared" si="268"/>
        <v>40520.915972222225</v>
      </c>
      <c r="K2116">
        <v>1286480070</v>
      </c>
      <c r="L2116" s="16">
        <f t="shared" si="269"/>
        <v>40458.523958333339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270"/>
        <v>104.69999999999999</v>
      </c>
      <c r="R2116" s="8">
        <f t="shared" si="271"/>
        <v>35.612244897959187</v>
      </c>
      <c r="S2116" s="10" t="str">
        <f t="shared" si="266"/>
        <v>music</v>
      </c>
      <c r="T2116" s="10" t="str">
        <f t="shared" si="267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6">
        <f t="shared" si="268"/>
        <v>40593.789363425931</v>
      </c>
      <c r="K2117">
        <v>1295575001</v>
      </c>
      <c r="L2117" s="16">
        <f t="shared" si="269"/>
        <v>40563.789363425931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270"/>
        <v>225.66666666666669</v>
      </c>
      <c r="R2117" s="8">
        <f t="shared" si="271"/>
        <v>94.027777777777771</v>
      </c>
      <c r="S2117" s="10" t="str">
        <f t="shared" si="266"/>
        <v>music</v>
      </c>
      <c r="T2117" s="10" t="str">
        <f t="shared" si="267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6">
        <f t="shared" si="268"/>
        <v>41184.48614583334</v>
      </c>
      <c r="K2118">
        <v>1345056003</v>
      </c>
      <c r="L2118" s="16">
        <f t="shared" si="269"/>
        <v>41136.48614583334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270"/>
        <v>100.90416666666667</v>
      </c>
      <c r="R2118" s="8">
        <f t="shared" si="271"/>
        <v>526.45652173913038</v>
      </c>
      <c r="S2118" s="10" t="str">
        <f t="shared" si="266"/>
        <v>music</v>
      </c>
      <c r="T2118" s="10" t="str">
        <f t="shared" si="267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6">
        <f t="shared" si="268"/>
        <v>42303.915972222225</v>
      </c>
      <c r="K2119">
        <v>1444699549</v>
      </c>
      <c r="L2119" s="16">
        <f t="shared" si="269"/>
        <v>42289.767928240741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270"/>
        <v>147.75</v>
      </c>
      <c r="R2119" s="8">
        <f t="shared" si="271"/>
        <v>50.657142857142858</v>
      </c>
      <c r="S2119" s="10" t="str">
        <f t="shared" si="266"/>
        <v>music</v>
      </c>
      <c r="T2119" s="10" t="str">
        <f t="shared" si="267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6">
        <f t="shared" si="268"/>
        <v>40748.54787037037</v>
      </c>
      <c r="K2120">
        <v>1308946136</v>
      </c>
      <c r="L2120" s="16">
        <f t="shared" si="269"/>
        <v>40718.54787037037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270"/>
        <v>134.61099999999999</v>
      </c>
      <c r="R2120" s="8">
        <f t="shared" si="271"/>
        <v>79.182941176470578</v>
      </c>
      <c r="S2120" s="10" t="str">
        <f t="shared" si="266"/>
        <v>music</v>
      </c>
      <c r="T2120" s="10" t="str">
        <f t="shared" si="267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6">
        <f t="shared" si="268"/>
        <v>41136.838483796302</v>
      </c>
      <c r="K2121">
        <v>1342494445</v>
      </c>
      <c r="L2121" s="16">
        <f t="shared" si="269"/>
        <v>41106.838483796302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270"/>
        <v>100.75</v>
      </c>
      <c r="R2121" s="8">
        <f t="shared" si="271"/>
        <v>91.590909090909093</v>
      </c>
      <c r="S2121" s="10" t="str">
        <f t="shared" si="266"/>
        <v>music</v>
      </c>
      <c r="T2121" s="10" t="str">
        <f t="shared" si="267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6">
        <f t="shared" si="268"/>
        <v>41640.67287037037</v>
      </c>
      <c r="K2122">
        <v>1384384136</v>
      </c>
      <c r="L2122" s="16">
        <f t="shared" si="269"/>
        <v>41591.67287037037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270"/>
        <v>100.880375</v>
      </c>
      <c r="R2122" s="8">
        <f t="shared" si="271"/>
        <v>116.96275362318841</v>
      </c>
      <c r="S2122" s="10" t="str">
        <f t="shared" si="266"/>
        <v>music</v>
      </c>
      <c r="T2122" s="10" t="str">
        <f t="shared" si="267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6">
        <f t="shared" si="268"/>
        <v>42746.450787037036</v>
      </c>
      <c r="K2123">
        <v>1481564948</v>
      </c>
      <c r="L2123" s="16">
        <f t="shared" si="269"/>
        <v>42716.450787037036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270"/>
        <v>0.56800000000000006</v>
      </c>
      <c r="R2123" s="8">
        <f t="shared" si="271"/>
        <v>28.4</v>
      </c>
      <c r="S2123" s="10" t="str">
        <f t="shared" ref="S2123:S2162" si="272">IF(ISNUMBER(SEARCH("games",P2123)),"games","")</f>
        <v>games</v>
      </c>
      <c r="T2123" s="10" t="str">
        <f>IF(ISNUMBER(SEARCH("games",P2123)),"video games","")</f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6">
        <f t="shared" si="268"/>
        <v>42742.008900462963</v>
      </c>
      <c r="K2124">
        <v>1481181169</v>
      </c>
      <c r="L2124" s="16">
        <f t="shared" si="269"/>
        <v>42712.008900462963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270"/>
        <v>0.38750000000000001</v>
      </c>
      <c r="R2124" s="8">
        <f t="shared" si="271"/>
        <v>103.33333333333333</v>
      </c>
      <c r="S2124" s="10" t="str">
        <f t="shared" si="272"/>
        <v>games</v>
      </c>
      <c r="T2124" s="10" t="str">
        <f t="shared" ref="T2124:T2162" si="273">IF(ISNUMBER(SEARCH("games",P2124)),"video games","")</f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6">
        <f t="shared" si="268"/>
        <v>40251.999305555561</v>
      </c>
      <c r="K2125">
        <v>1263982307</v>
      </c>
      <c r="L2125" s="16">
        <f t="shared" si="269"/>
        <v>40198.133182870377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270"/>
        <v>10</v>
      </c>
      <c r="R2125" s="8">
        <f t="shared" si="271"/>
        <v>10</v>
      </c>
      <c r="S2125" s="10" t="str">
        <f t="shared" si="272"/>
        <v>games</v>
      </c>
      <c r="T2125" s="10" t="str">
        <f t="shared" si="27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6">
        <f t="shared" si="268"/>
        <v>40511.916666666672</v>
      </c>
      <c r="K2126">
        <v>1286930435</v>
      </c>
      <c r="L2126" s="16">
        <f t="shared" si="269"/>
        <v>40463.736516203702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270"/>
        <v>10.454545454545453</v>
      </c>
      <c r="R2126" s="8">
        <f t="shared" si="271"/>
        <v>23</v>
      </c>
      <c r="S2126" s="10" t="str">
        <f t="shared" si="272"/>
        <v>games</v>
      </c>
      <c r="T2126" s="10" t="str">
        <f t="shared" si="27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6">
        <f t="shared" si="268"/>
        <v>42220.731863425928</v>
      </c>
      <c r="K2127">
        <v>1436142833</v>
      </c>
      <c r="L2127" s="16">
        <f t="shared" si="269"/>
        <v>42190.731863425928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270"/>
        <v>1.4200000000000002</v>
      </c>
      <c r="R2127" s="8">
        <f t="shared" si="271"/>
        <v>31.555555555555557</v>
      </c>
      <c r="S2127" s="10" t="str">
        <f t="shared" si="272"/>
        <v>games</v>
      </c>
      <c r="T2127" s="10" t="str">
        <f t="shared" si="27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6">
        <f t="shared" si="268"/>
        <v>41981.681562500002</v>
      </c>
      <c r="K2128">
        <v>1415488887</v>
      </c>
      <c r="L2128" s="16">
        <f t="shared" si="269"/>
        <v>41951.681562500002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270"/>
        <v>0.05</v>
      </c>
      <c r="R2128" s="8">
        <f t="shared" si="271"/>
        <v>5</v>
      </c>
      <c r="S2128" s="10" t="str">
        <f t="shared" si="272"/>
        <v>games</v>
      </c>
      <c r="T2128" s="10" t="str">
        <f t="shared" si="27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6">
        <f t="shared" si="268"/>
        <v>42075.172025462969</v>
      </c>
      <c r="K2129">
        <v>1423570063</v>
      </c>
      <c r="L2129" s="16">
        <f t="shared" si="269"/>
        <v>42045.213692129626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270"/>
        <v>28.842857142857142</v>
      </c>
      <c r="R2129" s="8">
        <f t="shared" si="271"/>
        <v>34.220338983050844</v>
      </c>
      <c r="S2129" s="10" t="str">
        <f t="shared" si="272"/>
        <v>games</v>
      </c>
      <c r="T2129" s="10" t="str">
        <f t="shared" si="27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6">
        <f t="shared" si="268"/>
        <v>41903.481122685189</v>
      </c>
      <c r="K2130">
        <v>1406140369</v>
      </c>
      <c r="L2130" s="16">
        <f t="shared" si="269"/>
        <v>41843.481122685189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270"/>
        <v>0.16666666666666669</v>
      </c>
      <c r="R2130" s="8">
        <f t="shared" si="271"/>
        <v>25</v>
      </c>
      <c r="S2130" s="10" t="str">
        <f t="shared" si="272"/>
        <v>games</v>
      </c>
      <c r="T2130" s="10" t="str">
        <f t="shared" si="27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6">
        <f t="shared" si="268"/>
        <v>42438.732638888891</v>
      </c>
      <c r="K2131">
        <v>1454978100</v>
      </c>
      <c r="L2131" s="16">
        <f t="shared" si="269"/>
        <v>42408.732638888891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270"/>
        <v>11.799999999999999</v>
      </c>
      <c r="R2131" s="8">
        <f t="shared" si="271"/>
        <v>19.666666666666668</v>
      </c>
      <c r="S2131" s="10" t="str">
        <f t="shared" si="272"/>
        <v>games</v>
      </c>
      <c r="T2131" s="10" t="str">
        <f t="shared" si="27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6">
        <f t="shared" si="268"/>
        <v>41866.794710648152</v>
      </c>
      <c r="K2132">
        <v>1405130663</v>
      </c>
      <c r="L2132" s="16">
        <f t="shared" si="269"/>
        <v>41831.794710648152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270"/>
        <v>0.20238095238095236</v>
      </c>
      <c r="R2132" s="8">
        <f t="shared" si="271"/>
        <v>21.25</v>
      </c>
      <c r="S2132" s="10" t="str">
        <f t="shared" si="272"/>
        <v>games</v>
      </c>
      <c r="T2132" s="10" t="str">
        <f t="shared" si="27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6">
        <f t="shared" si="268"/>
        <v>42196.915405092594</v>
      </c>
      <c r="K2133">
        <v>1434085091</v>
      </c>
      <c r="L2133" s="16">
        <f t="shared" si="269"/>
        <v>42166.915405092594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270"/>
        <v>5</v>
      </c>
      <c r="R2133" s="8">
        <f t="shared" si="271"/>
        <v>8.3333333333333339</v>
      </c>
      <c r="S2133" s="10" t="str">
        <f t="shared" si="272"/>
        <v>games</v>
      </c>
      <c r="T2133" s="10" t="str">
        <f t="shared" si="27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6">
        <f t="shared" si="268"/>
        <v>41673.195509259262</v>
      </c>
      <c r="K2134">
        <v>1388835692</v>
      </c>
      <c r="L2134" s="16">
        <f t="shared" si="269"/>
        <v>41643.195509259262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270"/>
        <v>2.1129899999999995</v>
      </c>
      <c r="R2134" s="8">
        <f t="shared" si="271"/>
        <v>21.34333333333333</v>
      </c>
      <c r="S2134" s="10" t="str">
        <f t="shared" si="272"/>
        <v>games</v>
      </c>
      <c r="T2134" s="10" t="str">
        <f t="shared" si="27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6">
        <f t="shared" si="268"/>
        <v>40656.999305555561</v>
      </c>
      <c r="K2135">
        <v>1300328399</v>
      </c>
      <c r="L2135" s="16">
        <f t="shared" si="269"/>
        <v>40618.805543981485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270"/>
        <v>1.6</v>
      </c>
      <c r="R2135" s="8">
        <f t="shared" si="271"/>
        <v>5.333333333333333</v>
      </c>
      <c r="S2135" s="10" t="str">
        <f t="shared" si="272"/>
        <v>games</v>
      </c>
      <c r="T2135" s="10" t="str">
        <f t="shared" si="27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6">
        <f t="shared" si="268"/>
        <v>41391.59480324074</v>
      </c>
      <c r="K2136">
        <v>1364505391</v>
      </c>
      <c r="L2136" s="16">
        <f t="shared" si="269"/>
        <v>41361.59480324074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270"/>
        <v>1.7333333333333332</v>
      </c>
      <c r="R2136" s="8">
        <f t="shared" si="271"/>
        <v>34.666666666666664</v>
      </c>
      <c r="S2136" s="10" t="str">
        <f t="shared" si="272"/>
        <v>games</v>
      </c>
      <c r="T2136" s="10" t="str">
        <f t="shared" si="27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6">
        <f t="shared" si="268"/>
        <v>41186.671678240738</v>
      </c>
      <c r="K2137">
        <v>1346800033</v>
      </c>
      <c r="L2137" s="16">
        <f t="shared" si="269"/>
        <v>41156.671678240738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270"/>
        <v>9.56</v>
      </c>
      <c r="R2137" s="8">
        <f t="shared" si="271"/>
        <v>21.727272727272727</v>
      </c>
      <c r="S2137" s="10" t="str">
        <f t="shared" si="272"/>
        <v>games</v>
      </c>
      <c r="T2137" s="10" t="str">
        <f t="shared" si="27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6">
        <f t="shared" si="268"/>
        <v>41566.21743055556</v>
      </c>
      <c r="K2138">
        <v>1379592786</v>
      </c>
      <c r="L2138" s="16">
        <f t="shared" si="269"/>
        <v>41536.21743055556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270"/>
        <v>5.9612499999999999E-2</v>
      </c>
      <c r="R2138" s="8">
        <f t="shared" si="271"/>
        <v>11.922499999999999</v>
      </c>
      <c r="S2138" s="10" t="str">
        <f t="shared" si="272"/>
        <v>games</v>
      </c>
      <c r="T2138" s="10" t="str">
        <f t="shared" si="27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6">
        <f t="shared" si="268"/>
        <v>41978.479502314818</v>
      </c>
      <c r="K2139">
        <v>1415212229</v>
      </c>
      <c r="L2139" s="16">
        <f t="shared" si="269"/>
        <v>41948.479502314818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270"/>
        <v>28.405999999999999</v>
      </c>
      <c r="R2139" s="8">
        <f t="shared" si="271"/>
        <v>26.59737827715356</v>
      </c>
      <c r="S2139" s="10" t="str">
        <f t="shared" si="272"/>
        <v>games</v>
      </c>
      <c r="T2139" s="10" t="str">
        <f t="shared" si="27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6">
        <f t="shared" si="268"/>
        <v>41586.763182870374</v>
      </c>
      <c r="K2140">
        <v>1381364339</v>
      </c>
      <c r="L2140" s="16">
        <f t="shared" si="269"/>
        <v>41556.72151620371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270"/>
        <v>12.8</v>
      </c>
      <c r="R2140" s="8">
        <f t="shared" si="271"/>
        <v>10.666666666666666</v>
      </c>
      <c r="S2140" s="10" t="str">
        <f t="shared" si="272"/>
        <v>games</v>
      </c>
      <c r="T2140" s="10" t="str">
        <f t="shared" si="27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6">
        <f t="shared" si="268"/>
        <v>42677.458425925928</v>
      </c>
      <c r="K2141">
        <v>1475604008</v>
      </c>
      <c r="L2141" s="16">
        <f t="shared" si="269"/>
        <v>42647.458425925928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270"/>
        <v>5.42</v>
      </c>
      <c r="R2141" s="8">
        <f t="shared" si="271"/>
        <v>29.035714285714285</v>
      </c>
      <c r="S2141" s="10" t="str">
        <f t="shared" si="272"/>
        <v>games</v>
      </c>
      <c r="T2141" s="10" t="str">
        <f t="shared" si="27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6">
        <f t="shared" si="268"/>
        <v>41285.541944444449</v>
      </c>
      <c r="K2142">
        <v>1355342424</v>
      </c>
      <c r="L2142" s="16">
        <f t="shared" si="269"/>
        <v>41255.541944444449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270"/>
        <v>0.11199999999999999</v>
      </c>
      <c r="R2142" s="8">
        <f t="shared" si="271"/>
        <v>50.909090909090907</v>
      </c>
      <c r="S2142" s="10" t="str">
        <f t="shared" si="272"/>
        <v>games</v>
      </c>
      <c r="T2142" s="10" t="str">
        <f t="shared" si="27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6">
        <f t="shared" si="268"/>
        <v>41956.985636574078</v>
      </c>
      <c r="K2143">
        <v>1413351559</v>
      </c>
      <c r="L2143" s="16">
        <f t="shared" si="269"/>
        <v>41926.943969907406</v>
      </c>
      <c r="M2143" t="b">
        <v>0</v>
      </c>
      <c r="N2143" s="11">
        <v>0.1</v>
      </c>
      <c r="O2143" t="b">
        <v>0</v>
      </c>
      <c r="P2143" t="s">
        <v>8282</v>
      </c>
      <c r="Q2143" s="7">
        <f t="shared" si="270"/>
        <v>0</v>
      </c>
      <c r="R2143" s="8">
        <f t="shared" si="271"/>
        <v>0</v>
      </c>
      <c r="S2143" s="10" t="str">
        <f t="shared" si="272"/>
        <v>games</v>
      </c>
      <c r="T2143" s="10" t="str">
        <f t="shared" si="27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6">
        <f t="shared" si="268"/>
        <v>42368.409837962965</v>
      </c>
      <c r="K2144">
        <v>1449075010</v>
      </c>
      <c r="L2144" s="16">
        <f t="shared" si="269"/>
        <v>42340.409837962965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270"/>
        <v>5.7238095238095239</v>
      </c>
      <c r="R2144" s="8">
        <f t="shared" si="271"/>
        <v>50.083333333333336</v>
      </c>
      <c r="S2144" s="10" t="str">
        <f t="shared" si="272"/>
        <v>games</v>
      </c>
      <c r="T2144" s="10" t="str">
        <f t="shared" si="27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6">
        <f t="shared" si="268"/>
        <v>40380.5</v>
      </c>
      <c r="K2145">
        <v>1275599812</v>
      </c>
      <c r="L2145" s="16">
        <f t="shared" si="269"/>
        <v>40332.595046296301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270"/>
        <v>11.25</v>
      </c>
      <c r="R2145" s="8">
        <f t="shared" si="271"/>
        <v>45</v>
      </c>
      <c r="S2145" s="10" t="str">
        <f t="shared" si="272"/>
        <v>games</v>
      </c>
      <c r="T2145" s="10" t="str">
        <f t="shared" si="27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6">
        <f t="shared" si="268"/>
        <v>41531.255092592597</v>
      </c>
      <c r="K2146">
        <v>1376399240</v>
      </c>
      <c r="L2146" s="16">
        <f t="shared" si="269"/>
        <v>41499.255092592597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270"/>
        <v>1.7098591549295776</v>
      </c>
      <c r="R2146" s="8">
        <f t="shared" si="271"/>
        <v>25.291666666666668</v>
      </c>
      <c r="S2146" s="10" t="str">
        <f t="shared" si="272"/>
        <v>games</v>
      </c>
      <c r="T2146" s="10" t="str">
        <f t="shared" si="27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6">
        <f t="shared" si="268"/>
        <v>41604.987430555557</v>
      </c>
      <c r="K2147">
        <v>1382938914</v>
      </c>
      <c r="L2147" s="16">
        <f t="shared" si="269"/>
        <v>41574.945763888893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270"/>
        <v>30.433333333333334</v>
      </c>
      <c r="R2147" s="8">
        <f t="shared" si="271"/>
        <v>51.292134831460672</v>
      </c>
      <c r="S2147" s="10" t="str">
        <f t="shared" si="272"/>
        <v>games</v>
      </c>
      <c r="T2147" s="10" t="str">
        <f t="shared" si="27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6">
        <f t="shared" si="268"/>
        <v>42411.38784722222</v>
      </c>
      <c r="K2148">
        <v>1453997910</v>
      </c>
      <c r="L2148" s="16">
        <f t="shared" si="269"/>
        <v>42397.38784722222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270"/>
        <v>0.02</v>
      </c>
      <c r="R2148" s="8">
        <f t="shared" si="271"/>
        <v>1</v>
      </c>
      <c r="S2148" s="10" t="str">
        <f t="shared" si="272"/>
        <v>games</v>
      </c>
      <c r="T2148" s="10" t="str">
        <f t="shared" si="27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6">
        <f t="shared" si="268"/>
        <v>41959.045694444452</v>
      </c>
      <c r="K2149">
        <v>1413356748</v>
      </c>
      <c r="L2149" s="16">
        <f t="shared" si="269"/>
        <v>41927.004027777781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270"/>
        <v>0.69641025641025645</v>
      </c>
      <c r="R2149" s="8">
        <f t="shared" si="271"/>
        <v>49.381818181818183</v>
      </c>
      <c r="S2149" s="10" t="str">
        <f t="shared" si="272"/>
        <v>games</v>
      </c>
      <c r="T2149" s="10" t="str">
        <f t="shared" si="27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6">
        <f t="shared" si="268"/>
        <v>42096.400254629632</v>
      </c>
      <c r="K2150">
        <v>1425404182</v>
      </c>
      <c r="L2150" s="16">
        <f t="shared" si="269"/>
        <v>42066.441921296304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270"/>
        <v>2</v>
      </c>
      <c r="R2150" s="8">
        <f t="shared" si="271"/>
        <v>1</v>
      </c>
      <c r="S2150" s="10" t="str">
        <f t="shared" si="272"/>
        <v>games</v>
      </c>
      <c r="T2150" s="10" t="str">
        <f t="shared" si="27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6">
        <f t="shared" si="268"/>
        <v>40389.708333333336</v>
      </c>
      <c r="K2151">
        <v>1277512556</v>
      </c>
      <c r="L2151" s="16">
        <f t="shared" si="269"/>
        <v>40354.733287037037</v>
      </c>
      <c r="M2151" t="b">
        <v>0</v>
      </c>
      <c r="N2151" s="11">
        <v>0.1</v>
      </c>
      <c r="O2151" t="b">
        <v>0</v>
      </c>
      <c r="P2151" t="s">
        <v>8282</v>
      </c>
      <c r="Q2151" s="7">
        <f t="shared" si="270"/>
        <v>0</v>
      </c>
      <c r="R2151" s="8">
        <f t="shared" si="271"/>
        <v>0</v>
      </c>
      <c r="S2151" s="10" t="str">
        <f t="shared" si="272"/>
        <v>games</v>
      </c>
      <c r="T2151" s="10" t="str">
        <f t="shared" si="27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6">
        <f t="shared" si="268"/>
        <v>42563.993043981485</v>
      </c>
      <c r="K2152">
        <v>1465800599</v>
      </c>
      <c r="L2152" s="16">
        <f t="shared" si="269"/>
        <v>42533.993043981485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270"/>
        <v>0.80999999999999994</v>
      </c>
      <c r="R2152" s="8">
        <f t="shared" si="271"/>
        <v>101.25</v>
      </c>
      <c r="S2152" s="10" t="str">
        <f t="shared" si="272"/>
        <v>games</v>
      </c>
      <c r="T2152" s="10" t="str">
        <f t="shared" si="27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6">
        <f t="shared" si="268"/>
        <v>42550.555717592601</v>
      </c>
      <c r="K2153">
        <v>1464639614</v>
      </c>
      <c r="L2153" s="16">
        <f t="shared" si="269"/>
        <v>42520.555717592601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270"/>
        <v>0.26222222222222225</v>
      </c>
      <c r="R2153" s="8">
        <f t="shared" si="271"/>
        <v>19.666666666666668</v>
      </c>
      <c r="S2153" s="10" t="str">
        <f t="shared" si="272"/>
        <v>games</v>
      </c>
      <c r="T2153" s="10" t="str">
        <f t="shared" si="27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6">
        <f t="shared" si="268"/>
        <v>41713.49894675926</v>
      </c>
      <c r="K2154">
        <v>1392321509</v>
      </c>
      <c r="L2154" s="16">
        <f t="shared" si="269"/>
        <v>41683.540613425932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270"/>
        <v>0.16666666666666669</v>
      </c>
      <c r="R2154" s="8">
        <f t="shared" si="271"/>
        <v>12.5</v>
      </c>
      <c r="S2154" s="10" t="str">
        <f t="shared" si="272"/>
        <v>games</v>
      </c>
      <c r="T2154" s="10" t="str">
        <f t="shared" si="27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6">
        <f t="shared" si="268"/>
        <v>42014.040972222225</v>
      </c>
      <c r="K2155">
        <v>1417470718</v>
      </c>
      <c r="L2155" s="16">
        <f t="shared" si="269"/>
        <v>41974.619421296295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270"/>
        <v>9.124454880912446E-3</v>
      </c>
      <c r="R2155" s="8">
        <f t="shared" si="271"/>
        <v>8.5</v>
      </c>
      <c r="S2155" s="10" t="str">
        <f t="shared" si="272"/>
        <v>games</v>
      </c>
      <c r="T2155" s="10" t="str">
        <f t="shared" si="27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6">
        <f t="shared" si="268"/>
        <v>41667.340590277781</v>
      </c>
      <c r="K2156">
        <v>1389193827</v>
      </c>
      <c r="L2156" s="16">
        <f t="shared" si="269"/>
        <v>41647.340590277781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270"/>
        <v>0.8</v>
      </c>
      <c r="R2156" s="8">
        <f t="shared" si="271"/>
        <v>1</v>
      </c>
      <c r="S2156" s="10" t="str">
        <f t="shared" si="272"/>
        <v>games</v>
      </c>
      <c r="T2156" s="10" t="str">
        <f t="shared" si="27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6">
        <f t="shared" si="268"/>
        <v>42460.414178240746</v>
      </c>
      <c r="K2157">
        <v>1456854985</v>
      </c>
      <c r="L2157" s="16">
        <f t="shared" si="269"/>
        <v>42430.45584490741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270"/>
        <v>2.2999999999999998</v>
      </c>
      <c r="R2157" s="8">
        <f t="shared" si="271"/>
        <v>23</v>
      </c>
      <c r="S2157" s="10" t="str">
        <f t="shared" si="272"/>
        <v>games</v>
      </c>
      <c r="T2157" s="10" t="str">
        <f t="shared" si="27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6">
        <f t="shared" si="268"/>
        <v>41533.562569444446</v>
      </c>
      <c r="K2158">
        <v>1375475406</v>
      </c>
      <c r="L2158" s="16">
        <f t="shared" si="269"/>
        <v>41488.562569444446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270"/>
        <v>2.6660714285714282</v>
      </c>
      <c r="R2158" s="8">
        <f t="shared" si="271"/>
        <v>17.987951807228917</v>
      </c>
      <c r="S2158" s="10" t="str">
        <f t="shared" si="272"/>
        <v>games</v>
      </c>
      <c r="T2158" s="10" t="str">
        <f t="shared" si="27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6">
        <f t="shared" si="268"/>
        <v>42727.040972222225</v>
      </c>
      <c r="K2159">
        <v>1479684783</v>
      </c>
      <c r="L2159" s="16">
        <f t="shared" si="269"/>
        <v>42694.689618055556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270"/>
        <v>28.192</v>
      </c>
      <c r="R2159" s="8">
        <f t="shared" si="271"/>
        <v>370.94736842105266</v>
      </c>
      <c r="S2159" s="10" t="str">
        <f t="shared" si="272"/>
        <v>games</v>
      </c>
      <c r="T2159" s="10" t="str">
        <f t="shared" si="27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6">
        <f t="shared" si="268"/>
        <v>41309.562199074076</v>
      </c>
      <c r="K2160">
        <v>1356121774</v>
      </c>
      <c r="L2160" s="16">
        <f t="shared" si="269"/>
        <v>41264.562199074076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270"/>
        <v>6.5900366666666672</v>
      </c>
      <c r="R2160" s="8">
        <f t="shared" si="271"/>
        <v>63.569485530546629</v>
      </c>
      <c r="S2160" s="10" t="str">
        <f t="shared" si="272"/>
        <v>games</v>
      </c>
      <c r="T2160" s="10" t="str">
        <f t="shared" si="27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6">
        <f t="shared" si="268"/>
        <v>40740.439513888887</v>
      </c>
      <c r="K2161">
        <v>1308245574</v>
      </c>
      <c r="L2161" s="16">
        <f t="shared" si="269"/>
        <v>40710.439513888887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270"/>
        <v>0.72222222222222221</v>
      </c>
      <c r="R2161" s="8">
        <f t="shared" si="271"/>
        <v>13</v>
      </c>
      <c r="S2161" s="10" t="str">
        <f t="shared" si="272"/>
        <v>games</v>
      </c>
      <c r="T2161" s="10" t="str">
        <f t="shared" si="27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6">
        <f t="shared" si="268"/>
        <v>41048.42019675926</v>
      </c>
      <c r="K2162">
        <v>1334855105</v>
      </c>
      <c r="L2162" s="16">
        <f t="shared" si="269"/>
        <v>41018.42019675926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270"/>
        <v>0.85000000000000009</v>
      </c>
      <c r="R2162" s="8">
        <f t="shared" si="271"/>
        <v>5.3125</v>
      </c>
      <c r="S2162" s="10" t="str">
        <f t="shared" si="272"/>
        <v>games</v>
      </c>
      <c r="T2162" s="10" t="str">
        <f t="shared" si="27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6">
        <f t="shared" si="268"/>
        <v>42270.560868055552</v>
      </c>
      <c r="K2163">
        <v>1440448059</v>
      </c>
      <c r="L2163" s="16">
        <f t="shared" si="269"/>
        <v>42240.560868055552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270"/>
        <v>115.75</v>
      </c>
      <c r="R2163" s="8">
        <f t="shared" si="271"/>
        <v>35.615384615384613</v>
      </c>
      <c r="S2163" s="10" t="str">
        <f t="shared" ref="S2163:S2182" si="274">IF(ISNUMBER(SEARCH("music",P2163)),"music","")</f>
        <v>music</v>
      </c>
      <c r="T2163" s="10" t="str">
        <f>IF(ISNUMBER(SEARCH("music",P2163)),"rock","")</f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6">
        <f t="shared" si="268"/>
        <v>41844.474432870375</v>
      </c>
      <c r="K2164">
        <v>1403547791</v>
      </c>
      <c r="L2164" s="16">
        <f t="shared" si="269"/>
        <v>41813.474432870375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270"/>
        <v>112.26666666666667</v>
      </c>
      <c r="R2164" s="8">
        <f t="shared" si="271"/>
        <v>87.103448275862064</v>
      </c>
      <c r="S2164" s="10" t="str">
        <f t="shared" si="274"/>
        <v>music</v>
      </c>
      <c r="T2164" s="10" t="str">
        <f t="shared" ref="T2164:T2182" si="275">IF(ISNUMBER(SEARCH("music",P2164)),"rock","")</f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6">
        <f t="shared" si="268"/>
        <v>42162.868055555555</v>
      </c>
      <c r="K2165">
        <v>1429306520</v>
      </c>
      <c r="L2165" s="16">
        <f t="shared" si="269"/>
        <v>42111.607870370375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270"/>
        <v>132.20000000000002</v>
      </c>
      <c r="R2165" s="8">
        <f t="shared" si="271"/>
        <v>75.11363636363636</v>
      </c>
      <c r="S2165" s="10" t="str">
        <f t="shared" si="274"/>
        <v>music</v>
      </c>
      <c r="T2165" s="10" t="str">
        <f t="shared" si="275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6">
        <f t="shared" si="268"/>
        <v>42545.874305555561</v>
      </c>
      <c r="K2166">
        <v>1464196414</v>
      </c>
      <c r="L2166" s="16">
        <f t="shared" si="269"/>
        <v>42515.426087962966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270"/>
        <v>102.63636363636364</v>
      </c>
      <c r="R2166" s="8">
        <f t="shared" si="271"/>
        <v>68.01204819277109</v>
      </c>
      <c r="S2166" s="10" t="str">
        <f t="shared" si="274"/>
        <v>music</v>
      </c>
      <c r="T2166" s="10" t="str">
        <f t="shared" si="275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6">
        <f t="shared" si="268"/>
        <v>42468.333738425928</v>
      </c>
      <c r="K2167">
        <v>1457539235</v>
      </c>
      <c r="L2167" s="16">
        <f t="shared" si="269"/>
        <v>42438.3754050926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270"/>
        <v>138.64000000000001</v>
      </c>
      <c r="R2167" s="8">
        <f t="shared" si="271"/>
        <v>29.623931623931625</v>
      </c>
      <c r="S2167" s="10" t="str">
        <f t="shared" si="274"/>
        <v>music</v>
      </c>
      <c r="T2167" s="10" t="str">
        <f t="shared" si="275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6">
        <f t="shared" si="268"/>
        <v>41978.588171296295</v>
      </c>
      <c r="K2168">
        <v>1413922018</v>
      </c>
      <c r="L2168" s="16">
        <f t="shared" si="269"/>
        <v>41933.54650462963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270"/>
        <v>146.6</v>
      </c>
      <c r="R2168" s="8">
        <f t="shared" si="271"/>
        <v>91.625</v>
      </c>
      <c r="S2168" s="10" t="str">
        <f t="shared" si="274"/>
        <v>music</v>
      </c>
      <c r="T2168" s="10" t="str">
        <f t="shared" si="275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6">
        <f t="shared" si="268"/>
        <v>41166.774733796301</v>
      </c>
      <c r="K2169">
        <v>1346463337</v>
      </c>
      <c r="L2169" s="16">
        <f t="shared" si="269"/>
        <v>41152.774733796301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270"/>
        <v>120</v>
      </c>
      <c r="R2169" s="8">
        <f t="shared" si="271"/>
        <v>22.5</v>
      </c>
      <c r="S2169" s="10" t="str">
        <f t="shared" si="274"/>
        <v>music</v>
      </c>
      <c r="T2169" s="10" t="str">
        <f t="shared" si="275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6">
        <f t="shared" si="268"/>
        <v>42775.916666666664</v>
      </c>
      <c r="K2170">
        <v>1484058261</v>
      </c>
      <c r="L2170" s="16">
        <f t="shared" si="269"/>
        <v>42745.308576388888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270"/>
        <v>121.5816111111111</v>
      </c>
      <c r="R2170" s="8">
        <f t="shared" si="271"/>
        <v>64.366735294117646</v>
      </c>
      <c r="S2170" s="10" t="str">
        <f t="shared" si="274"/>
        <v>music</v>
      </c>
      <c r="T2170" s="10" t="str">
        <f t="shared" si="275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6">
        <f t="shared" si="268"/>
        <v>42796.409155092595</v>
      </c>
      <c r="K2171">
        <v>1488214151</v>
      </c>
      <c r="L2171" s="16">
        <f t="shared" si="269"/>
        <v>42793.409155092595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270"/>
        <v>100</v>
      </c>
      <c r="R2171" s="8">
        <f t="shared" si="271"/>
        <v>21.857142857142858</v>
      </c>
      <c r="S2171" s="10" t="str">
        <f t="shared" si="274"/>
        <v>music</v>
      </c>
      <c r="T2171" s="10" t="str">
        <f t="shared" si="275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6">
        <f t="shared" si="268"/>
        <v>42238.458587962967</v>
      </c>
      <c r="K2172">
        <v>1436810422</v>
      </c>
      <c r="L2172" s="16">
        <f t="shared" si="269"/>
        <v>42198.458587962967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270"/>
        <v>180.85714285714286</v>
      </c>
      <c r="R2172" s="8">
        <f t="shared" si="271"/>
        <v>33.315789473684212</v>
      </c>
      <c r="S2172" s="10" t="str">
        <f t="shared" si="274"/>
        <v>music</v>
      </c>
      <c r="T2172" s="10" t="str">
        <f t="shared" si="275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6">
        <f t="shared" si="268"/>
        <v>42176.916666666664</v>
      </c>
      <c r="K2173">
        <v>1431903495</v>
      </c>
      <c r="L2173" s="16">
        <f t="shared" si="269"/>
        <v>42141.665451388886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270"/>
        <v>106.075</v>
      </c>
      <c r="R2173" s="8">
        <f t="shared" si="271"/>
        <v>90.276595744680847</v>
      </c>
      <c r="S2173" s="10" t="str">
        <f t="shared" si="274"/>
        <v>music</v>
      </c>
      <c r="T2173" s="10" t="str">
        <f t="shared" si="275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6">
        <f t="shared" si="268"/>
        <v>42112.288425925923</v>
      </c>
      <c r="K2174">
        <v>1426773320</v>
      </c>
      <c r="L2174" s="16">
        <f t="shared" si="269"/>
        <v>42082.288425925923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270"/>
        <v>100</v>
      </c>
      <c r="R2174" s="8">
        <f t="shared" si="271"/>
        <v>76.92307692307692</v>
      </c>
      <c r="S2174" s="10" t="str">
        <f t="shared" si="274"/>
        <v>music</v>
      </c>
      <c r="T2174" s="10" t="str">
        <f t="shared" si="275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6">
        <f t="shared" si="268"/>
        <v>41526.874305555561</v>
      </c>
      <c r="K2175">
        <v>1376066243</v>
      </c>
      <c r="L2175" s="16">
        <f t="shared" si="269"/>
        <v>41495.400960648149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270"/>
        <v>126.92857142857143</v>
      </c>
      <c r="R2175" s="8">
        <f t="shared" si="271"/>
        <v>59.233333333333334</v>
      </c>
      <c r="S2175" s="10" t="str">
        <f t="shared" si="274"/>
        <v>music</v>
      </c>
      <c r="T2175" s="10" t="str">
        <f t="shared" si="275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6">
        <f t="shared" si="268"/>
        <v>42495.251238425924</v>
      </c>
      <c r="K2176">
        <v>1459861307</v>
      </c>
      <c r="L2176" s="16">
        <f t="shared" si="269"/>
        <v>42465.251238425924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270"/>
        <v>102.97499999999999</v>
      </c>
      <c r="R2176" s="8">
        <f t="shared" si="271"/>
        <v>65.38095238095238</v>
      </c>
      <c r="S2176" s="10" t="str">
        <f t="shared" si="274"/>
        <v>music</v>
      </c>
      <c r="T2176" s="10" t="str">
        <f t="shared" si="275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6">
        <f t="shared" si="268"/>
        <v>42571.71743055556</v>
      </c>
      <c r="K2177">
        <v>1468455186</v>
      </c>
      <c r="L2177" s="16">
        <f t="shared" si="269"/>
        <v>42564.71743055556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270"/>
        <v>250</v>
      </c>
      <c r="R2177" s="8">
        <f t="shared" si="271"/>
        <v>67.307692307692307</v>
      </c>
      <c r="S2177" s="10" t="str">
        <f t="shared" si="274"/>
        <v>music</v>
      </c>
      <c r="T2177" s="10" t="str">
        <f t="shared" si="275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6">
        <f t="shared" ref="J2178:J2241" si="276">(((I2178/60)/60)/24)+DATE(1970,1,1)+(-7/24)</f>
        <v>42126.341539351859</v>
      </c>
      <c r="K2178">
        <v>1427987509</v>
      </c>
      <c r="L2178" s="16">
        <f t="shared" ref="L2178:L2241" si="277">(((K2178/60)/60)/24)+DATE(1970,1,1)+(-7/24)</f>
        <v>42096.341539351859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278">(E2178/D2178)*100</f>
        <v>126.02</v>
      </c>
      <c r="R2178" s="8">
        <f t="shared" ref="R2178:R2241" si="279">E2178/N2178</f>
        <v>88.74647887323944</v>
      </c>
      <c r="S2178" s="10" t="str">
        <f t="shared" si="274"/>
        <v>music</v>
      </c>
      <c r="T2178" s="10" t="str">
        <f t="shared" si="275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6">
        <f t="shared" si="276"/>
        <v>42526.959108796298</v>
      </c>
      <c r="K2179">
        <v>1463032867</v>
      </c>
      <c r="L2179" s="16">
        <f t="shared" si="277"/>
        <v>42501.959108796298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278"/>
        <v>100.12</v>
      </c>
      <c r="R2179" s="8">
        <f t="shared" si="279"/>
        <v>65.868421052631575</v>
      </c>
      <c r="S2179" s="10" t="str">
        <f t="shared" si="274"/>
        <v>music</v>
      </c>
      <c r="T2179" s="10" t="str">
        <f t="shared" si="275"/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6">
        <f t="shared" si="276"/>
        <v>42753.344872685186</v>
      </c>
      <c r="K2180">
        <v>1482160597</v>
      </c>
      <c r="L2180" s="16">
        <f t="shared" si="277"/>
        <v>42723.344872685186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278"/>
        <v>138.64000000000001</v>
      </c>
      <c r="R2180" s="8">
        <f t="shared" si="279"/>
        <v>40.349243306169967</v>
      </c>
      <c r="S2180" s="10" t="str">
        <f t="shared" si="274"/>
        <v>music</v>
      </c>
      <c r="T2180" s="10" t="str">
        <f t="shared" si="275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6">
        <f t="shared" si="276"/>
        <v>42104.879537037043</v>
      </c>
      <c r="K2181">
        <v>1426133192</v>
      </c>
      <c r="L2181" s="16">
        <f t="shared" si="277"/>
        <v>42074.879537037043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278"/>
        <v>161.4</v>
      </c>
      <c r="R2181" s="8">
        <f t="shared" si="279"/>
        <v>76.857142857142861</v>
      </c>
      <c r="S2181" s="10" t="str">
        <f t="shared" si="274"/>
        <v>music</v>
      </c>
      <c r="T2181" s="10" t="str">
        <f t="shared" si="275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6">
        <f t="shared" si="276"/>
        <v>42321.419768518521</v>
      </c>
      <c r="K2182">
        <v>1443801868</v>
      </c>
      <c r="L2182" s="16">
        <f t="shared" si="277"/>
        <v>42279.378101851857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278"/>
        <v>107.18419999999999</v>
      </c>
      <c r="R2182" s="8">
        <f t="shared" si="279"/>
        <v>68.707820512820518</v>
      </c>
      <c r="S2182" s="10" t="str">
        <f t="shared" si="274"/>
        <v>music</v>
      </c>
      <c r="T2182" s="10" t="str">
        <f t="shared" si="275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6">
        <f t="shared" si="276"/>
        <v>42786.713576388887</v>
      </c>
      <c r="K2183">
        <v>1486426053</v>
      </c>
      <c r="L2183" s="16">
        <f t="shared" si="277"/>
        <v>42772.713576388887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278"/>
        <v>153.1</v>
      </c>
      <c r="R2183" s="8">
        <f t="shared" si="279"/>
        <v>57.773584905660378</v>
      </c>
      <c r="S2183" s="10" t="str">
        <f t="shared" ref="S2183:S2202" si="280">IF(ISNUMBER(SEARCH("games",P2183)),"games","")</f>
        <v>games</v>
      </c>
      <c r="T2183" s="10" t="str">
        <f t="shared" ref="T2183:T2202" si="281">IF(ISNUMBER(SEARCH("tabletop games",P2183)),"tabletop games","")</f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6">
        <f t="shared" si="276"/>
        <v>41914.609085648153</v>
      </c>
      <c r="K2184">
        <v>1409261825</v>
      </c>
      <c r="L2184" s="16">
        <f t="shared" si="277"/>
        <v>41879.609085648153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278"/>
        <v>524.16666666666663</v>
      </c>
      <c r="R2184" s="8">
        <f t="shared" si="279"/>
        <v>44.171348314606739</v>
      </c>
      <c r="S2184" s="10" t="str">
        <f t="shared" si="280"/>
        <v>games</v>
      </c>
      <c r="T2184" s="10" t="str">
        <f t="shared" si="281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6">
        <f t="shared" si="276"/>
        <v>42774.916666666664</v>
      </c>
      <c r="K2185">
        <v>1484037977</v>
      </c>
      <c r="L2185" s="16">
        <f t="shared" si="277"/>
        <v>42745.07380787038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278"/>
        <v>489.27777777777777</v>
      </c>
      <c r="R2185" s="8">
        <f t="shared" si="279"/>
        <v>31.566308243727597</v>
      </c>
      <c r="S2185" s="10" t="str">
        <f t="shared" si="280"/>
        <v>games</v>
      </c>
      <c r="T2185" s="10" t="str">
        <f t="shared" si="281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6">
        <f t="shared" si="276"/>
        <v>42394.375000000007</v>
      </c>
      <c r="K2186">
        <v>1452530041</v>
      </c>
      <c r="L2186" s="16">
        <f t="shared" si="277"/>
        <v>42380.398622685192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278"/>
        <v>284.74</v>
      </c>
      <c r="R2186" s="8">
        <f t="shared" si="279"/>
        <v>107.04511278195488</v>
      </c>
      <c r="S2186" s="10" t="str">
        <f t="shared" si="280"/>
        <v>games</v>
      </c>
      <c r="T2186" s="10" t="str">
        <f t="shared" si="281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6">
        <f t="shared" si="276"/>
        <v>41359.058321759265</v>
      </c>
      <c r="K2187">
        <v>1360830239</v>
      </c>
      <c r="L2187" s="16">
        <f t="shared" si="277"/>
        <v>41319.058321759265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278"/>
        <v>1856.97</v>
      </c>
      <c r="R2187" s="8">
        <f t="shared" si="279"/>
        <v>149.03451043338683</v>
      </c>
      <c r="S2187" s="10" t="str">
        <f t="shared" si="280"/>
        <v>games</v>
      </c>
      <c r="T2187" s="10" t="str">
        <f t="shared" si="281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6">
        <f t="shared" si="276"/>
        <v>42619.791666666664</v>
      </c>
      <c r="K2188">
        <v>1470062743</v>
      </c>
      <c r="L2188" s="16">
        <f t="shared" si="277"/>
        <v>42583.323414351857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278"/>
        <v>109.67499999999998</v>
      </c>
      <c r="R2188" s="8">
        <f t="shared" si="279"/>
        <v>55.956632653061227</v>
      </c>
      <c r="S2188" s="10" t="str">
        <f t="shared" si="280"/>
        <v>games</v>
      </c>
      <c r="T2188" s="10" t="str">
        <f t="shared" si="281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6">
        <f t="shared" si="276"/>
        <v>42096.874305555561</v>
      </c>
      <c r="K2189">
        <v>1425531666</v>
      </c>
      <c r="L2189" s="16">
        <f t="shared" si="277"/>
        <v>42067.917430555557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278"/>
        <v>1014.6425</v>
      </c>
      <c r="R2189" s="8">
        <f t="shared" si="279"/>
        <v>56.970381807973048</v>
      </c>
      <c r="S2189" s="10" t="str">
        <f t="shared" si="280"/>
        <v>games</v>
      </c>
      <c r="T2189" s="10" t="str">
        <f t="shared" si="281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6">
        <f t="shared" si="276"/>
        <v>42668.416666666664</v>
      </c>
      <c r="K2190">
        <v>1474380241</v>
      </c>
      <c r="L2190" s="16">
        <f t="shared" si="277"/>
        <v>42633.294456018521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278"/>
        <v>412.17692027666544</v>
      </c>
      <c r="R2190" s="8">
        <f t="shared" si="279"/>
        <v>44.056420233463037</v>
      </c>
      <c r="S2190" s="10" t="str">
        <f t="shared" si="280"/>
        <v>games</v>
      </c>
      <c r="T2190" s="10" t="str">
        <f t="shared" si="281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6">
        <f t="shared" si="276"/>
        <v>42481.625000000007</v>
      </c>
      <c r="K2191">
        <v>1460055300</v>
      </c>
      <c r="L2191" s="16">
        <f t="shared" si="277"/>
        <v>42467.496527777781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278"/>
        <v>503.25</v>
      </c>
      <c r="R2191" s="8">
        <f t="shared" si="279"/>
        <v>68.625</v>
      </c>
      <c r="S2191" s="10" t="str">
        <f t="shared" si="280"/>
        <v>games</v>
      </c>
      <c r="T2191" s="10" t="str">
        <f t="shared" si="281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6">
        <f t="shared" si="276"/>
        <v>42451.999305555561</v>
      </c>
      <c r="K2192">
        <v>1455721204</v>
      </c>
      <c r="L2192" s="16">
        <f t="shared" si="277"/>
        <v>42417.333379629628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278"/>
        <v>184.61052631578946</v>
      </c>
      <c r="R2192" s="8">
        <f t="shared" si="279"/>
        <v>65.318435754189949</v>
      </c>
      <c r="S2192" s="10" t="str">
        <f t="shared" si="280"/>
        <v>games</v>
      </c>
      <c r="T2192" s="10" t="str">
        <f t="shared" si="281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6">
        <f t="shared" si="276"/>
        <v>42780.541979166672</v>
      </c>
      <c r="K2193">
        <v>1486065627</v>
      </c>
      <c r="L2193" s="16">
        <f t="shared" si="277"/>
        <v>42768.541979166672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278"/>
        <v>119.73333333333333</v>
      </c>
      <c r="R2193" s="8">
        <f t="shared" si="279"/>
        <v>35.92</v>
      </c>
      <c r="S2193" s="10" t="str">
        <f t="shared" si="280"/>
        <v>games</v>
      </c>
      <c r="T2193" s="10" t="str">
        <f t="shared" si="281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6">
        <f t="shared" si="276"/>
        <v>42719.666666666664</v>
      </c>
      <c r="K2194">
        <v>1479414344</v>
      </c>
      <c r="L2194" s="16">
        <f t="shared" si="277"/>
        <v>42691.559537037036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278"/>
        <v>1081.2401666666667</v>
      </c>
      <c r="R2194" s="8">
        <f t="shared" si="279"/>
        <v>40.070667078443485</v>
      </c>
      <c r="S2194" s="10" t="str">
        <f t="shared" si="280"/>
        <v>games</v>
      </c>
      <c r="T2194" s="10" t="str">
        <f t="shared" si="281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6">
        <f t="shared" si="276"/>
        <v>42694.915972222225</v>
      </c>
      <c r="K2195">
        <v>1477043072</v>
      </c>
      <c r="L2195" s="16">
        <f t="shared" si="277"/>
        <v>42664.114259259259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278"/>
        <v>452.37333333333333</v>
      </c>
      <c r="R2195" s="8">
        <f t="shared" si="279"/>
        <v>75.647714604236342</v>
      </c>
      <c r="S2195" s="10" t="str">
        <f t="shared" si="280"/>
        <v>games</v>
      </c>
      <c r="T2195" s="10" t="str">
        <f t="shared" si="281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6">
        <f t="shared" si="276"/>
        <v>42455.42465277778</v>
      </c>
      <c r="K2196">
        <v>1456423890</v>
      </c>
      <c r="L2196" s="16">
        <f t="shared" si="277"/>
        <v>42425.466319444451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278"/>
        <v>537.37</v>
      </c>
      <c r="R2196" s="8">
        <f t="shared" si="279"/>
        <v>61.203872437357631</v>
      </c>
      <c r="S2196" s="10" t="str">
        <f t="shared" si="280"/>
        <v>games</v>
      </c>
      <c r="T2196" s="10" t="str">
        <f t="shared" si="281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6">
        <f t="shared" si="276"/>
        <v>42227.48032407408</v>
      </c>
      <c r="K2197">
        <v>1436725900</v>
      </c>
      <c r="L2197" s="16">
        <f t="shared" si="277"/>
        <v>42197.48032407408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278"/>
        <v>120.32608695652173</v>
      </c>
      <c r="R2197" s="8">
        <f t="shared" si="279"/>
        <v>48.130434782608695</v>
      </c>
      <c r="S2197" s="10" t="str">
        <f t="shared" si="280"/>
        <v>games</v>
      </c>
      <c r="T2197" s="10" t="str">
        <f t="shared" si="281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6">
        <f t="shared" si="276"/>
        <v>42706.000000000007</v>
      </c>
      <c r="K2198">
        <v>1478000502</v>
      </c>
      <c r="L2198" s="16">
        <f t="shared" si="277"/>
        <v>42675.195625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278"/>
        <v>113.83571428571429</v>
      </c>
      <c r="R2198" s="8">
        <f t="shared" si="279"/>
        <v>68.106837606837601</v>
      </c>
      <c r="S2198" s="10" t="str">
        <f t="shared" si="280"/>
        <v>games</v>
      </c>
      <c r="T2198" s="10" t="str">
        <f t="shared" si="281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6">
        <f t="shared" si="276"/>
        <v>42063.292349537041</v>
      </c>
      <c r="K2199">
        <v>1422540059</v>
      </c>
      <c r="L2199" s="16">
        <f t="shared" si="277"/>
        <v>42033.292349537041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278"/>
        <v>951.03109999999992</v>
      </c>
      <c r="R2199" s="8">
        <f t="shared" si="279"/>
        <v>65.891300230946882</v>
      </c>
      <c r="S2199" s="10" t="str">
        <f t="shared" si="280"/>
        <v>games</v>
      </c>
      <c r="T2199" s="10" t="str">
        <f t="shared" si="281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6">
        <f t="shared" si="276"/>
        <v>42322.263888888891</v>
      </c>
      <c r="K2200">
        <v>1444911600</v>
      </c>
      <c r="L2200" s="16">
        <f t="shared" si="277"/>
        <v>42292.222222222226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278"/>
        <v>132.89249999999998</v>
      </c>
      <c r="R2200" s="8">
        <f t="shared" si="279"/>
        <v>81.654377880184327</v>
      </c>
      <c r="S2200" s="10" t="str">
        <f t="shared" si="280"/>
        <v>games</v>
      </c>
      <c r="T2200" s="10" t="str">
        <f t="shared" si="281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6">
        <f t="shared" si="276"/>
        <v>42292.124976851854</v>
      </c>
      <c r="K2201">
        <v>1442311198</v>
      </c>
      <c r="L2201" s="16">
        <f t="shared" si="277"/>
        <v>42262.124976851854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278"/>
        <v>146.97777777777779</v>
      </c>
      <c r="R2201" s="8">
        <f t="shared" si="279"/>
        <v>52.701195219123505</v>
      </c>
      <c r="S2201" s="10" t="str">
        <f t="shared" si="280"/>
        <v>games</v>
      </c>
      <c r="T2201" s="10" t="str">
        <f t="shared" si="281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6">
        <f t="shared" si="276"/>
        <v>42190.833333333336</v>
      </c>
      <c r="K2202">
        <v>1433775668</v>
      </c>
      <c r="L2202" s="16">
        <f t="shared" si="277"/>
        <v>42163.334120370368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278"/>
        <v>542.15</v>
      </c>
      <c r="R2202" s="8">
        <f t="shared" si="279"/>
        <v>41.228136882129277</v>
      </c>
      <c r="S2202" s="10" t="str">
        <f t="shared" si="280"/>
        <v>games</v>
      </c>
      <c r="T2202" s="10" t="str">
        <f t="shared" si="281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6">
        <f t="shared" si="276"/>
        <v>41290.555150462969</v>
      </c>
      <c r="K2203">
        <v>1357157965</v>
      </c>
      <c r="L2203" s="16">
        <f t="shared" si="277"/>
        <v>41276.555150462969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278"/>
        <v>382.71818181818185</v>
      </c>
      <c r="R2203" s="8">
        <f t="shared" si="279"/>
        <v>15.035357142857142</v>
      </c>
      <c r="S2203" s="10" t="str">
        <f t="shared" ref="S2203:S2222" si="282">IF(ISNUMBER(SEARCH("music",P2203)),"music","")</f>
        <v>music</v>
      </c>
      <c r="T2203" s="10" t="str">
        <f>IF(ISNUMBER(SEARCH("music",P2203)),"electronic music","")</f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6">
        <f t="shared" si="276"/>
        <v>41214.557500000003</v>
      </c>
      <c r="K2204">
        <v>1349209368</v>
      </c>
      <c r="L2204" s="16">
        <f t="shared" si="277"/>
        <v>41184.557500000003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278"/>
        <v>704.18124999999998</v>
      </c>
      <c r="R2204" s="8">
        <f t="shared" si="279"/>
        <v>39.066920943134534</v>
      </c>
      <c r="S2204" s="10" t="str">
        <f t="shared" si="282"/>
        <v>music</v>
      </c>
      <c r="T2204" s="10" t="str">
        <f t="shared" ref="T2204:T2222" si="283">IF(ISNUMBER(SEARCH("music",P2204)),"electronic music","")</f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6">
        <f t="shared" si="276"/>
        <v>42271.568078703705</v>
      </c>
      <c r="K2205">
        <v>1440535082</v>
      </c>
      <c r="L2205" s="16">
        <f t="shared" si="277"/>
        <v>42241.568078703705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278"/>
        <v>109.55</v>
      </c>
      <c r="R2205" s="8">
        <f t="shared" si="279"/>
        <v>43.82</v>
      </c>
      <c r="S2205" s="10" t="str">
        <f t="shared" si="282"/>
        <v>music</v>
      </c>
      <c r="T2205" s="10" t="str">
        <f t="shared" si="283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6">
        <f t="shared" si="276"/>
        <v>41342.019895833335</v>
      </c>
      <c r="K2206">
        <v>1360222119</v>
      </c>
      <c r="L2206" s="16">
        <f t="shared" si="277"/>
        <v>41312.019895833335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278"/>
        <v>132.86666666666667</v>
      </c>
      <c r="R2206" s="8">
        <f t="shared" si="279"/>
        <v>27.301369863013697</v>
      </c>
      <c r="S2206" s="10" t="str">
        <f t="shared" si="282"/>
        <v>music</v>
      </c>
      <c r="T2206" s="10" t="str">
        <f t="shared" si="283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6">
        <f t="shared" si="276"/>
        <v>41061.529965277776</v>
      </c>
      <c r="K2207">
        <v>1335987789</v>
      </c>
      <c r="L2207" s="16">
        <f t="shared" si="277"/>
        <v>41031.529965277776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278"/>
        <v>152</v>
      </c>
      <c r="R2207" s="8">
        <f t="shared" si="279"/>
        <v>42.222222222222221</v>
      </c>
      <c r="S2207" s="10" t="str">
        <f t="shared" si="282"/>
        <v>music</v>
      </c>
      <c r="T2207" s="10" t="str">
        <f t="shared" si="283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6">
        <f t="shared" si="276"/>
        <v>41014.965555555558</v>
      </c>
      <c r="K2208">
        <v>1333001424</v>
      </c>
      <c r="L2208" s="16">
        <f t="shared" si="277"/>
        <v>40996.965555555558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278"/>
        <v>102.72727272727273</v>
      </c>
      <c r="R2208" s="8">
        <f t="shared" si="279"/>
        <v>33.235294117647058</v>
      </c>
      <c r="S2208" s="10" t="str">
        <f t="shared" si="282"/>
        <v>music</v>
      </c>
      <c r="T2208" s="10" t="str">
        <f t="shared" si="283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6">
        <f t="shared" si="276"/>
        <v>41593.944131944445</v>
      </c>
      <c r="K2209">
        <v>1381984773</v>
      </c>
      <c r="L2209" s="16">
        <f t="shared" si="277"/>
        <v>41563.902465277781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278"/>
        <v>100</v>
      </c>
      <c r="R2209" s="8">
        <f t="shared" si="279"/>
        <v>285.71428571428572</v>
      </c>
      <c r="S2209" s="10" t="str">
        <f t="shared" si="282"/>
        <v>music</v>
      </c>
      <c r="T2209" s="10" t="str">
        <f t="shared" si="283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6">
        <f t="shared" si="276"/>
        <v>41005.875</v>
      </c>
      <c r="K2210">
        <v>1328649026</v>
      </c>
      <c r="L2210" s="16">
        <f t="shared" si="277"/>
        <v>40946.590578703705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278"/>
        <v>101.6</v>
      </c>
      <c r="R2210" s="8">
        <f t="shared" si="279"/>
        <v>42.333333333333336</v>
      </c>
      <c r="S2210" s="10" t="str">
        <f t="shared" si="282"/>
        <v>music</v>
      </c>
      <c r="T2210" s="10" t="str">
        <f t="shared" si="283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6">
        <f t="shared" si="276"/>
        <v>41743.666666666672</v>
      </c>
      <c r="K2211">
        <v>1396524644</v>
      </c>
      <c r="L2211" s="16">
        <f t="shared" si="277"/>
        <v>41732.188009259262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278"/>
        <v>150.80000000000001</v>
      </c>
      <c r="R2211" s="8">
        <f t="shared" si="279"/>
        <v>50.266666666666666</v>
      </c>
      <c r="S2211" s="10" t="str">
        <f t="shared" si="282"/>
        <v>music</v>
      </c>
      <c r="T2211" s="10" t="str">
        <f t="shared" si="283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6">
        <f t="shared" si="276"/>
        <v>41013.441666666666</v>
      </c>
      <c r="K2212">
        <v>1329442510</v>
      </c>
      <c r="L2212" s="16">
        <f t="shared" si="277"/>
        <v>40955.774421296301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278"/>
        <v>111.425</v>
      </c>
      <c r="R2212" s="8">
        <f t="shared" si="279"/>
        <v>61.902777777777779</v>
      </c>
      <c r="S2212" s="10" t="str">
        <f t="shared" si="282"/>
        <v>music</v>
      </c>
      <c r="T2212" s="10" t="str">
        <f t="shared" si="283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6">
        <f t="shared" si="276"/>
        <v>41738.999305555561</v>
      </c>
      <c r="K2213">
        <v>1395168625</v>
      </c>
      <c r="L2213" s="16">
        <f t="shared" si="277"/>
        <v>41716.493344907409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278"/>
        <v>195.6</v>
      </c>
      <c r="R2213" s="8">
        <f t="shared" si="279"/>
        <v>40.75</v>
      </c>
      <c r="S2213" s="10" t="str">
        <f t="shared" si="282"/>
        <v>music</v>
      </c>
      <c r="T2213" s="10" t="str">
        <f t="shared" si="283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6">
        <f t="shared" si="276"/>
        <v>41581.75</v>
      </c>
      <c r="K2214">
        <v>1380650177</v>
      </c>
      <c r="L2214" s="16">
        <f t="shared" si="277"/>
        <v>41548.455752314818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278"/>
        <v>114.38333333333333</v>
      </c>
      <c r="R2214" s="8">
        <f t="shared" si="279"/>
        <v>55.796747967479675</v>
      </c>
      <c r="S2214" s="10" t="str">
        <f t="shared" si="282"/>
        <v>music</v>
      </c>
      <c r="T2214" s="10" t="str">
        <f t="shared" si="283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6">
        <f t="shared" si="276"/>
        <v>42139.534479166665</v>
      </c>
      <c r="K2215">
        <v>1429127379</v>
      </c>
      <c r="L2215" s="16">
        <f t="shared" si="277"/>
        <v>42109.534479166665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278"/>
        <v>200</v>
      </c>
      <c r="R2215" s="8">
        <f t="shared" si="279"/>
        <v>10</v>
      </c>
      <c r="S2215" s="10" t="str">
        <f t="shared" si="282"/>
        <v>music</v>
      </c>
      <c r="T2215" s="10" t="str">
        <f t="shared" si="283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6">
        <f t="shared" si="276"/>
        <v>41676.500555555562</v>
      </c>
      <c r="K2216">
        <v>1389121248</v>
      </c>
      <c r="L2216" s="16">
        <f t="shared" si="277"/>
        <v>41646.500555555562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278"/>
        <v>292.50166666666667</v>
      </c>
      <c r="R2216" s="8">
        <f t="shared" si="279"/>
        <v>73.125416666666666</v>
      </c>
      <c r="S2216" s="10" t="str">
        <f t="shared" si="282"/>
        <v>music</v>
      </c>
      <c r="T2216" s="10" t="str">
        <f t="shared" si="283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6">
        <f t="shared" si="276"/>
        <v>40980.999305555561</v>
      </c>
      <c r="K2217">
        <v>1329671572</v>
      </c>
      <c r="L2217" s="16">
        <f t="shared" si="277"/>
        <v>40958.425601851857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278"/>
        <v>156.36363636363637</v>
      </c>
      <c r="R2217" s="8">
        <f t="shared" si="279"/>
        <v>26.060606060606062</v>
      </c>
      <c r="S2217" s="10" t="str">
        <f t="shared" si="282"/>
        <v>music</v>
      </c>
      <c r="T2217" s="10" t="str">
        <f t="shared" si="283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6">
        <f t="shared" si="276"/>
        <v>42208.460011574083</v>
      </c>
      <c r="K2218">
        <v>1436464945</v>
      </c>
      <c r="L2218" s="16">
        <f t="shared" si="277"/>
        <v>42194.460011574083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278"/>
        <v>105.66666666666666</v>
      </c>
      <c r="R2218" s="8">
        <f t="shared" si="279"/>
        <v>22.642857142857142</v>
      </c>
      <c r="S2218" s="10" t="str">
        <f t="shared" si="282"/>
        <v>music</v>
      </c>
      <c r="T2218" s="10" t="str">
        <f t="shared" si="283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6">
        <f t="shared" si="276"/>
        <v>42310.041666666664</v>
      </c>
      <c r="K2219">
        <v>1445539113</v>
      </c>
      <c r="L2219" s="16">
        <f t="shared" si="277"/>
        <v>42299.48510416667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278"/>
        <v>101.19047619047619</v>
      </c>
      <c r="R2219" s="8">
        <f t="shared" si="279"/>
        <v>47.222222222222221</v>
      </c>
      <c r="S2219" s="10" t="str">
        <f t="shared" si="282"/>
        <v>music</v>
      </c>
      <c r="T2219" s="10" t="str">
        <f t="shared" si="283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6">
        <f t="shared" si="276"/>
        <v>41149.708333333336</v>
      </c>
      <c r="K2220">
        <v>1344281383</v>
      </c>
      <c r="L2220" s="16">
        <f t="shared" si="277"/>
        <v>41127.520636574074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278"/>
        <v>122.833</v>
      </c>
      <c r="R2220" s="8">
        <f t="shared" si="279"/>
        <v>32.324473684210524</v>
      </c>
      <c r="S2220" s="10" t="str">
        <f t="shared" si="282"/>
        <v>music</v>
      </c>
      <c r="T2220" s="10" t="str">
        <f t="shared" si="283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6">
        <f t="shared" si="276"/>
        <v>42235.427222222228</v>
      </c>
      <c r="K2221">
        <v>1437412512</v>
      </c>
      <c r="L2221" s="16">
        <f t="shared" si="277"/>
        <v>42205.427222222228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278"/>
        <v>101.49999999999999</v>
      </c>
      <c r="R2221" s="8">
        <f t="shared" si="279"/>
        <v>53.421052631578945</v>
      </c>
      <c r="S2221" s="10" t="str">
        <f t="shared" si="282"/>
        <v>music</v>
      </c>
      <c r="T2221" s="10" t="str">
        <f t="shared" si="283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6">
        <f t="shared" si="276"/>
        <v>41481.768935185188</v>
      </c>
      <c r="K2222">
        <v>1372296436</v>
      </c>
      <c r="L2222" s="16">
        <f t="shared" si="277"/>
        <v>41451.768935185188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278"/>
        <v>101.14285714285714</v>
      </c>
      <c r="R2222" s="8">
        <f t="shared" si="279"/>
        <v>51.304347826086953</v>
      </c>
      <c r="S2222" s="10" t="str">
        <f t="shared" si="282"/>
        <v>music</v>
      </c>
      <c r="T2222" s="10" t="str">
        <f t="shared" si="283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6">
        <f t="shared" si="276"/>
        <v>42482.708333333336</v>
      </c>
      <c r="K2223">
        <v>1458748809</v>
      </c>
      <c r="L2223" s="16">
        <f t="shared" si="277"/>
        <v>42452.375104166669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278"/>
        <v>108.11999999999999</v>
      </c>
      <c r="R2223" s="8">
        <f t="shared" si="279"/>
        <v>37.197247706422019</v>
      </c>
      <c r="S2223" s="10" t="str">
        <f t="shared" ref="S2223:S2254" si="284">IF(ISNUMBER(SEARCH("games",P2223)),"games","")</f>
        <v>games</v>
      </c>
      <c r="T2223" s="10" t="str">
        <f t="shared" ref="T2223:T2254" si="285">IF(ISNUMBER(SEARCH("tabletop games",P2223)),"tabletop games","")</f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6">
        <f t="shared" si="276"/>
        <v>40936.495914351857</v>
      </c>
      <c r="K2224">
        <v>1325184847</v>
      </c>
      <c r="L2224" s="16">
        <f t="shared" si="277"/>
        <v>40906.495914351857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278"/>
        <v>162.6</v>
      </c>
      <c r="R2224" s="8">
        <f t="shared" si="279"/>
        <v>27.1</v>
      </c>
      <c r="S2224" s="10" t="str">
        <f t="shared" si="284"/>
        <v>games</v>
      </c>
      <c r="T2224" s="10" t="str">
        <f t="shared" si="285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6">
        <f t="shared" si="276"/>
        <v>42182.349166666674</v>
      </c>
      <c r="K2225">
        <v>1432826568</v>
      </c>
      <c r="L2225" s="16">
        <f t="shared" si="277"/>
        <v>42152.349166666674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278"/>
        <v>105.80000000000001</v>
      </c>
      <c r="R2225" s="8">
        <f t="shared" si="279"/>
        <v>206.31</v>
      </c>
      <c r="S2225" s="10" t="str">
        <f t="shared" si="284"/>
        <v>games</v>
      </c>
      <c r="T2225" s="10" t="str">
        <f t="shared" si="285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6">
        <f t="shared" si="276"/>
        <v>42672.500000000007</v>
      </c>
      <c r="K2226">
        <v>1475337675</v>
      </c>
      <c r="L2226" s="16">
        <f t="shared" si="277"/>
        <v>42644.375868055555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278"/>
        <v>243.15000000000003</v>
      </c>
      <c r="R2226" s="8">
        <f t="shared" si="279"/>
        <v>82.145270270270274</v>
      </c>
      <c r="S2226" s="10" t="str">
        <f t="shared" si="284"/>
        <v>games</v>
      </c>
      <c r="T2226" s="10" t="str">
        <f t="shared" si="285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6">
        <f t="shared" si="276"/>
        <v>41903.500173611115</v>
      </c>
      <c r="K2227">
        <v>1408734015</v>
      </c>
      <c r="L2227" s="16">
        <f t="shared" si="277"/>
        <v>41873.500173611115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278"/>
        <v>944.83338095238094</v>
      </c>
      <c r="R2227" s="8">
        <f t="shared" si="279"/>
        <v>164.79651993355483</v>
      </c>
      <c r="S2227" s="10" t="str">
        <f t="shared" si="284"/>
        <v>games</v>
      </c>
      <c r="T2227" s="10" t="str">
        <f t="shared" si="285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6">
        <f t="shared" si="276"/>
        <v>42411.915972222225</v>
      </c>
      <c r="K2228">
        <v>1452625822</v>
      </c>
      <c r="L2228" s="16">
        <f t="shared" si="277"/>
        <v>42381.507199074076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278"/>
        <v>108.46283333333334</v>
      </c>
      <c r="R2228" s="8">
        <f t="shared" si="279"/>
        <v>60.820280373831778</v>
      </c>
      <c r="S2228" s="10" t="str">
        <f t="shared" si="284"/>
        <v>games</v>
      </c>
      <c r="T2228" s="10" t="str">
        <f t="shared" si="285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6">
        <f t="shared" si="276"/>
        <v>41591.557349537041</v>
      </c>
      <c r="K2229">
        <v>1381778555</v>
      </c>
      <c r="L2229" s="16">
        <f t="shared" si="277"/>
        <v>41561.515682870369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278"/>
        <v>157.37692307692308</v>
      </c>
      <c r="R2229" s="8">
        <f t="shared" si="279"/>
        <v>67.970099667774093</v>
      </c>
      <c r="S2229" s="10" t="str">
        <f t="shared" si="284"/>
        <v>games</v>
      </c>
      <c r="T2229" s="10" t="str">
        <f t="shared" si="285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6">
        <f t="shared" si="276"/>
        <v>42231.986527777779</v>
      </c>
      <c r="K2230">
        <v>1437115236</v>
      </c>
      <c r="L2230" s="16">
        <f t="shared" si="277"/>
        <v>42201.986527777779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278"/>
        <v>1174.49</v>
      </c>
      <c r="R2230" s="8">
        <f t="shared" si="279"/>
        <v>81.561805555555551</v>
      </c>
      <c r="S2230" s="10" t="str">
        <f t="shared" si="284"/>
        <v>games</v>
      </c>
      <c r="T2230" s="10" t="str">
        <f t="shared" si="285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6">
        <f t="shared" si="276"/>
        <v>41519.875</v>
      </c>
      <c r="K2231">
        <v>1375113391</v>
      </c>
      <c r="L2231" s="16">
        <f t="shared" si="277"/>
        <v>41484.372581018521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278"/>
        <v>171.04755366949576</v>
      </c>
      <c r="R2231" s="8">
        <f t="shared" si="279"/>
        <v>25.42547309833024</v>
      </c>
      <c r="S2231" s="10" t="str">
        <f t="shared" si="284"/>
        <v>games</v>
      </c>
      <c r="T2231" s="10" t="str">
        <f t="shared" si="285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6">
        <f t="shared" si="276"/>
        <v>41754.589432870373</v>
      </c>
      <c r="K2232">
        <v>1395868127</v>
      </c>
      <c r="L2232" s="16">
        <f t="shared" si="277"/>
        <v>41724.589432870373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278"/>
        <v>125.95294117647057</v>
      </c>
      <c r="R2232" s="8">
        <f t="shared" si="279"/>
        <v>21.497991967871485</v>
      </c>
      <c r="S2232" s="10" t="str">
        <f t="shared" si="284"/>
        <v>games</v>
      </c>
      <c r="T2232" s="10" t="str">
        <f t="shared" si="285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6">
        <f t="shared" si="276"/>
        <v>41449.916666666672</v>
      </c>
      <c r="K2233">
        <v>1369864301</v>
      </c>
      <c r="L2233" s="16">
        <f t="shared" si="277"/>
        <v>41423.61922453704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278"/>
        <v>1212.1296000000002</v>
      </c>
      <c r="R2233" s="8">
        <f t="shared" si="279"/>
        <v>27.226630727762803</v>
      </c>
      <c r="S2233" s="10" t="str">
        <f t="shared" si="284"/>
        <v>games</v>
      </c>
      <c r="T2233" s="10" t="str">
        <f t="shared" si="285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6">
        <f t="shared" si="276"/>
        <v>41838.833333333336</v>
      </c>
      <c r="K2234">
        <v>1402945408</v>
      </c>
      <c r="L2234" s="16">
        <f t="shared" si="277"/>
        <v>41806.50240740741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278"/>
        <v>495.8</v>
      </c>
      <c r="R2234" s="8">
        <f t="shared" si="279"/>
        <v>25.091093117408906</v>
      </c>
      <c r="S2234" s="10" t="str">
        <f t="shared" si="284"/>
        <v>games</v>
      </c>
      <c r="T2234" s="10" t="str">
        <f t="shared" si="285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6">
        <f t="shared" si="276"/>
        <v>42351.708333333336</v>
      </c>
      <c r="K2235">
        <v>1448269539</v>
      </c>
      <c r="L2235" s="16">
        <f t="shared" si="277"/>
        <v>42331.08725694444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278"/>
        <v>332.03999999999996</v>
      </c>
      <c r="R2235" s="8">
        <f t="shared" si="279"/>
        <v>21.230179028132991</v>
      </c>
      <c r="S2235" s="10" t="str">
        <f t="shared" si="284"/>
        <v>games</v>
      </c>
      <c r="T2235" s="10" t="str">
        <f t="shared" si="285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6">
        <f t="shared" si="276"/>
        <v>42740.532951388894</v>
      </c>
      <c r="K2236">
        <v>1481053647</v>
      </c>
      <c r="L2236" s="16">
        <f t="shared" si="277"/>
        <v>42710.532951388894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278"/>
        <v>1165</v>
      </c>
      <c r="R2236" s="8">
        <f t="shared" si="279"/>
        <v>41.607142857142854</v>
      </c>
      <c r="S2236" s="10" t="str">
        <f t="shared" si="284"/>
        <v>games</v>
      </c>
      <c r="T2236" s="10" t="str">
        <f t="shared" si="285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6">
        <f t="shared" si="276"/>
        <v>42091.688784722232</v>
      </c>
      <c r="K2237">
        <v>1424997111</v>
      </c>
      <c r="L2237" s="16">
        <f t="shared" si="277"/>
        <v>42061.730451388888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278"/>
        <v>153.3153846153846</v>
      </c>
      <c r="R2237" s="8">
        <f t="shared" si="279"/>
        <v>135.58503401360545</v>
      </c>
      <c r="S2237" s="10" t="str">
        <f t="shared" si="284"/>
        <v>games</v>
      </c>
      <c r="T2237" s="10" t="str">
        <f t="shared" si="285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6">
        <f t="shared" si="276"/>
        <v>42401.325497685182</v>
      </c>
      <c r="K2238">
        <v>1451746123</v>
      </c>
      <c r="L2238" s="16">
        <f t="shared" si="277"/>
        <v>42371.325497685182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278"/>
        <v>537.10714285714289</v>
      </c>
      <c r="R2238" s="8">
        <f t="shared" si="279"/>
        <v>22.116176470588236</v>
      </c>
      <c r="S2238" s="10" t="str">
        <f t="shared" si="284"/>
        <v>games</v>
      </c>
      <c r="T2238" s="10" t="str">
        <f t="shared" si="285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6">
        <f t="shared" si="276"/>
        <v>41955.040972222225</v>
      </c>
      <c r="K2239">
        <v>1412294683</v>
      </c>
      <c r="L2239" s="16">
        <f t="shared" si="277"/>
        <v>41914.7116087963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278"/>
        <v>352.92777777777775</v>
      </c>
      <c r="R2239" s="8">
        <f t="shared" si="279"/>
        <v>64.625635808748726</v>
      </c>
      <c r="S2239" s="10" t="str">
        <f t="shared" si="284"/>
        <v>games</v>
      </c>
      <c r="T2239" s="10" t="str">
        <f t="shared" si="285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6">
        <f t="shared" si="276"/>
        <v>42804.330046296302</v>
      </c>
      <c r="K2240">
        <v>1486565716</v>
      </c>
      <c r="L2240" s="16">
        <f t="shared" si="277"/>
        <v>42774.330046296302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278"/>
        <v>137.4</v>
      </c>
      <c r="R2240" s="8">
        <f t="shared" si="279"/>
        <v>69.569620253164558</v>
      </c>
      <c r="S2240" s="10" t="str">
        <f t="shared" si="284"/>
        <v>games</v>
      </c>
      <c r="T2240" s="10" t="str">
        <f t="shared" si="285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6">
        <f t="shared" si="276"/>
        <v>41608.876388888893</v>
      </c>
      <c r="K2241">
        <v>1382742014</v>
      </c>
      <c r="L2241" s="16">
        <f t="shared" si="277"/>
        <v>41572.66682870371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278"/>
        <v>128.02668</v>
      </c>
      <c r="R2241" s="8">
        <f t="shared" si="279"/>
        <v>75.133028169014082</v>
      </c>
      <c r="S2241" s="10" t="str">
        <f t="shared" si="284"/>
        <v>games</v>
      </c>
      <c r="T2241" s="10" t="str">
        <f t="shared" si="285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6">
        <f t="shared" ref="J2242:J2305" si="286">(((I2242/60)/60)/24)+DATE(1970,1,1)+(-7/24)</f>
        <v>42482.534074074072</v>
      </c>
      <c r="K2242">
        <v>1458762544</v>
      </c>
      <c r="L2242" s="16">
        <f t="shared" ref="L2242:L2305" si="287">(((K2242/60)/60)/24)+DATE(1970,1,1)+(-7/24)</f>
        <v>42452.534074074072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288">(E2242/D2242)*100</f>
        <v>270.68</v>
      </c>
      <c r="R2242" s="8">
        <f t="shared" ref="R2242:R2305" si="289">E2242/N2242</f>
        <v>140.97916666666666</v>
      </c>
      <c r="S2242" s="10" t="str">
        <f t="shared" si="284"/>
        <v>games</v>
      </c>
      <c r="T2242" s="10" t="str">
        <f t="shared" si="285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6">
        <f t="shared" si="286"/>
        <v>42796.535879629628</v>
      </c>
      <c r="K2243">
        <v>1485892300</v>
      </c>
      <c r="L2243" s="16">
        <f t="shared" si="287"/>
        <v>42766.535879629628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288"/>
        <v>806.4</v>
      </c>
      <c r="R2243" s="8">
        <f t="shared" si="289"/>
        <v>49.472392638036808</v>
      </c>
      <c r="S2243" s="10" t="str">
        <f t="shared" si="284"/>
        <v>games</v>
      </c>
      <c r="T2243" s="10" t="str">
        <f t="shared" si="285"/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6">
        <f t="shared" si="286"/>
        <v>41604.834722222222</v>
      </c>
      <c r="K2244">
        <v>1382449733</v>
      </c>
      <c r="L2244" s="16">
        <f t="shared" si="287"/>
        <v>41569.283946759264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288"/>
        <v>1360.0976000000001</v>
      </c>
      <c r="R2244" s="8">
        <f t="shared" si="289"/>
        <v>53.865251485148519</v>
      </c>
      <c r="S2244" s="10" t="str">
        <f t="shared" si="284"/>
        <v>games</v>
      </c>
      <c r="T2244" s="10" t="str">
        <f t="shared" si="28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6">
        <f t="shared" si="286"/>
        <v>42806.833333333336</v>
      </c>
      <c r="K2245">
        <v>1488823290</v>
      </c>
      <c r="L2245" s="16">
        <f t="shared" si="287"/>
        <v>42800.459374999999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288"/>
        <v>930250</v>
      </c>
      <c r="R2245" s="8">
        <f t="shared" si="289"/>
        <v>4.5712530712530715</v>
      </c>
      <c r="S2245" s="10" t="str">
        <f t="shared" si="284"/>
        <v>games</v>
      </c>
      <c r="T2245" s="10" t="str">
        <f t="shared" si="28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6">
        <f t="shared" si="286"/>
        <v>42659.562500000007</v>
      </c>
      <c r="K2246">
        <v>1475609946</v>
      </c>
      <c r="L2246" s="16">
        <f t="shared" si="287"/>
        <v>42647.52715277778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288"/>
        <v>377.02</v>
      </c>
      <c r="R2246" s="8">
        <f t="shared" si="289"/>
        <v>65.00344827586207</v>
      </c>
      <c r="S2246" s="10" t="str">
        <f t="shared" si="284"/>
        <v>games</v>
      </c>
      <c r="T2246" s="10" t="str">
        <f t="shared" si="28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6">
        <f t="shared" si="286"/>
        <v>41691.458333333336</v>
      </c>
      <c r="K2247">
        <v>1390323617</v>
      </c>
      <c r="L2247" s="16">
        <f t="shared" si="287"/>
        <v>41660.416863425933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288"/>
        <v>2647.0250000000001</v>
      </c>
      <c r="R2247" s="8">
        <f t="shared" si="289"/>
        <v>53.475252525252522</v>
      </c>
      <c r="S2247" s="10" t="str">
        <f t="shared" si="284"/>
        <v>games</v>
      </c>
      <c r="T2247" s="10" t="str">
        <f t="shared" si="28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6">
        <f t="shared" si="286"/>
        <v>42251.500115740746</v>
      </c>
      <c r="K2248">
        <v>1438801210</v>
      </c>
      <c r="L2248" s="16">
        <f t="shared" si="287"/>
        <v>42221.500115740746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288"/>
        <v>100.12</v>
      </c>
      <c r="R2248" s="8">
        <f t="shared" si="289"/>
        <v>43.912280701754383</v>
      </c>
      <c r="S2248" s="10" t="str">
        <f t="shared" si="284"/>
        <v>games</v>
      </c>
      <c r="T2248" s="10" t="str">
        <f t="shared" si="28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6">
        <f t="shared" si="286"/>
        <v>42214.374594907415</v>
      </c>
      <c r="K2249">
        <v>1436975965</v>
      </c>
      <c r="L2249" s="16">
        <f t="shared" si="287"/>
        <v>42200.374594907415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288"/>
        <v>104.45405405405405</v>
      </c>
      <c r="R2249" s="8">
        <f t="shared" si="289"/>
        <v>50.852631578947367</v>
      </c>
      <c r="S2249" s="10" t="str">
        <f t="shared" si="284"/>
        <v>games</v>
      </c>
      <c r="T2249" s="10" t="str">
        <f t="shared" si="28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6">
        <f t="shared" si="286"/>
        <v>42718.584236111114</v>
      </c>
      <c r="K2250">
        <v>1479157278</v>
      </c>
      <c r="L2250" s="16">
        <f t="shared" si="287"/>
        <v>42688.584236111114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288"/>
        <v>107.21428571428571</v>
      </c>
      <c r="R2250" s="8">
        <f t="shared" si="289"/>
        <v>58.6328125</v>
      </c>
      <c r="S2250" s="10" t="str">
        <f t="shared" si="284"/>
        <v>games</v>
      </c>
      <c r="T2250" s="10" t="str">
        <f t="shared" si="28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6">
        <f t="shared" si="286"/>
        <v>41366.36996527778</v>
      </c>
      <c r="K2251">
        <v>1362329565</v>
      </c>
      <c r="L2251" s="16">
        <f t="shared" si="287"/>
        <v>41336.411631944444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288"/>
        <v>168.77142857142857</v>
      </c>
      <c r="R2251" s="8">
        <f t="shared" si="289"/>
        <v>32.81666666666667</v>
      </c>
      <c r="S2251" s="10" t="str">
        <f t="shared" si="284"/>
        <v>games</v>
      </c>
      <c r="T2251" s="10" t="str">
        <f t="shared" si="28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6">
        <f t="shared" si="286"/>
        <v>42706.755474537036</v>
      </c>
      <c r="K2252">
        <v>1478131673</v>
      </c>
      <c r="L2252" s="16">
        <f t="shared" si="287"/>
        <v>42676.713807870372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288"/>
        <v>975.11200000000008</v>
      </c>
      <c r="R2252" s="8">
        <f t="shared" si="289"/>
        <v>426.93169877408059</v>
      </c>
      <c r="S2252" s="10" t="str">
        <f t="shared" si="284"/>
        <v>games</v>
      </c>
      <c r="T2252" s="10" t="str">
        <f t="shared" si="28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6">
        <f t="shared" si="286"/>
        <v>41867.054131944446</v>
      </c>
      <c r="K2253">
        <v>1406362677</v>
      </c>
      <c r="L2253" s="16">
        <f t="shared" si="287"/>
        <v>41846.054131944446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288"/>
        <v>134.44929411764704</v>
      </c>
      <c r="R2253" s="8">
        <f t="shared" si="289"/>
        <v>23.808729166666669</v>
      </c>
      <c r="S2253" s="10" t="str">
        <f t="shared" si="284"/>
        <v>games</v>
      </c>
      <c r="T2253" s="10" t="str">
        <f t="shared" si="28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6">
        <f t="shared" si="286"/>
        <v>42588.036319444444</v>
      </c>
      <c r="K2254">
        <v>1469173938</v>
      </c>
      <c r="L2254" s="16">
        <f t="shared" si="287"/>
        <v>42573.036319444444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288"/>
        <v>272.27777777777777</v>
      </c>
      <c r="R2254" s="8">
        <f t="shared" si="289"/>
        <v>98.413654618473899</v>
      </c>
      <c r="S2254" s="10" t="str">
        <f t="shared" si="284"/>
        <v>games</v>
      </c>
      <c r="T2254" s="10" t="str">
        <f t="shared" si="28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6">
        <f t="shared" si="286"/>
        <v>42326.381331018521</v>
      </c>
      <c r="K2255">
        <v>1445267347</v>
      </c>
      <c r="L2255" s="16">
        <f t="shared" si="287"/>
        <v>42296.339664351857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288"/>
        <v>112.6875</v>
      </c>
      <c r="R2255" s="8">
        <f t="shared" si="289"/>
        <v>107.32142857142857</v>
      </c>
      <c r="S2255" s="10" t="str">
        <f t="shared" ref="S2255:S2282" si="290">IF(ISNUMBER(SEARCH("games",P2255)),"games","")</f>
        <v>games</v>
      </c>
      <c r="T2255" s="10" t="str">
        <f t="shared" ref="T2255:T2282" si="291">IF(ISNUMBER(SEARCH("tabletop games",P2255)),"tabletop games","")</f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6">
        <f t="shared" si="286"/>
        <v>42759.356111111112</v>
      </c>
      <c r="K2256">
        <v>1484667168</v>
      </c>
      <c r="L2256" s="16">
        <f t="shared" si="287"/>
        <v>42752.356111111112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288"/>
        <v>459.8</v>
      </c>
      <c r="R2256" s="8">
        <f t="shared" si="289"/>
        <v>11.67005076142132</v>
      </c>
      <c r="S2256" s="10" t="str">
        <f t="shared" si="290"/>
        <v>games</v>
      </c>
      <c r="T2256" s="10" t="str">
        <f t="shared" si="291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6">
        <f t="shared" si="286"/>
        <v>42497.660312500004</v>
      </c>
      <c r="K2257">
        <v>1460069451</v>
      </c>
      <c r="L2257" s="16">
        <f t="shared" si="287"/>
        <v>42467.660312500004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288"/>
        <v>286.65822784810126</v>
      </c>
      <c r="R2257" s="8">
        <f t="shared" si="289"/>
        <v>41.782287822878232</v>
      </c>
      <c r="S2257" s="10" t="str">
        <f t="shared" si="290"/>
        <v>games</v>
      </c>
      <c r="T2257" s="10" t="str">
        <f t="shared" si="291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6">
        <f t="shared" si="286"/>
        <v>42696.160254629627</v>
      </c>
      <c r="K2258">
        <v>1478602246</v>
      </c>
      <c r="L2258" s="16">
        <f t="shared" si="287"/>
        <v>42682.160254629627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288"/>
        <v>222.70833333333334</v>
      </c>
      <c r="R2258" s="8">
        <f t="shared" si="289"/>
        <v>21.38</v>
      </c>
      <c r="S2258" s="10" t="str">
        <f t="shared" si="290"/>
        <v>games</v>
      </c>
      <c r="T2258" s="10" t="str">
        <f t="shared" si="291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6">
        <f t="shared" si="286"/>
        <v>42540.666666666664</v>
      </c>
      <c r="K2259">
        <v>1463351329</v>
      </c>
      <c r="L2259" s="16">
        <f t="shared" si="287"/>
        <v>42505.645011574081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288"/>
        <v>636.14</v>
      </c>
      <c r="R2259" s="8">
        <f t="shared" si="289"/>
        <v>94.103550295857985</v>
      </c>
      <c r="S2259" s="10" t="str">
        <f t="shared" si="290"/>
        <v>games</v>
      </c>
      <c r="T2259" s="10" t="str">
        <f t="shared" si="291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6">
        <f t="shared" si="286"/>
        <v>42166.459340277775</v>
      </c>
      <c r="K2260">
        <v>1431453687</v>
      </c>
      <c r="L2260" s="16">
        <f t="shared" si="287"/>
        <v>42136.459340277775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288"/>
        <v>146.5</v>
      </c>
      <c r="R2260" s="8">
        <f t="shared" si="289"/>
        <v>15.721951219512196</v>
      </c>
      <c r="S2260" s="10" t="str">
        <f t="shared" si="290"/>
        <v>games</v>
      </c>
      <c r="T2260" s="10" t="str">
        <f t="shared" si="291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6">
        <f t="shared" si="286"/>
        <v>42712.513148148151</v>
      </c>
      <c r="K2261">
        <v>1480360736</v>
      </c>
      <c r="L2261" s="16">
        <f t="shared" si="287"/>
        <v>42702.513148148151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288"/>
        <v>1867.1</v>
      </c>
      <c r="R2261" s="8">
        <f t="shared" si="289"/>
        <v>90.635922330097088</v>
      </c>
      <c r="S2261" s="10" t="str">
        <f t="shared" si="290"/>
        <v>games</v>
      </c>
      <c r="T2261" s="10" t="str">
        <f t="shared" si="291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6">
        <f t="shared" si="286"/>
        <v>41724.68344907408</v>
      </c>
      <c r="K2262">
        <v>1393287850</v>
      </c>
      <c r="L2262" s="16">
        <f t="shared" si="287"/>
        <v>41694.725115740745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288"/>
        <v>326.92</v>
      </c>
      <c r="R2262" s="8">
        <f t="shared" si="289"/>
        <v>97.297619047619051</v>
      </c>
      <c r="S2262" s="10" t="str">
        <f t="shared" si="290"/>
        <v>games</v>
      </c>
      <c r="T2262" s="10" t="str">
        <f t="shared" si="291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6">
        <f t="shared" si="286"/>
        <v>42780.43310185185</v>
      </c>
      <c r="K2263">
        <v>1485278620</v>
      </c>
      <c r="L2263" s="16">
        <f t="shared" si="287"/>
        <v>42759.43310185185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288"/>
        <v>779.5</v>
      </c>
      <c r="R2263" s="8">
        <f t="shared" si="289"/>
        <v>37.11904761904762</v>
      </c>
      <c r="S2263" s="10" t="str">
        <f t="shared" si="290"/>
        <v>games</v>
      </c>
      <c r="T2263" s="10" t="str">
        <f t="shared" si="291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6">
        <f t="shared" si="286"/>
        <v>41960.708333333336</v>
      </c>
      <c r="K2264">
        <v>1413295358</v>
      </c>
      <c r="L2264" s="16">
        <f t="shared" si="287"/>
        <v>41926.293495370373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288"/>
        <v>154.15151515151516</v>
      </c>
      <c r="R2264" s="8">
        <f t="shared" si="289"/>
        <v>28.104972375690608</v>
      </c>
      <c r="S2264" s="10" t="str">
        <f t="shared" si="290"/>
        <v>games</v>
      </c>
      <c r="T2264" s="10" t="str">
        <f t="shared" si="291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6">
        <f t="shared" si="286"/>
        <v>42035.540659722225</v>
      </c>
      <c r="K2265">
        <v>1420919913</v>
      </c>
      <c r="L2265" s="16">
        <f t="shared" si="287"/>
        <v>42014.540659722225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288"/>
        <v>115.54666666666667</v>
      </c>
      <c r="R2265" s="8">
        <f t="shared" si="289"/>
        <v>144.43333333333334</v>
      </c>
      <c r="S2265" s="10" t="str">
        <f t="shared" si="290"/>
        <v>games</v>
      </c>
      <c r="T2265" s="10" t="str">
        <f t="shared" si="291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6">
        <f t="shared" si="286"/>
        <v>42512.833333333336</v>
      </c>
      <c r="K2266">
        <v>1462543114</v>
      </c>
      <c r="L2266" s="16">
        <f t="shared" si="287"/>
        <v>42496.290671296294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288"/>
        <v>180.03333333333333</v>
      </c>
      <c r="R2266" s="8">
        <f t="shared" si="289"/>
        <v>24.274157303370785</v>
      </c>
      <c r="S2266" s="10" t="str">
        <f t="shared" si="290"/>
        <v>games</v>
      </c>
      <c r="T2266" s="10" t="str">
        <f t="shared" si="291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6">
        <f t="shared" si="286"/>
        <v>42696.561423611114</v>
      </c>
      <c r="K2267">
        <v>1479241707</v>
      </c>
      <c r="L2267" s="16">
        <f t="shared" si="287"/>
        <v>42689.561423611114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288"/>
        <v>298.5</v>
      </c>
      <c r="R2267" s="8">
        <f t="shared" si="289"/>
        <v>35.117647058823529</v>
      </c>
      <c r="S2267" s="10" t="str">
        <f t="shared" si="290"/>
        <v>games</v>
      </c>
      <c r="T2267" s="10" t="str">
        <f t="shared" si="291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6">
        <f t="shared" si="286"/>
        <v>42486.791666666664</v>
      </c>
      <c r="K2268">
        <v>1460235592</v>
      </c>
      <c r="L2268" s="16">
        <f t="shared" si="287"/>
        <v>42469.583240740743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288"/>
        <v>320.26666666666665</v>
      </c>
      <c r="R2268" s="8">
        <f t="shared" si="289"/>
        <v>24.762886597938145</v>
      </c>
      <c r="S2268" s="10" t="str">
        <f t="shared" si="290"/>
        <v>games</v>
      </c>
      <c r="T2268" s="10" t="str">
        <f t="shared" si="291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6">
        <f t="shared" si="286"/>
        <v>41993.750000000007</v>
      </c>
      <c r="K2269">
        <v>1416945297</v>
      </c>
      <c r="L2269" s="16">
        <f t="shared" si="287"/>
        <v>41968.538159722222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288"/>
        <v>380.52499999999998</v>
      </c>
      <c r="R2269" s="8">
        <f t="shared" si="289"/>
        <v>188.37871287128712</v>
      </c>
      <c r="S2269" s="10" t="str">
        <f t="shared" si="290"/>
        <v>games</v>
      </c>
      <c r="T2269" s="10" t="str">
        <f t="shared" si="291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6">
        <f t="shared" si="286"/>
        <v>42805.790682870371</v>
      </c>
      <c r="K2270">
        <v>1486691915</v>
      </c>
      <c r="L2270" s="16">
        <f t="shared" si="287"/>
        <v>42775.790682870371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288"/>
        <v>102.60000000000001</v>
      </c>
      <c r="R2270" s="8">
        <f t="shared" si="289"/>
        <v>148.08247422680412</v>
      </c>
      <c r="S2270" s="10" t="str">
        <f t="shared" si="290"/>
        <v>games</v>
      </c>
      <c r="T2270" s="10" t="str">
        <f t="shared" si="291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6">
        <f t="shared" si="286"/>
        <v>42800.916666666664</v>
      </c>
      <c r="K2271">
        <v>1486745663</v>
      </c>
      <c r="L2271" s="16">
        <f t="shared" si="287"/>
        <v>42776.412766203706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288"/>
        <v>1801.64</v>
      </c>
      <c r="R2271" s="8">
        <f t="shared" si="289"/>
        <v>49.934589800443462</v>
      </c>
      <c r="S2271" s="10" t="str">
        <f t="shared" si="290"/>
        <v>games</v>
      </c>
      <c r="T2271" s="10" t="str">
        <f t="shared" si="291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6">
        <f t="shared" si="286"/>
        <v>42745.624305555561</v>
      </c>
      <c r="K2272">
        <v>1482353513</v>
      </c>
      <c r="L2272" s="16">
        <f t="shared" si="287"/>
        <v>42725.577696759261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288"/>
        <v>720.24800000000005</v>
      </c>
      <c r="R2272" s="8">
        <f t="shared" si="289"/>
        <v>107.82155688622754</v>
      </c>
      <c r="S2272" s="10" t="str">
        <f t="shared" si="290"/>
        <v>games</v>
      </c>
      <c r="T2272" s="10" t="str">
        <f t="shared" si="291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6">
        <f t="shared" si="286"/>
        <v>42713.708379629628</v>
      </c>
      <c r="K2273">
        <v>1478736004</v>
      </c>
      <c r="L2273" s="16">
        <f t="shared" si="287"/>
        <v>42683.708379629628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288"/>
        <v>283.09000000000003</v>
      </c>
      <c r="R2273" s="8">
        <f t="shared" si="289"/>
        <v>42.63403614457831</v>
      </c>
      <c r="S2273" s="10" t="str">
        <f t="shared" si="290"/>
        <v>games</v>
      </c>
      <c r="T2273" s="10" t="str">
        <f t="shared" si="291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6">
        <f t="shared" si="286"/>
        <v>42345.407824074071</v>
      </c>
      <c r="K2274">
        <v>1446914836</v>
      </c>
      <c r="L2274" s="16">
        <f t="shared" si="287"/>
        <v>42315.407824074071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288"/>
        <v>1356.6000000000001</v>
      </c>
      <c r="R2274" s="8">
        <f t="shared" si="289"/>
        <v>14.370762711864407</v>
      </c>
      <c r="S2274" s="10" t="str">
        <f t="shared" si="290"/>
        <v>games</v>
      </c>
      <c r="T2274" s="10" t="str">
        <f t="shared" si="291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6">
        <f t="shared" si="286"/>
        <v>42806.215763888897</v>
      </c>
      <c r="K2275">
        <v>1487164242</v>
      </c>
      <c r="L2275" s="16">
        <f t="shared" si="287"/>
        <v>42781.257430555554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288"/>
        <v>220.35999999999999</v>
      </c>
      <c r="R2275" s="8">
        <f t="shared" si="289"/>
        <v>37.476190476190474</v>
      </c>
      <c r="S2275" s="10" t="str">
        <f t="shared" si="290"/>
        <v>games</v>
      </c>
      <c r="T2275" s="10" t="str">
        <f t="shared" si="291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6">
        <f t="shared" si="286"/>
        <v>41693.208993055559</v>
      </c>
      <c r="K2276">
        <v>1390564857</v>
      </c>
      <c r="L2276" s="16">
        <f t="shared" si="287"/>
        <v>41663.208993055559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288"/>
        <v>119.6</v>
      </c>
      <c r="R2276" s="8">
        <f t="shared" si="289"/>
        <v>30.202020202020201</v>
      </c>
      <c r="S2276" s="10" t="str">
        <f t="shared" si="290"/>
        <v>games</v>
      </c>
      <c r="T2276" s="10" t="str">
        <f t="shared" si="291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6">
        <f t="shared" si="286"/>
        <v>41995.324988425935</v>
      </c>
      <c r="K2277">
        <v>1416667679</v>
      </c>
      <c r="L2277" s="16">
        <f t="shared" si="287"/>
        <v>41965.324988425935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288"/>
        <v>407.76923076923077</v>
      </c>
      <c r="R2277" s="8">
        <f t="shared" si="289"/>
        <v>33.550632911392405</v>
      </c>
      <c r="S2277" s="10" t="str">
        <f t="shared" si="290"/>
        <v>games</v>
      </c>
      <c r="T2277" s="10" t="str">
        <f t="shared" si="291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6">
        <f t="shared" si="286"/>
        <v>41644.359826388893</v>
      </c>
      <c r="K2278">
        <v>1386344289</v>
      </c>
      <c r="L2278" s="16">
        <f t="shared" si="287"/>
        <v>41614.359826388893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288"/>
        <v>105.81826105905425</v>
      </c>
      <c r="R2278" s="8">
        <f t="shared" si="289"/>
        <v>64.74666666666667</v>
      </c>
      <c r="S2278" s="10" t="str">
        <f t="shared" si="290"/>
        <v>games</v>
      </c>
      <c r="T2278" s="10" t="str">
        <f t="shared" si="291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6">
        <f t="shared" si="286"/>
        <v>40966.386840277781</v>
      </c>
      <c r="K2279">
        <v>1327767423</v>
      </c>
      <c r="L2279" s="16">
        <f t="shared" si="287"/>
        <v>40936.386840277781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288"/>
        <v>141.08235294117648</v>
      </c>
      <c r="R2279" s="8">
        <f t="shared" si="289"/>
        <v>57.932367149758456</v>
      </c>
      <c r="S2279" s="10" t="str">
        <f t="shared" si="290"/>
        <v>games</v>
      </c>
      <c r="T2279" s="10" t="str">
        <f t="shared" si="291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6">
        <f t="shared" si="286"/>
        <v>42372.665972222225</v>
      </c>
      <c r="K2280">
        <v>1448902867</v>
      </c>
      <c r="L2280" s="16">
        <f t="shared" si="287"/>
        <v>42338.417442129627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288"/>
        <v>270.7</v>
      </c>
      <c r="R2280" s="8">
        <f t="shared" si="289"/>
        <v>53.078431372549019</v>
      </c>
      <c r="S2280" s="10" t="str">
        <f t="shared" si="290"/>
        <v>games</v>
      </c>
      <c r="T2280" s="10" t="str">
        <f t="shared" si="291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6">
        <f t="shared" si="286"/>
        <v>42038.875000000007</v>
      </c>
      <c r="K2281">
        <v>1421436099</v>
      </c>
      <c r="L2281" s="16">
        <f t="shared" si="287"/>
        <v>42020.515034722222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288"/>
        <v>153.80000000000001</v>
      </c>
      <c r="R2281" s="8">
        <f t="shared" si="289"/>
        <v>48.0625</v>
      </c>
      <c r="S2281" s="10" t="str">
        <f t="shared" si="290"/>
        <v>games</v>
      </c>
      <c r="T2281" s="10" t="str">
        <f t="shared" si="291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6">
        <f t="shared" si="286"/>
        <v>42264.333229166667</v>
      </c>
      <c r="K2282">
        <v>1439909991</v>
      </c>
      <c r="L2282" s="16">
        <f t="shared" si="287"/>
        <v>42234.333229166667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288"/>
        <v>403.57653061224488</v>
      </c>
      <c r="R2282" s="8">
        <f t="shared" si="289"/>
        <v>82.396874999999994</v>
      </c>
      <c r="S2282" s="10" t="str">
        <f t="shared" si="290"/>
        <v>games</v>
      </c>
      <c r="T2282" s="10" t="str">
        <f t="shared" si="291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6">
        <f t="shared" si="286"/>
        <v>40748.993055555555</v>
      </c>
      <c r="K2283">
        <v>1306219897</v>
      </c>
      <c r="L2283" s="16">
        <f t="shared" si="287"/>
        <v>40686.99417824074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288"/>
        <v>185</v>
      </c>
      <c r="R2283" s="8">
        <f t="shared" si="289"/>
        <v>50.454545454545453</v>
      </c>
      <c r="S2283" s="10" t="str">
        <f t="shared" ref="S2283:S2322" si="292">IF(ISNUMBER(SEARCH("music",P2283)),"music","")</f>
        <v>music</v>
      </c>
      <c r="T2283" s="10" t="str">
        <f>IF(ISNUMBER(SEARCH("music",P2283)),"rock","")</f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6">
        <f t="shared" si="286"/>
        <v>42382.882939814815</v>
      </c>
      <c r="K2284">
        <v>1447560686</v>
      </c>
      <c r="L2284" s="16">
        <f t="shared" si="287"/>
        <v>42322.882939814815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288"/>
        <v>185.33333333333331</v>
      </c>
      <c r="R2284" s="8">
        <f t="shared" si="289"/>
        <v>115.83333333333333</v>
      </c>
      <c r="S2284" s="10" t="str">
        <f t="shared" si="292"/>
        <v>music</v>
      </c>
      <c r="T2284" s="10" t="str">
        <f t="shared" ref="T2284:T2302" si="293">IF(ISNUMBER(SEARCH("music",P2284)),"rock","")</f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6">
        <f t="shared" si="286"/>
        <v>41037.791712962964</v>
      </c>
      <c r="K2285">
        <v>1331348404</v>
      </c>
      <c r="L2285" s="16">
        <f t="shared" si="287"/>
        <v>40977.833379629628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288"/>
        <v>100.85533333333332</v>
      </c>
      <c r="R2285" s="8">
        <f t="shared" si="289"/>
        <v>63.03458333333333</v>
      </c>
      <c r="S2285" s="10" t="str">
        <f t="shared" si="292"/>
        <v>music</v>
      </c>
      <c r="T2285" s="10" t="str">
        <f t="shared" si="293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6">
        <f t="shared" si="286"/>
        <v>40613.875</v>
      </c>
      <c r="K2286">
        <v>1297451245</v>
      </c>
      <c r="L2286" s="16">
        <f t="shared" si="287"/>
        <v>40585.505150462966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288"/>
        <v>106.22116666666668</v>
      </c>
      <c r="R2286" s="8">
        <f t="shared" si="289"/>
        <v>108.02152542372882</v>
      </c>
      <c r="S2286" s="10" t="str">
        <f t="shared" si="292"/>
        <v>music</v>
      </c>
      <c r="T2286" s="10" t="str">
        <f t="shared" si="293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6">
        <f t="shared" si="286"/>
        <v>41088.894016203703</v>
      </c>
      <c r="K2287">
        <v>1338352043</v>
      </c>
      <c r="L2287" s="16">
        <f t="shared" si="287"/>
        <v>41058.894016203703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288"/>
        <v>121.36666666666667</v>
      </c>
      <c r="R2287" s="8">
        <f t="shared" si="289"/>
        <v>46.088607594936711</v>
      </c>
      <c r="S2287" s="10" t="str">
        <f t="shared" si="292"/>
        <v>music</v>
      </c>
      <c r="T2287" s="10" t="str">
        <f t="shared" si="293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6">
        <f t="shared" si="286"/>
        <v>41522.874305555561</v>
      </c>
      <c r="K2288">
        <v>1376003254</v>
      </c>
      <c r="L2288" s="16">
        <f t="shared" si="287"/>
        <v>41494.6719212963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288"/>
        <v>100.06666666666666</v>
      </c>
      <c r="R2288" s="8">
        <f t="shared" si="289"/>
        <v>107.21428571428571</v>
      </c>
      <c r="S2288" s="10" t="str">
        <f t="shared" si="292"/>
        <v>music</v>
      </c>
      <c r="T2288" s="10" t="str">
        <f t="shared" si="293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6">
        <f t="shared" si="286"/>
        <v>41813.375694444447</v>
      </c>
      <c r="K2289">
        <v>1401724860</v>
      </c>
      <c r="L2289" s="16">
        <f t="shared" si="287"/>
        <v>41792.375694444447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288"/>
        <v>119.97755555555555</v>
      </c>
      <c r="R2289" s="8">
        <f t="shared" si="289"/>
        <v>50.9338679245283</v>
      </c>
      <c r="S2289" s="10" t="str">
        <f t="shared" si="292"/>
        <v>music</v>
      </c>
      <c r="T2289" s="10" t="str">
        <f t="shared" si="293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6">
        <f t="shared" si="286"/>
        <v>41086.458333333336</v>
      </c>
      <c r="K2290">
        <v>1339098689</v>
      </c>
      <c r="L2290" s="16">
        <f t="shared" si="287"/>
        <v>41067.53575231482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288"/>
        <v>100.1</v>
      </c>
      <c r="R2290" s="8">
        <f t="shared" si="289"/>
        <v>40.04</v>
      </c>
      <c r="S2290" s="10" t="str">
        <f t="shared" si="292"/>
        <v>music</v>
      </c>
      <c r="T2290" s="10" t="str">
        <f t="shared" si="293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6">
        <f t="shared" si="286"/>
        <v>41614.681944444448</v>
      </c>
      <c r="K2291">
        <v>1382659060</v>
      </c>
      <c r="L2291" s="16">
        <f t="shared" si="287"/>
        <v>41571.706712962965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288"/>
        <v>107.4</v>
      </c>
      <c r="R2291" s="8">
        <f t="shared" si="289"/>
        <v>64.44</v>
      </c>
      <c r="S2291" s="10" t="str">
        <f t="shared" si="292"/>
        <v>music</v>
      </c>
      <c r="T2291" s="10" t="str">
        <f t="shared" si="293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6">
        <f t="shared" si="286"/>
        <v>40148.416666666672</v>
      </c>
      <c r="K2292">
        <v>1252908330</v>
      </c>
      <c r="L2292" s="16">
        <f t="shared" si="287"/>
        <v>40069.962152777778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288"/>
        <v>104.06666666666666</v>
      </c>
      <c r="R2292" s="8">
        <f t="shared" si="289"/>
        <v>53.827586206896555</v>
      </c>
      <c r="S2292" s="10" t="str">
        <f t="shared" si="292"/>
        <v>music</v>
      </c>
      <c r="T2292" s="10" t="str">
        <f t="shared" si="293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6">
        <f t="shared" si="286"/>
        <v>41021.875</v>
      </c>
      <c r="K2293">
        <v>1332199618</v>
      </c>
      <c r="L2293" s="16">
        <f t="shared" si="287"/>
        <v>40987.685393518521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288"/>
        <v>172.8</v>
      </c>
      <c r="R2293" s="8">
        <f t="shared" si="289"/>
        <v>100.46511627906976</v>
      </c>
      <c r="S2293" s="10" t="str">
        <f t="shared" si="292"/>
        <v>music</v>
      </c>
      <c r="T2293" s="10" t="str">
        <f t="shared" si="293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6">
        <f t="shared" si="286"/>
        <v>41017.405972222223</v>
      </c>
      <c r="K2294">
        <v>1332175476</v>
      </c>
      <c r="L2294" s="16">
        <f t="shared" si="287"/>
        <v>40987.405972222223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288"/>
        <v>107.2505</v>
      </c>
      <c r="R2294" s="8">
        <f t="shared" si="289"/>
        <v>46.630652173913049</v>
      </c>
      <c r="S2294" s="10" t="str">
        <f t="shared" si="292"/>
        <v>music</v>
      </c>
      <c r="T2294" s="10" t="str">
        <f t="shared" si="293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6">
        <f t="shared" si="286"/>
        <v>41176.874305555561</v>
      </c>
      <c r="K2295">
        <v>1346345999</v>
      </c>
      <c r="L2295" s="16">
        <f t="shared" si="287"/>
        <v>41151.416655092595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288"/>
        <v>108.23529411764706</v>
      </c>
      <c r="R2295" s="8">
        <f t="shared" si="289"/>
        <v>34.074074074074076</v>
      </c>
      <c r="S2295" s="10" t="str">
        <f t="shared" si="292"/>
        <v>music</v>
      </c>
      <c r="T2295" s="10" t="str">
        <f t="shared" si="293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6">
        <f t="shared" si="286"/>
        <v>41294.431481481486</v>
      </c>
      <c r="K2296">
        <v>1356110480</v>
      </c>
      <c r="L2296" s="16">
        <f t="shared" si="287"/>
        <v>41264.431481481486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288"/>
        <v>146.08079999999998</v>
      </c>
      <c r="R2296" s="8">
        <f t="shared" si="289"/>
        <v>65.214642857142863</v>
      </c>
      <c r="S2296" s="10" t="str">
        <f t="shared" si="292"/>
        <v>music</v>
      </c>
      <c r="T2296" s="10" t="str">
        <f t="shared" si="293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6">
        <f t="shared" si="286"/>
        <v>41300.662685185183</v>
      </c>
      <c r="K2297">
        <v>1356648856</v>
      </c>
      <c r="L2297" s="16">
        <f t="shared" si="287"/>
        <v>41270.662685185183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288"/>
        <v>125.25</v>
      </c>
      <c r="R2297" s="8">
        <f t="shared" si="289"/>
        <v>44.205882352941174</v>
      </c>
      <c r="S2297" s="10" t="str">
        <f t="shared" si="292"/>
        <v>music</v>
      </c>
      <c r="T2297" s="10" t="str">
        <f t="shared" si="293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6">
        <f t="shared" si="286"/>
        <v>40962.440115740741</v>
      </c>
      <c r="K2298">
        <v>1326994426</v>
      </c>
      <c r="L2298" s="16">
        <f t="shared" si="287"/>
        <v>40927.440115740741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288"/>
        <v>149.07142857142856</v>
      </c>
      <c r="R2298" s="8">
        <f t="shared" si="289"/>
        <v>71.965517241379317</v>
      </c>
      <c r="S2298" s="10" t="str">
        <f t="shared" si="292"/>
        <v>music</v>
      </c>
      <c r="T2298" s="10" t="str">
        <f t="shared" si="293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6">
        <f t="shared" si="286"/>
        <v>40981.874305555561</v>
      </c>
      <c r="K2299">
        <v>1328749249</v>
      </c>
      <c r="L2299" s="16">
        <f t="shared" si="287"/>
        <v>40947.750567129631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288"/>
        <v>100.6</v>
      </c>
      <c r="R2299" s="8">
        <f t="shared" si="289"/>
        <v>52.94736842105263</v>
      </c>
      <c r="S2299" s="10" t="str">
        <f t="shared" si="292"/>
        <v>music</v>
      </c>
      <c r="T2299" s="10" t="str">
        <f t="shared" si="293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6">
        <f t="shared" si="286"/>
        <v>41724.507326388892</v>
      </c>
      <c r="K2300">
        <v>1393272633</v>
      </c>
      <c r="L2300" s="16">
        <f t="shared" si="287"/>
        <v>41694.548993055556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288"/>
        <v>105.07333333333332</v>
      </c>
      <c r="R2300" s="8">
        <f t="shared" si="289"/>
        <v>109.45138888888889</v>
      </c>
      <c r="S2300" s="10" t="str">
        <f t="shared" si="292"/>
        <v>music</v>
      </c>
      <c r="T2300" s="10" t="str">
        <f t="shared" si="293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6">
        <f t="shared" si="286"/>
        <v>40579.740844907406</v>
      </c>
      <c r="K2301">
        <v>1295657209</v>
      </c>
      <c r="L2301" s="16">
        <f t="shared" si="287"/>
        <v>40564.740844907406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288"/>
        <v>350.16666666666663</v>
      </c>
      <c r="R2301" s="8">
        <f t="shared" si="289"/>
        <v>75.035714285714292</v>
      </c>
      <c r="S2301" s="10" t="str">
        <f t="shared" si="292"/>
        <v>music</v>
      </c>
      <c r="T2301" s="10" t="str">
        <f t="shared" si="293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6">
        <f t="shared" si="286"/>
        <v>41088.435370370375</v>
      </c>
      <c r="K2302">
        <v>1339694816</v>
      </c>
      <c r="L2302" s="16">
        <f t="shared" si="287"/>
        <v>41074.435370370375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288"/>
        <v>101.25</v>
      </c>
      <c r="R2302" s="8">
        <f t="shared" si="289"/>
        <v>115.71428571428571</v>
      </c>
      <c r="S2302" s="10" t="str">
        <f t="shared" si="292"/>
        <v>music</v>
      </c>
      <c r="T2302" s="10" t="str">
        <f t="shared" si="293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6">
        <f t="shared" si="286"/>
        <v>41445.85527777778</v>
      </c>
      <c r="K2303">
        <v>1369193496</v>
      </c>
      <c r="L2303" s="16">
        <f t="shared" si="287"/>
        <v>41415.85527777778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288"/>
        <v>133.6044</v>
      </c>
      <c r="R2303" s="8">
        <f t="shared" si="289"/>
        <v>31.659810426540286</v>
      </c>
      <c r="S2303" s="10" t="str">
        <f t="shared" si="292"/>
        <v>music</v>
      </c>
      <c r="T2303" s="10" t="str">
        <f>IF(ISNUMBER(SEARCH("music",P2303)),"indie rock","")</f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6">
        <f t="shared" si="286"/>
        <v>41639</v>
      </c>
      <c r="K2304">
        <v>1385585434</v>
      </c>
      <c r="L2304" s="16">
        <f t="shared" si="287"/>
        <v>41605.576782407406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288"/>
        <v>170.65217391304347</v>
      </c>
      <c r="R2304" s="8">
        <f t="shared" si="289"/>
        <v>46.176470588235297</v>
      </c>
      <c r="S2304" s="10" t="str">
        <f t="shared" si="292"/>
        <v>music</v>
      </c>
      <c r="T2304" s="10" t="str">
        <f t="shared" ref="T2304:T2322" si="294">IF(ISNUMBER(SEARCH("music",P2304)),"indie rock","")</f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6">
        <f t="shared" si="286"/>
        <v>40889.861064814817</v>
      </c>
      <c r="K2305">
        <v>1320287996</v>
      </c>
      <c r="L2305" s="16">
        <f t="shared" si="287"/>
        <v>40849.819398148153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288"/>
        <v>109.35829457364341</v>
      </c>
      <c r="R2305" s="8">
        <f t="shared" si="289"/>
        <v>68.481650485436887</v>
      </c>
      <c r="S2305" s="10" t="str">
        <f t="shared" si="292"/>
        <v>music</v>
      </c>
      <c r="T2305" s="10" t="str">
        <f t="shared" si="294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6">
        <f t="shared" ref="J2306:J2369" si="295">(((I2306/60)/60)/24)+DATE(1970,1,1)+(-7/24)</f>
        <v>40543.915972222225</v>
      </c>
      <c r="K2306">
        <v>1290281691</v>
      </c>
      <c r="L2306" s="16">
        <f t="shared" ref="L2306:L2369" si="296">(((K2306/60)/60)/24)+DATE(1970,1,1)+(-7/24)</f>
        <v>40502.524201388893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297">(E2306/D2306)*100</f>
        <v>100.70033333333335</v>
      </c>
      <c r="R2306" s="8">
        <f t="shared" ref="R2306:R2369" si="298">E2306/N2306</f>
        <v>53.469203539823013</v>
      </c>
      <c r="S2306" s="10" t="str">
        <f t="shared" si="292"/>
        <v>music</v>
      </c>
      <c r="T2306" s="10" t="str">
        <f t="shared" si="294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6">
        <f t="shared" si="295"/>
        <v>41859.458333333336</v>
      </c>
      <c r="K2307">
        <v>1405356072</v>
      </c>
      <c r="L2307" s="16">
        <f t="shared" si="296"/>
        <v>41834.403611111113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297"/>
        <v>101.22777777777779</v>
      </c>
      <c r="R2307" s="8">
        <f t="shared" si="298"/>
        <v>109.10778443113773</v>
      </c>
      <c r="S2307" s="10" t="str">
        <f t="shared" si="292"/>
        <v>music</v>
      </c>
      <c r="T2307" s="10" t="str">
        <f t="shared" si="294"/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6">
        <f t="shared" si="295"/>
        <v>40977.876493055555</v>
      </c>
      <c r="K2308">
        <v>1328760129</v>
      </c>
      <c r="L2308" s="16">
        <f t="shared" si="296"/>
        <v>40947.876493055555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297"/>
        <v>106.75857142857143</v>
      </c>
      <c r="R2308" s="8">
        <f t="shared" si="298"/>
        <v>51.185616438356163</v>
      </c>
      <c r="S2308" s="10" t="str">
        <f t="shared" si="292"/>
        <v>music</v>
      </c>
      <c r="T2308" s="10" t="str">
        <f t="shared" si="294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6">
        <f t="shared" si="295"/>
        <v>41034.510740740741</v>
      </c>
      <c r="K2309">
        <v>1333653333</v>
      </c>
      <c r="L2309" s="16">
        <f t="shared" si="296"/>
        <v>41004.510798611111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297"/>
        <v>106.65777537961894</v>
      </c>
      <c r="R2309" s="8">
        <f t="shared" si="298"/>
        <v>27.936800000000002</v>
      </c>
      <c r="S2309" s="10" t="str">
        <f t="shared" si="292"/>
        <v>music</v>
      </c>
      <c r="T2309" s="10" t="str">
        <f t="shared" si="294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6">
        <f t="shared" si="295"/>
        <v>41879.75</v>
      </c>
      <c r="K2310">
        <v>1406847996</v>
      </c>
      <c r="L2310" s="16">
        <f t="shared" si="296"/>
        <v>41851.671250000007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297"/>
        <v>101.30622</v>
      </c>
      <c r="R2310" s="8">
        <f t="shared" si="298"/>
        <v>82.496921824104234</v>
      </c>
      <c r="S2310" s="10" t="str">
        <f t="shared" si="292"/>
        <v>music</v>
      </c>
      <c r="T2310" s="10" t="str">
        <f t="shared" si="294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6">
        <f t="shared" si="295"/>
        <v>41342.696030092593</v>
      </c>
      <c r="K2311">
        <v>1359848537</v>
      </c>
      <c r="L2311" s="16">
        <f t="shared" si="296"/>
        <v>41307.696030092593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297"/>
        <v>106.67450000000001</v>
      </c>
      <c r="R2311" s="8">
        <f t="shared" si="298"/>
        <v>59.817476635514019</v>
      </c>
      <c r="S2311" s="10" t="str">
        <f t="shared" si="292"/>
        <v>music</v>
      </c>
      <c r="T2311" s="10" t="str">
        <f t="shared" si="294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6">
        <f t="shared" si="295"/>
        <v>41354.460821759261</v>
      </c>
      <c r="K2312">
        <v>1361300615</v>
      </c>
      <c r="L2312" s="16">
        <f t="shared" si="296"/>
        <v>41324.502488425926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297"/>
        <v>428.83978378378379</v>
      </c>
      <c r="R2312" s="8">
        <f t="shared" si="298"/>
        <v>64.816470588235291</v>
      </c>
      <c r="S2312" s="10" t="str">
        <f t="shared" si="292"/>
        <v>music</v>
      </c>
      <c r="T2312" s="10" t="str">
        <f t="shared" si="294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6">
        <f t="shared" si="295"/>
        <v>41765.712835648148</v>
      </c>
      <c r="K2313">
        <v>1396829189</v>
      </c>
      <c r="L2313" s="16">
        <f t="shared" si="296"/>
        <v>41735.712835648148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297"/>
        <v>104.11111111111111</v>
      </c>
      <c r="R2313" s="8">
        <f t="shared" si="298"/>
        <v>90.09615384615384</v>
      </c>
      <c r="S2313" s="10" t="str">
        <f t="shared" si="292"/>
        <v>music</v>
      </c>
      <c r="T2313" s="10" t="str">
        <f t="shared" si="294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6">
        <f t="shared" si="295"/>
        <v>41747.666666666672</v>
      </c>
      <c r="K2314">
        <v>1395155478</v>
      </c>
      <c r="L2314" s="16">
        <f t="shared" si="296"/>
        <v>41716.341180555559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297"/>
        <v>107.86666666666666</v>
      </c>
      <c r="R2314" s="8">
        <f t="shared" si="298"/>
        <v>40.962025316455694</v>
      </c>
      <c r="S2314" s="10" t="str">
        <f t="shared" si="292"/>
        <v>music</v>
      </c>
      <c r="T2314" s="10" t="str">
        <f t="shared" si="294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6">
        <f t="shared" si="295"/>
        <v>41032.666967592595</v>
      </c>
      <c r="K2315">
        <v>1333494026</v>
      </c>
      <c r="L2315" s="16">
        <f t="shared" si="296"/>
        <v>41002.666967592595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297"/>
        <v>175.84040000000002</v>
      </c>
      <c r="R2315" s="8">
        <f t="shared" si="298"/>
        <v>56.000127388535034</v>
      </c>
      <c r="S2315" s="10" t="str">
        <f t="shared" si="292"/>
        <v>music</v>
      </c>
      <c r="T2315" s="10" t="str">
        <f t="shared" si="294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6">
        <f t="shared" si="295"/>
        <v>41067.259918981486</v>
      </c>
      <c r="K2316">
        <v>1336482857</v>
      </c>
      <c r="L2316" s="16">
        <f t="shared" si="296"/>
        <v>41037.259918981486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297"/>
        <v>156.97</v>
      </c>
      <c r="R2316" s="8">
        <f t="shared" si="298"/>
        <v>37.672800000000002</v>
      </c>
      <c r="S2316" s="10" t="str">
        <f t="shared" si="292"/>
        <v>music</v>
      </c>
      <c r="T2316" s="10" t="str">
        <f t="shared" si="294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6">
        <f t="shared" si="295"/>
        <v>41034.434525462966</v>
      </c>
      <c r="K2317">
        <v>1333646743</v>
      </c>
      <c r="L2317" s="16">
        <f t="shared" si="296"/>
        <v>41004.434525462966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297"/>
        <v>102.60000000000001</v>
      </c>
      <c r="R2317" s="8">
        <f t="shared" si="298"/>
        <v>40.078125</v>
      </c>
      <c r="S2317" s="10" t="str">
        <f t="shared" si="292"/>
        <v>music</v>
      </c>
      <c r="T2317" s="10" t="str">
        <f t="shared" si="294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6">
        <f t="shared" si="295"/>
        <v>40156.475000000006</v>
      </c>
      <c r="K2318">
        <v>1253726650</v>
      </c>
      <c r="L2318" s="16">
        <f t="shared" si="296"/>
        <v>40079.43344907408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297"/>
        <v>104.04266666666666</v>
      </c>
      <c r="R2318" s="8">
        <f t="shared" si="298"/>
        <v>78.031999999999996</v>
      </c>
      <c r="S2318" s="10" t="str">
        <f t="shared" si="292"/>
        <v>music</v>
      </c>
      <c r="T2318" s="10" t="str">
        <f t="shared" si="294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6">
        <f t="shared" si="295"/>
        <v>40223.916666666672</v>
      </c>
      <c r="K2319">
        <v>1263474049</v>
      </c>
      <c r="L2319" s="16">
        <f t="shared" si="296"/>
        <v>40192.250567129631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297"/>
        <v>104</v>
      </c>
      <c r="R2319" s="8">
        <f t="shared" si="298"/>
        <v>18.90909090909091</v>
      </c>
      <c r="S2319" s="10" t="str">
        <f t="shared" si="292"/>
        <v>music</v>
      </c>
      <c r="T2319" s="10" t="str">
        <f t="shared" si="294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6">
        <f t="shared" si="295"/>
        <v>40081.874305555561</v>
      </c>
      <c r="K2320">
        <v>1251214014</v>
      </c>
      <c r="L2320" s="16">
        <f t="shared" si="296"/>
        <v>40050.352013888893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297"/>
        <v>121.05999999999999</v>
      </c>
      <c r="R2320" s="8">
        <f t="shared" si="298"/>
        <v>37.134969325153371</v>
      </c>
      <c r="S2320" s="10" t="str">
        <f t="shared" si="292"/>
        <v>music</v>
      </c>
      <c r="T2320" s="10" t="str">
        <f t="shared" si="294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6">
        <f t="shared" si="295"/>
        <v>41622.790335648147</v>
      </c>
      <c r="K2321">
        <v>1384480685</v>
      </c>
      <c r="L2321" s="16">
        <f t="shared" si="296"/>
        <v>41592.790335648147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297"/>
        <v>107.69999999999999</v>
      </c>
      <c r="R2321" s="8">
        <f t="shared" si="298"/>
        <v>41.961038961038959</v>
      </c>
      <c r="S2321" s="10" t="str">
        <f t="shared" si="292"/>
        <v>music</v>
      </c>
      <c r="T2321" s="10" t="str">
        <f t="shared" si="294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6">
        <f t="shared" si="295"/>
        <v>41731.483796296299</v>
      </c>
      <c r="K2322">
        <v>1393443400</v>
      </c>
      <c r="L2322" s="16">
        <f t="shared" si="296"/>
        <v>41696.525462962964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297"/>
        <v>108.66</v>
      </c>
      <c r="R2322" s="8">
        <f t="shared" si="298"/>
        <v>61.044943820224717</v>
      </c>
      <c r="S2322" s="10" t="str">
        <f t="shared" si="292"/>
        <v>music</v>
      </c>
      <c r="T2322" s="10" t="str">
        <f t="shared" si="294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6">
        <f t="shared" si="295"/>
        <v>42828.927094907405</v>
      </c>
      <c r="K2323">
        <v>1488694501</v>
      </c>
      <c r="L2323" s="16">
        <f t="shared" si="296"/>
        <v>42798.968761574077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297"/>
        <v>39.120962394619681</v>
      </c>
      <c r="R2323" s="8">
        <f t="shared" si="298"/>
        <v>64.53125</v>
      </c>
      <c r="S2323" s="10" t="str">
        <f t="shared" ref="S2323:S2342" si="299">IF(ISNUMBER(SEARCH("food",P2323)),"food","")</f>
        <v>food</v>
      </c>
      <c r="T2323" s="10" t="str">
        <f t="shared" ref="T2323:T2342" si="300">IF(ISNUMBER(SEARCH("small batch",P2323)),"small batch","")</f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6">
        <f t="shared" si="295"/>
        <v>42834.562141203707</v>
      </c>
      <c r="K2324">
        <v>1489181369</v>
      </c>
      <c r="L2324" s="16">
        <f t="shared" si="296"/>
        <v>42804.603807870379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297"/>
        <v>3.1481481481481479</v>
      </c>
      <c r="R2324" s="8">
        <f t="shared" si="298"/>
        <v>21.25</v>
      </c>
      <c r="S2324" s="10" t="str">
        <f t="shared" si="299"/>
        <v>food</v>
      </c>
      <c r="T2324" s="10" t="str">
        <f t="shared" si="300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6">
        <f t="shared" si="295"/>
        <v>42814.463506944441</v>
      </c>
      <c r="K2325">
        <v>1489428447</v>
      </c>
      <c r="L2325" s="16">
        <f t="shared" si="296"/>
        <v>42807.463506944441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297"/>
        <v>48</v>
      </c>
      <c r="R2325" s="8">
        <f t="shared" si="298"/>
        <v>30</v>
      </c>
      <c r="S2325" s="10" t="str">
        <f t="shared" si="299"/>
        <v>food</v>
      </c>
      <c r="T2325" s="10" t="str">
        <f t="shared" si="300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6">
        <f t="shared" si="295"/>
        <v>42820.55190972222</v>
      </c>
      <c r="K2326">
        <v>1487970885</v>
      </c>
      <c r="L2326" s="16">
        <f t="shared" si="296"/>
        <v>42790.593576388892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297"/>
        <v>20.733333333333334</v>
      </c>
      <c r="R2326" s="8">
        <f t="shared" si="298"/>
        <v>25.491803278688526</v>
      </c>
      <c r="S2326" s="10" t="str">
        <f t="shared" si="299"/>
        <v>food</v>
      </c>
      <c r="T2326" s="10" t="str">
        <f t="shared" si="300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6">
        <f t="shared" si="295"/>
        <v>42823.689016203709</v>
      </c>
      <c r="K2327">
        <v>1488241931</v>
      </c>
      <c r="L2327" s="16">
        <f t="shared" si="296"/>
        <v>42793.730682870373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297"/>
        <v>8</v>
      </c>
      <c r="R2327" s="8">
        <f t="shared" si="298"/>
        <v>11.428571428571429</v>
      </c>
      <c r="S2327" s="10" t="str">
        <f t="shared" si="299"/>
        <v>food</v>
      </c>
      <c r="T2327" s="10" t="str">
        <f t="shared" si="300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6">
        <f t="shared" si="295"/>
        <v>42855.416666666664</v>
      </c>
      <c r="K2328">
        <v>1489106948</v>
      </c>
      <c r="L2328" s="16">
        <f t="shared" si="296"/>
        <v>42803.742453703708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297"/>
        <v>0.72</v>
      </c>
      <c r="R2328" s="8">
        <f t="shared" si="298"/>
        <v>108</v>
      </c>
      <c r="S2328" s="10" t="str">
        <f t="shared" si="299"/>
        <v>food</v>
      </c>
      <c r="T2328" s="10" t="str">
        <f t="shared" si="300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6">
        <f t="shared" si="295"/>
        <v>41877.625462962969</v>
      </c>
      <c r="K2329">
        <v>1406066440</v>
      </c>
      <c r="L2329" s="16">
        <f t="shared" si="296"/>
        <v>41842.625462962969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297"/>
        <v>526.09431428571429</v>
      </c>
      <c r="R2329" s="8">
        <f t="shared" si="298"/>
        <v>54.883162444113267</v>
      </c>
      <c r="S2329" s="10" t="str">
        <f t="shared" si="299"/>
        <v>food</v>
      </c>
      <c r="T2329" s="10" t="str">
        <f t="shared" si="300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6">
        <f t="shared" si="295"/>
        <v>42169.490011574082</v>
      </c>
      <c r="K2330">
        <v>1431715537</v>
      </c>
      <c r="L2330" s="16">
        <f t="shared" si="296"/>
        <v>42139.490011574082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297"/>
        <v>254.45000000000002</v>
      </c>
      <c r="R2330" s="8">
        <f t="shared" si="298"/>
        <v>47.383612662942269</v>
      </c>
      <c r="S2330" s="10" t="str">
        <f t="shared" si="299"/>
        <v>food</v>
      </c>
      <c r="T2330" s="10" t="str">
        <f t="shared" si="300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6">
        <f t="shared" si="295"/>
        <v>41837.332708333335</v>
      </c>
      <c r="K2331">
        <v>1403017146</v>
      </c>
      <c r="L2331" s="16">
        <f t="shared" si="296"/>
        <v>41807.332708333335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297"/>
        <v>105.91999999999999</v>
      </c>
      <c r="R2331" s="8">
        <f t="shared" si="298"/>
        <v>211.84</v>
      </c>
      <c r="S2331" s="10" t="str">
        <f t="shared" si="299"/>
        <v>food</v>
      </c>
      <c r="T2331" s="10" t="str">
        <f t="shared" si="300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6">
        <f t="shared" si="295"/>
        <v>42362.708333333336</v>
      </c>
      <c r="K2332">
        <v>1448400943</v>
      </c>
      <c r="L2332" s="16">
        <f t="shared" si="296"/>
        <v>42332.608136574076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297"/>
        <v>102.42285714285715</v>
      </c>
      <c r="R2332" s="8">
        <f t="shared" si="298"/>
        <v>219.92638036809817</v>
      </c>
      <c r="S2332" s="10" t="str">
        <f t="shared" si="299"/>
        <v>food</v>
      </c>
      <c r="T2332" s="10" t="str">
        <f t="shared" si="300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6">
        <f t="shared" si="295"/>
        <v>41868.714004629634</v>
      </c>
      <c r="K2333">
        <v>1405728490</v>
      </c>
      <c r="L2333" s="16">
        <f t="shared" si="296"/>
        <v>41838.714004629634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297"/>
        <v>144.31375</v>
      </c>
      <c r="R2333" s="8">
        <f t="shared" si="298"/>
        <v>40.795406360424032</v>
      </c>
      <c r="S2333" s="10" t="str">
        <f t="shared" si="299"/>
        <v>food</v>
      </c>
      <c r="T2333" s="10" t="str">
        <f t="shared" si="300"/>
        <v>small batch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6">
        <f t="shared" si="295"/>
        <v>42041.336469907408</v>
      </c>
      <c r="K2334">
        <v>1420643071</v>
      </c>
      <c r="L2334" s="16">
        <f t="shared" si="296"/>
        <v>42011.336469907408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297"/>
        <v>106.30800000000001</v>
      </c>
      <c r="R2334" s="8">
        <f t="shared" si="298"/>
        <v>75.502840909090907</v>
      </c>
      <c r="S2334" s="10" t="str">
        <f t="shared" si="299"/>
        <v>food</v>
      </c>
      <c r="T2334" s="10" t="str">
        <f t="shared" si="300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6">
        <f t="shared" si="295"/>
        <v>41788.451388888891</v>
      </c>
      <c r="K2335">
        <v>1399563390</v>
      </c>
      <c r="L2335" s="16">
        <f t="shared" si="296"/>
        <v>41767.358680555561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297"/>
        <v>212.16666666666666</v>
      </c>
      <c r="R2335" s="8">
        <f t="shared" si="298"/>
        <v>13.542553191489361</v>
      </c>
      <c r="S2335" s="10" t="str">
        <f t="shared" si="299"/>
        <v>food</v>
      </c>
      <c r="T2335" s="10" t="str">
        <f t="shared" si="300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6">
        <f t="shared" si="295"/>
        <v>41948.44027777778</v>
      </c>
      <c r="K2336">
        <v>1412611498</v>
      </c>
      <c r="L2336" s="16">
        <f t="shared" si="296"/>
        <v>41918.378449074073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297"/>
        <v>101.95</v>
      </c>
      <c r="R2336" s="8">
        <f t="shared" si="298"/>
        <v>60.865671641791046</v>
      </c>
      <c r="S2336" s="10" t="str">
        <f t="shared" si="299"/>
        <v>food</v>
      </c>
      <c r="T2336" s="10" t="str">
        <f t="shared" si="300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6">
        <f t="shared" si="295"/>
        <v>41801.280590277784</v>
      </c>
      <c r="K2337">
        <v>1399902243</v>
      </c>
      <c r="L2337" s="16">
        <f t="shared" si="296"/>
        <v>41771.280590277784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297"/>
        <v>102.27200000000001</v>
      </c>
      <c r="R2337" s="8">
        <f t="shared" si="298"/>
        <v>115.69230769230769</v>
      </c>
      <c r="S2337" s="10" t="str">
        <f t="shared" si="299"/>
        <v>food</v>
      </c>
      <c r="T2337" s="10" t="str">
        <f t="shared" si="300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6">
        <f t="shared" si="295"/>
        <v>41706.633043981485</v>
      </c>
      <c r="K2338">
        <v>1390860695</v>
      </c>
      <c r="L2338" s="16">
        <f t="shared" si="296"/>
        <v>41666.633043981485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297"/>
        <v>520.73254999999995</v>
      </c>
      <c r="R2338" s="8">
        <f t="shared" si="298"/>
        <v>48.104623556581984</v>
      </c>
      <c r="S2338" s="10" t="str">
        <f t="shared" si="299"/>
        <v>food</v>
      </c>
      <c r="T2338" s="10" t="str">
        <f t="shared" si="300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6">
        <f t="shared" si="295"/>
        <v>41816.34887731482</v>
      </c>
      <c r="K2339">
        <v>1401204143</v>
      </c>
      <c r="L2339" s="16">
        <f t="shared" si="296"/>
        <v>41786.34887731482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297"/>
        <v>110.65833333333333</v>
      </c>
      <c r="R2339" s="8">
        <f t="shared" si="298"/>
        <v>74.184357541899445</v>
      </c>
      <c r="S2339" s="10" t="str">
        <f t="shared" si="299"/>
        <v>food</v>
      </c>
      <c r="T2339" s="10" t="str">
        <f t="shared" si="300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6">
        <f t="shared" si="295"/>
        <v>41819.605138888888</v>
      </c>
      <c r="K2340">
        <v>1401485484</v>
      </c>
      <c r="L2340" s="16">
        <f t="shared" si="296"/>
        <v>41789.605138888888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297"/>
        <v>101.14333333333335</v>
      </c>
      <c r="R2340" s="8">
        <f t="shared" si="298"/>
        <v>123.34552845528455</v>
      </c>
      <c r="S2340" s="10" t="str">
        <f t="shared" si="299"/>
        <v>food</v>
      </c>
      <c r="T2340" s="10" t="str">
        <f t="shared" si="300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6">
        <f t="shared" si="295"/>
        <v>42723.040972222225</v>
      </c>
      <c r="K2341">
        <v>1479496309</v>
      </c>
      <c r="L2341" s="16">
        <f t="shared" si="296"/>
        <v>42692.508206018516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297"/>
        <v>294.20799999999997</v>
      </c>
      <c r="R2341" s="8">
        <f t="shared" si="298"/>
        <v>66.623188405797094</v>
      </c>
      <c r="S2341" s="10" t="str">
        <f t="shared" si="299"/>
        <v>food</v>
      </c>
      <c r="T2341" s="10" t="str">
        <f t="shared" si="300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6">
        <f t="shared" si="295"/>
        <v>42673.351134259261</v>
      </c>
      <c r="K2342">
        <v>1475249138</v>
      </c>
      <c r="L2342" s="16">
        <f t="shared" si="296"/>
        <v>42643.351134259261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297"/>
        <v>105.77749999999999</v>
      </c>
      <c r="R2342" s="8">
        <f t="shared" si="298"/>
        <v>104.99007444168734</v>
      </c>
      <c r="S2342" s="10" t="str">
        <f t="shared" si="299"/>
        <v>food</v>
      </c>
      <c r="T2342" s="10" t="str">
        <f t="shared" si="300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6">
        <f t="shared" si="295"/>
        <v>42197.522037037044</v>
      </c>
      <c r="K2343">
        <v>1434137504</v>
      </c>
      <c r="L2343" s="16">
        <f t="shared" si="296"/>
        <v>42167.522037037044</v>
      </c>
      <c r="M2343" t="b">
        <v>0</v>
      </c>
      <c r="N2343" s="11">
        <v>0.1</v>
      </c>
      <c r="O2343" t="b">
        <v>0</v>
      </c>
      <c r="P2343" t="s">
        <v>8272</v>
      </c>
      <c r="Q2343" s="7">
        <f t="shared" si="297"/>
        <v>0</v>
      </c>
      <c r="R2343" s="8">
        <f t="shared" si="298"/>
        <v>0</v>
      </c>
      <c r="S2343" s="10" t="str">
        <f t="shared" ref="S2343:S2374" si="301">IF(ISNUMBER(SEARCH("technology",P2343)),"technology","")</f>
        <v>technology</v>
      </c>
      <c r="T2343" s="10" t="str">
        <f>IF(ISNUMBER(SEARCH("technology",P2343)),"web","")</f>
        <v>web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6">
        <f t="shared" si="295"/>
        <v>41917.916666666672</v>
      </c>
      <c r="K2344">
        <v>1410799870</v>
      </c>
      <c r="L2344" s="16">
        <f t="shared" si="296"/>
        <v>41897.410532407412</v>
      </c>
      <c r="M2344" t="b">
        <v>0</v>
      </c>
      <c r="N2344" s="11">
        <v>0.1</v>
      </c>
      <c r="O2344" t="b">
        <v>0</v>
      </c>
      <c r="P2344" t="s">
        <v>8272</v>
      </c>
      <c r="Q2344" s="7">
        <f t="shared" si="297"/>
        <v>0</v>
      </c>
      <c r="R2344" s="8">
        <f t="shared" si="298"/>
        <v>0</v>
      </c>
      <c r="S2344" s="10" t="str">
        <f t="shared" si="301"/>
        <v>technology</v>
      </c>
      <c r="T2344" s="10" t="str">
        <f t="shared" ref="T2344:T2402" si="302">IF(ISNUMBER(SEARCH("technology",P2344)),"web","")</f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6">
        <f t="shared" si="295"/>
        <v>42377.532638888886</v>
      </c>
      <c r="K2345">
        <v>1447962505</v>
      </c>
      <c r="L2345" s="16">
        <f t="shared" si="296"/>
        <v>42327.533622685187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297"/>
        <v>3</v>
      </c>
      <c r="R2345" s="8">
        <f t="shared" si="298"/>
        <v>300</v>
      </c>
      <c r="S2345" s="10" t="str">
        <f t="shared" si="301"/>
        <v>technology</v>
      </c>
      <c r="T2345" s="10" t="str">
        <f t="shared" si="302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6">
        <f t="shared" si="295"/>
        <v>42545.435983796298</v>
      </c>
      <c r="K2346">
        <v>1464197269</v>
      </c>
      <c r="L2346" s="16">
        <f t="shared" si="296"/>
        <v>42515.435983796298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297"/>
        <v>0.1</v>
      </c>
      <c r="R2346" s="8">
        <f t="shared" si="298"/>
        <v>1</v>
      </c>
      <c r="S2346" s="10" t="str">
        <f t="shared" si="301"/>
        <v>technology</v>
      </c>
      <c r="T2346" s="10" t="str">
        <f t="shared" si="302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6">
        <f t="shared" si="295"/>
        <v>42094.693749999999</v>
      </c>
      <c r="K2347">
        <v>1424822556</v>
      </c>
      <c r="L2347" s="16">
        <f t="shared" si="296"/>
        <v>42059.710138888891</v>
      </c>
      <c r="M2347" t="b">
        <v>0</v>
      </c>
      <c r="N2347" s="11">
        <v>0.1</v>
      </c>
      <c r="O2347" t="b">
        <v>0</v>
      </c>
      <c r="P2347" t="s">
        <v>8272</v>
      </c>
      <c r="Q2347" s="7">
        <f t="shared" si="297"/>
        <v>0</v>
      </c>
      <c r="R2347" s="8">
        <f t="shared" si="298"/>
        <v>0</v>
      </c>
      <c r="S2347" s="10" t="str">
        <f t="shared" si="301"/>
        <v>technology</v>
      </c>
      <c r="T2347" s="10" t="str">
        <f t="shared" si="302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6">
        <f t="shared" si="295"/>
        <v>42660.507303240745</v>
      </c>
      <c r="K2348">
        <v>1472843431</v>
      </c>
      <c r="L2348" s="16">
        <f t="shared" si="296"/>
        <v>42615.507303240745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297"/>
        <v>6.5000000000000002E-2</v>
      </c>
      <c r="R2348" s="8">
        <f t="shared" si="298"/>
        <v>13</v>
      </c>
      <c r="S2348" s="10" t="str">
        <f t="shared" si="301"/>
        <v>technology</v>
      </c>
      <c r="T2348" s="10" t="str">
        <f t="shared" si="302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6">
        <f t="shared" si="295"/>
        <v>42607.315694444449</v>
      </c>
      <c r="K2349">
        <v>1469543676</v>
      </c>
      <c r="L2349" s="16">
        <f t="shared" si="296"/>
        <v>42577.315694444449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297"/>
        <v>1.5</v>
      </c>
      <c r="R2349" s="8">
        <f t="shared" si="298"/>
        <v>15</v>
      </c>
      <c r="S2349" s="10" t="str">
        <f t="shared" si="301"/>
        <v>technology</v>
      </c>
      <c r="T2349" s="10" t="str">
        <f t="shared" si="302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6">
        <f t="shared" si="295"/>
        <v>42420.640486111115</v>
      </c>
      <c r="K2350">
        <v>1450822938</v>
      </c>
      <c r="L2350" s="16">
        <f t="shared" si="296"/>
        <v>42360.640486111115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297"/>
        <v>0.38571428571428573</v>
      </c>
      <c r="R2350" s="8">
        <f t="shared" si="298"/>
        <v>54</v>
      </c>
      <c r="S2350" s="10" t="str">
        <f t="shared" si="301"/>
        <v>technology</v>
      </c>
      <c r="T2350" s="10" t="str">
        <f t="shared" si="302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6">
        <f t="shared" si="295"/>
        <v>42227.484120370376</v>
      </c>
      <c r="K2351">
        <v>1436812628</v>
      </c>
      <c r="L2351" s="16">
        <f t="shared" si="296"/>
        <v>42198.484120370376</v>
      </c>
      <c r="M2351" t="b">
        <v>0</v>
      </c>
      <c r="N2351" s="11">
        <v>0.1</v>
      </c>
      <c r="O2351" t="b">
        <v>0</v>
      </c>
      <c r="P2351" t="s">
        <v>8272</v>
      </c>
      <c r="Q2351" s="7">
        <f t="shared" si="297"/>
        <v>0</v>
      </c>
      <c r="R2351" s="8">
        <f t="shared" si="298"/>
        <v>0</v>
      </c>
      <c r="S2351" s="10" t="str">
        <f t="shared" si="301"/>
        <v>technology</v>
      </c>
      <c r="T2351" s="10" t="str">
        <f t="shared" si="302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6">
        <f t="shared" si="295"/>
        <v>42738.550578703704</v>
      </c>
      <c r="K2352">
        <v>1480882370</v>
      </c>
      <c r="L2352" s="16">
        <f t="shared" si="296"/>
        <v>42708.550578703704</v>
      </c>
      <c r="M2352" t="b">
        <v>0</v>
      </c>
      <c r="N2352" s="11">
        <v>0.1</v>
      </c>
      <c r="O2352" t="b">
        <v>0</v>
      </c>
      <c r="P2352" t="s">
        <v>8272</v>
      </c>
      <c r="Q2352" s="7">
        <f t="shared" si="297"/>
        <v>0</v>
      </c>
      <c r="R2352" s="8">
        <f t="shared" si="298"/>
        <v>0</v>
      </c>
      <c r="S2352" s="10" t="str">
        <f t="shared" si="301"/>
        <v>technology</v>
      </c>
      <c r="T2352" s="10" t="str">
        <f t="shared" si="302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6">
        <f t="shared" si="295"/>
        <v>42123.809479166674</v>
      </c>
      <c r="K2353">
        <v>1427768739</v>
      </c>
      <c r="L2353" s="16">
        <f t="shared" si="296"/>
        <v>42093.809479166674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297"/>
        <v>0.5714285714285714</v>
      </c>
      <c r="R2353" s="8">
        <f t="shared" si="298"/>
        <v>15.428571428571429</v>
      </c>
      <c r="S2353" s="10" t="str">
        <f t="shared" si="301"/>
        <v>technology</v>
      </c>
      <c r="T2353" s="10" t="str">
        <f t="shared" si="302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6">
        <f t="shared" si="295"/>
        <v>42161.342037037037</v>
      </c>
      <c r="K2354">
        <v>1428419552</v>
      </c>
      <c r="L2354" s="16">
        <f t="shared" si="296"/>
        <v>42101.342037037037</v>
      </c>
      <c r="M2354" t="b">
        <v>0</v>
      </c>
      <c r="N2354" s="11">
        <v>0.1</v>
      </c>
      <c r="O2354" t="b">
        <v>0</v>
      </c>
      <c r="P2354" t="s">
        <v>8272</v>
      </c>
      <c r="Q2354" s="7">
        <f t="shared" si="297"/>
        <v>0</v>
      </c>
      <c r="R2354" s="8">
        <f t="shared" si="298"/>
        <v>0</v>
      </c>
      <c r="S2354" s="10" t="str">
        <f t="shared" si="301"/>
        <v>technology</v>
      </c>
      <c r="T2354" s="10" t="str">
        <f t="shared" si="302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6">
        <f t="shared" si="295"/>
        <v>42115.384513888894</v>
      </c>
      <c r="K2355">
        <v>1428596022</v>
      </c>
      <c r="L2355" s="16">
        <f t="shared" si="296"/>
        <v>42103.384513888894</v>
      </c>
      <c r="M2355" t="b">
        <v>0</v>
      </c>
      <c r="N2355" s="11">
        <v>0.1</v>
      </c>
      <c r="O2355" t="b">
        <v>0</v>
      </c>
      <c r="P2355" t="s">
        <v>8272</v>
      </c>
      <c r="Q2355" s="7">
        <f t="shared" si="297"/>
        <v>0</v>
      </c>
      <c r="R2355" s="8">
        <f t="shared" si="298"/>
        <v>0</v>
      </c>
      <c r="S2355" s="10" t="str">
        <f t="shared" si="301"/>
        <v>technology</v>
      </c>
      <c r="T2355" s="10" t="str">
        <f t="shared" si="302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6">
        <f t="shared" si="295"/>
        <v>42014.431250000001</v>
      </c>
      <c r="K2356">
        <v>1415726460</v>
      </c>
      <c r="L2356" s="16">
        <f t="shared" si="296"/>
        <v>41954.431250000001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297"/>
        <v>7.1428571428571425E-2</v>
      </c>
      <c r="R2356" s="8">
        <f t="shared" si="298"/>
        <v>25</v>
      </c>
      <c r="S2356" s="10" t="str">
        <f t="shared" si="301"/>
        <v>technology</v>
      </c>
      <c r="T2356" s="10" t="str">
        <f t="shared" si="302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6">
        <f t="shared" si="295"/>
        <v>42126.626574074071</v>
      </c>
      <c r="K2357">
        <v>1428012136</v>
      </c>
      <c r="L2357" s="16">
        <f t="shared" si="296"/>
        <v>42096.626574074071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297"/>
        <v>0.6875</v>
      </c>
      <c r="R2357" s="8">
        <f t="shared" si="298"/>
        <v>27.5</v>
      </c>
      <c r="S2357" s="10" t="str">
        <f t="shared" si="301"/>
        <v>technology</v>
      </c>
      <c r="T2357" s="10" t="str">
        <f t="shared" si="302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6">
        <f t="shared" si="295"/>
        <v>42160.491944444446</v>
      </c>
      <c r="K2358">
        <v>1430938104</v>
      </c>
      <c r="L2358" s="16">
        <f t="shared" si="296"/>
        <v>42130.491944444446</v>
      </c>
      <c r="M2358" t="b">
        <v>0</v>
      </c>
      <c r="N2358" s="11">
        <v>0.1</v>
      </c>
      <c r="O2358" t="b">
        <v>0</v>
      </c>
      <c r="P2358" t="s">
        <v>8272</v>
      </c>
      <c r="Q2358" s="7">
        <f t="shared" si="297"/>
        <v>0</v>
      </c>
      <c r="R2358" s="8">
        <f t="shared" si="298"/>
        <v>0</v>
      </c>
      <c r="S2358" s="10" t="str">
        <f t="shared" si="301"/>
        <v>technology</v>
      </c>
      <c r="T2358" s="10" t="str">
        <f t="shared" si="302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6">
        <f t="shared" si="295"/>
        <v>42294.32844907407</v>
      </c>
      <c r="K2359">
        <v>1442501578</v>
      </c>
      <c r="L2359" s="16">
        <f t="shared" si="296"/>
        <v>42264.32844907407</v>
      </c>
      <c r="M2359" t="b">
        <v>0</v>
      </c>
      <c r="N2359" s="11">
        <v>0.1</v>
      </c>
      <c r="O2359" t="b">
        <v>0</v>
      </c>
      <c r="P2359" t="s">
        <v>8272</v>
      </c>
      <c r="Q2359" s="7">
        <f t="shared" si="297"/>
        <v>0</v>
      </c>
      <c r="R2359" s="8">
        <f t="shared" si="298"/>
        <v>0</v>
      </c>
      <c r="S2359" s="10" t="str">
        <f t="shared" si="301"/>
        <v>technology</v>
      </c>
      <c r="T2359" s="10" t="str">
        <f t="shared" si="302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6">
        <f t="shared" si="295"/>
        <v>42034.73541666667</v>
      </c>
      <c r="K2360">
        <v>1417818036</v>
      </c>
      <c r="L2360" s="16">
        <f t="shared" si="296"/>
        <v>41978.63930555556</v>
      </c>
      <c r="M2360" t="b">
        <v>0</v>
      </c>
      <c r="N2360" s="11">
        <v>0.1</v>
      </c>
      <c r="O2360" t="b">
        <v>0</v>
      </c>
      <c r="P2360" t="s">
        <v>8272</v>
      </c>
      <c r="Q2360" s="7">
        <f t="shared" si="297"/>
        <v>0</v>
      </c>
      <c r="R2360" s="8">
        <f t="shared" si="298"/>
        <v>0</v>
      </c>
      <c r="S2360" s="10" t="str">
        <f t="shared" si="301"/>
        <v>technology</v>
      </c>
      <c r="T2360" s="10" t="str">
        <f t="shared" si="302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6">
        <f t="shared" si="295"/>
        <v>42219.357916666668</v>
      </c>
      <c r="K2361">
        <v>1433432124</v>
      </c>
      <c r="L2361" s="16">
        <f t="shared" si="296"/>
        <v>42159.357916666668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297"/>
        <v>14.680000000000001</v>
      </c>
      <c r="R2361" s="8">
        <f t="shared" si="298"/>
        <v>367</v>
      </c>
      <c r="S2361" s="10" t="str">
        <f t="shared" si="301"/>
        <v>technology</v>
      </c>
      <c r="T2361" s="10" t="str">
        <f t="shared" si="302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6">
        <f t="shared" si="295"/>
        <v>42407.415277777785</v>
      </c>
      <c r="K2362">
        <v>1452272280</v>
      </c>
      <c r="L2362" s="16">
        <f t="shared" si="296"/>
        <v>42377.415277777785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297"/>
        <v>0.04</v>
      </c>
      <c r="R2362" s="8">
        <f t="shared" si="298"/>
        <v>2</v>
      </c>
      <c r="S2362" s="10" t="str">
        <f t="shared" si="301"/>
        <v>technology</v>
      </c>
      <c r="T2362" s="10" t="str">
        <f t="shared" si="302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6">
        <f t="shared" si="295"/>
        <v>42490.625000000007</v>
      </c>
      <c r="K2363">
        <v>1459975008</v>
      </c>
      <c r="L2363" s="16">
        <f t="shared" si="296"/>
        <v>42466.567222222227</v>
      </c>
      <c r="M2363" t="b">
        <v>0</v>
      </c>
      <c r="N2363" s="11">
        <v>0.1</v>
      </c>
      <c r="O2363" t="b">
        <v>0</v>
      </c>
      <c r="P2363" t="s">
        <v>8272</v>
      </c>
      <c r="Q2363" s="7">
        <f t="shared" si="297"/>
        <v>0</v>
      </c>
      <c r="R2363" s="8">
        <f t="shared" si="298"/>
        <v>0</v>
      </c>
      <c r="S2363" s="10" t="str">
        <f t="shared" si="301"/>
        <v>technology</v>
      </c>
      <c r="T2363" s="10" t="str">
        <f t="shared" si="302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6">
        <f t="shared" si="295"/>
        <v>41984.396643518521</v>
      </c>
      <c r="K2364">
        <v>1415723470</v>
      </c>
      <c r="L2364" s="16">
        <f t="shared" si="296"/>
        <v>41954.396643518521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297"/>
        <v>28.571428571428569</v>
      </c>
      <c r="R2364" s="8">
        <f t="shared" si="298"/>
        <v>60</v>
      </c>
      <c r="S2364" s="10" t="str">
        <f t="shared" si="301"/>
        <v>technology</v>
      </c>
      <c r="T2364" s="10" t="str">
        <f t="shared" si="302"/>
        <v>web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6">
        <f t="shared" si="295"/>
        <v>42366.719907407409</v>
      </c>
      <c r="K2365">
        <v>1447460200</v>
      </c>
      <c r="L2365" s="16">
        <f t="shared" si="296"/>
        <v>42321.719907407409</v>
      </c>
      <c r="M2365" t="b">
        <v>0</v>
      </c>
      <c r="N2365" s="11">
        <v>0.1</v>
      </c>
      <c r="O2365" t="b">
        <v>0</v>
      </c>
      <c r="P2365" t="s">
        <v>8272</v>
      </c>
      <c r="Q2365" s="7">
        <f t="shared" si="297"/>
        <v>0</v>
      </c>
      <c r="R2365" s="8">
        <f t="shared" si="298"/>
        <v>0</v>
      </c>
      <c r="S2365" s="10" t="str">
        <f t="shared" si="301"/>
        <v>technology</v>
      </c>
      <c r="T2365" s="10" t="str">
        <f t="shared" si="302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6">
        <f t="shared" si="295"/>
        <v>42303.643009259256</v>
      </c>
      <c r="K2366">
        <v>1441146356</v>
      </c>
      <c r="L2366" s="16">
        <f t="shared" si="296"/>
        <v>42248.643009259256</v>
      </c>
      <c r="M2366" t="b">
        <v>0</v>
      </c>
      <c r="N2366" s="11">
        <v>0.1</v>
      </c>
      <c r="O2366" t="b">
        <v>0</v>
      </c>
      <c r="P2366" t="s">
        <v>8272</v>
      </c>
      <c r="Q2366" s="7">
        <f t="shared" si="297"/>
        <v>0</v>
      </c>
      <c r="R2366" s="8">
        <f t="shared" si="298"/>
        <v>0</v>
      </c>
      <c r="S2366" s="10" t="str">
        <f t="shared" si="301"/>
        <v>technology</v>
      </c>
      <c r="T2366" s="10" t="str">
        <f t="shared" si="302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6">
        <f t="shared" si="295"/>
        <v>42386.666666666664</v>
      </c>
      <c r="K2367">
        <v>1449596425</v>
      </c>
      <c r="L2367" s="16">
        <f t="shared" si="296"/>
        <v>42346.444733796299</v>
      </c>
      <c r="M2367" t="b">
        <v>0</v>
      </c>
      <c r="N2367" s="11">
        <v>0.1</v>
      </c>
      <c r="O2367" t="b">
        <v>0</v>
      </c>
      <c r="P2367" t="s">
        <v>8272</v>
      </c>
      <c r="Q2367" s="7">
        <f t="shared" si="297"/>
        <v>0</v>
      </c>
      <c r="R2367" s="8">
        <f t="shared" si="298"/>
        <v>0</v>
      </c>
      <c r="S2367" s="10" t="str">
        <f t="shared" si="301"/>
        <v>technology</v>
      </c>
      <c r="T2367" s="10" t="str">
        <f t="shared" si="302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6">
        <f t="shared" si="295"/>
        <v>42298.239965277775</v>
      </c>
      <c r="K2368">
        <v>1442839533</v>
      </c>
      <c r="L2368" s="16">
        <f t="shared" si="296"/>
        <v>42268.239965277775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297"/>
        <v>10.52</v>
      </c>
      <c r="R2368" s="8">
        <f t="shared" si="298"/>
        <v>97.407407407407405</v>
      </c>
      <c r="S2368" s="10" t="str">
        <f t="shared" si="301"/>
        <v>technology</v>
      </c>
      <c r="T2368" s="10" t="str">
        <f t="shared" si="302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6">
        <f t="shared" si="295"/>
        <v>42485.636759259265</v>
      </c>
      <c r="K2369">
        <v>1456442216</v>
      </c>
      <c r="L2369" s="16">
        <f t="shared" si="296"/>
        <v>42425.678425925929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297"/>
        <v>1.34</v>
      </c>
      <c r="R2369" s="8">
        <f t="shared" si="298"/>
        <v>47.857142857142854</v>
      </c>
      <c r="S2369" s="10" t="str">
        <f t="shared" si="301"/>
        <v>technology</v>
      </c>
      <c r="T2369" s="10" t="str">
        <f t="shared" si="302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6">
        <f t="shared" ref="J2370:J2433" si="303">(((I2370/60)/60)/24)+DATE(1970,1,1)+(-7/24)</f>
        <v>42108.388483796305</v>
      </c>
      <c r="K2370">
        <v>1425143965</v>
      </c>
      <c r="L2370" s="16">
        <f t="shared" ref="L2370:L2433" si="304">(((K2370/60)/60)/24)+DATE(1970,1,1)+(-7/24)</f>
        <v>42063.430150462962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305">(E2370/D2370)*100</f>
        <v>0.25</v>
      </c>
      <c r="R2370" s="8">
        <f t="shared" ref="R2370:R2433" si="306">E2370/N2370</f>
        <v>50</v>
      </c>
      <c r="S2370" s="10" t="str">
        <f t="shared" si="301"/>
        <v>technology</v>
      </c>
      <c r="T2370" s="10" t="str">
        <f t="shared" si="302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6">
        <f t="shared" si="303"/>
        <v>42410.520960648151</v>
      </c>
      <c r="K2371">
        <v>1452540611</v>
      </c>
      <c r="L2371" s="16">
        <f t="shared" si="304"/>
        <v>42380.520960648151</v>
      </c>
      <c r="M2371" t="b">
        <v>0</v>
      </c>
      <c r="N2371" s="11">
        <v>0.1</v>
      </c>
      <c r="O2371" t="b">
        <v>0</v>
      </c>
      <c r="P2371" t="s">
        <v>8272</v>
      </c>
      <c r="Q2371" s="7">
        <f t="shared" si="305"/>
        <v>0</v>
      </c>
      <c r="R2371" s="8">
        <f t="shared" si="306"/>
        <v>0</v>
      </c>
      <c r="S2371" s="10" t="str">
        <f t="shared" si="301"/>
        <v>technology</v>
      </c>
      <c r="T2371" s="10" t="str">
        <f t="shared" si="302"/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6">
        <f t="shared" si="303"/>
        <v>41990.897465277776</v>
      </c>
      <c r="K2372">
        <v>1416285141</v>
      </c>
      <c r="L2372" s="16">
        <f t="shared" si="304"/>
        <v>41960.897465277776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305"/>
        <v>0.32800000000000001</v>
      </c>
      <c r="R2372" s="8">
        <f t="shared" si="306"/>
        <v>20.5</v>
      </c>
      <c r="S2372" s="10" t="str">
        <f t="shared" si="301"/>
        <v>technology</v>
      </c>
      <c r="T2372" s="10" t="str">
        <f t="shared" si="302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6">
        <f t="shared" si="303"/>
        <v>42180.486064814817</v>
      </c>
      <c r="K2373">
        <v>1432665596</v>
      </c>
      <c r="L2373" s="16">
        <f t="shared" si="304"/>
        <v>42150.486064814817</v>
      </c>
      <c r="M2373" t="b">
        <v>0</v>
      </c>
      <c r="N2373" s="11">
        <v>0.1</v>
      </c>
      <c r="O2373" t="b">
        <v>0</v>
      </c>
      <c r="P2373" t="s">
        <v>8272</v>
      </c>
      <c r="Q2373" s="7">
        <f t="shared" si="305"/>
        <v>0</v>
      </c>
      <c r="R2373" s="8">
        <f t="shared" si="306"/>
        <v>0</v>
      </c>
      <c r="S2373" s="10" t="str">
        <f t="shared" si="301"/>
        <v>technology</v>
      </c>
      <c r="T2373" s="10" t="str">
        <f t="shared" si="302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6">
        <f t="shared" si="303"/>
        <v>42117.777442129627</v>
      </c>
      <c r="K2374">
        <v>1427247571</v>
      </c>
      <c r="L2374" s="16">
        <f t="shared" si="304"/>
        <v>42087.777442129627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305"/>
        <v>3.2727272727272729</v>
      </c>
      <c r="R2374" s="8">
        <f t="shared" si="306"/>
        <v>30</v>
      </c>
      <c r="S2374" s="10" t="str">
        <f t="shared" si="301"/>
        <v>technology</v>
      </c>
      <c r="T2374" s="10" t="str">
        <f t="shared" si="302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6">
        <f t="shared" si="303"/>
        <v>42245.370648148157</v>
      </c>
      <c r="K2375">
        <v>1438271624</v>
      </c>
      <c r="L2375" s="16">
        <f t="shared" si="304"/>
        <v>42215.370648148157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305"/>
        <v>5.8823529411764705E-3</v>
      </c>
      <c r="R2375" s="8">
        <f t="shared" si="306"/>
        <v>50</v>
      </c>
      <c r="S2375" s="10" t="str">
        <f t="shared" ref="S2375:S2402" si="307">IF(ISNUMBER(SEARCH("technology",P2375)),"technology","")</f>
        <v>technology</v>
      </c>
      <c r="T2375" s="10" t="str">
        <f t="shared" si="302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6">
        <f t="shared" si="303"/>
        <v>42047.551620370366</v>
      </c>
      <c r="K2376">
        <v>1421180060</v>
      </c>
      <c r="L2376" s="16">
        <f t="shared" si="304"/>
        <v>42017.551620370366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305"/>
        <v>4.5454545454545456E-2</v>
      </c>
      <c r="R2376" s="8">
        <f t="shared" si="306"/>
        <v>10</v>
      </c>
      <c r="S2376" s="10" t="str">
        <f t="shared" si="307"/>
        <v>technology</v>
      </c>
      <c r="T2376" s="10" t="str">
        <f t="shared" si="302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6">
        <f t="shared" si="303"/>
        <v>42622.544409722228</v>
      </c>
      <c r="K2377">
        <v>1470859437</v>
      </c>
      <c r="L2377" s="16">
        <f t="shared" si="304"/>
        <v>42592.544409722228</v>
      </c>
      <c r="M2377" t="b">
        <v>0</v>
      </c>
      <c r="N2377" s="11">
        <v>0.1</v>
      </c>
      <c r="O2377" t="b">
        <v>0</v>
      </c>
      <c r="P2377" t="s">
        <v>8272</v>
      </c>
      <c r="Q2377" s="7">
        <f t="shared" si="305"/>
        <v>0</v>
      </c>
      <c r="R2377" s="8">
        <f t="shared" si="306"/>
        <v>0</v>
      </c>
      <c r="S2377" s="10" t="str">
        <f t="shared" si="307"/>
        <v>technology</v>
      </c>
      <c r="T2377" s="10" t="str">
        <f t="shared" si="302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6">
        <f t="shared" si="303"/>
        <v>42348.63386574074</v>
      </c>
      <c r="K2378">
        <v>1447193566</v>
      </c>
      <c r="L2378" s="16">
        <f t="shared" si="304"/>
        <v>42318.63386574074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305"/>
        <v>10.877666666666666</v>
      </c>
      <c r="R2378" s="8">
        <f t="shared" si="306"/>
        <v>81.582499999999996</v>
      </c>
      <c r="S2378" s="10" t="str">
        <f t="shared" si="307"/>
        <v>technology</v>
      </c>
      <c r="T2378" s="10" t="str">
        <f t="shared" si="302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6">
        <f t="shared" si="303"/>
        <v>42699.620173611118</v>
      </c>
      <c r="K2379">
        <v>1477515183</v>
      </c>
      <c r="L2379" s="16">
        <f t="shared" si="304"/>
        <v>42669.578506944446</v>
      </c>
      <c r="M2379" t="b">
        <v>0</v>
      </c>
      <c r="N2379" s="11">
        <v>0.1</v>
      </c>
      <c r="O2379" t="b">
        <v>0</v>
      </c>
      <c r="P2379" t="s">
        <v>8272</v>
      </c>
      <c r="Q2379" s="7">
        <f t="shared" si="305"/>
        <v>0</v>
      </c>
      <c r="R2379" s="8">
        <f t="shared" si="306"/>
        <v>0</v>
      </c>
      <c r="S2379" s="10" t="str">
        <f t="shared" si="307"/>
        <v>technology</v>
      </c>
      <c r="T2379" s="10" t="str">
        <f t="shared" si="302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6">
        <f t="shared" si="303"/>
        <v>42241.721412037041</v>
      </c>
      <c r="K2380">
        <v>1438042730</v>
      </c>
      <c r="L2380" s="16">
        <f t="shared" si="304"/>
        <v>42212.721412037041</v>
      </c>
      <c r="M2380" t="b">
        <v>0</v>
      </c>
      <c r="N2380" s="11">
        <v>0.1</v>
      </c>
      <c r="O2380" t="b">
        <v>0</v>
      </c>
      <c r="P2380" t="s">
        <v>8272</v>
      </c>
      <c r="Q2380" s="7">
        <f t="shared" si="305"/>
        <v>0</v>
      </c>
      <c r="R2380" s="8">
        <f t="shared" si="306"/>
        <v>0</v>
      </c>
      <c r="S2380" s="10" t="str">
        <f t="shared" si="307"/>
        <v>technology</v>
      </c>
      <c r="T2380" s="10" t="str">
        <f t="shared" si="302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6">
        <f t="shared" si="303"/>
        <v>42281.724722222229</v>
      </c>
      <c r="K2381">
        <v>1440116616</v>
      </c>
      <c r="L2381" s="16">
        <f t="shared" si="304"/>
        <v>42236.724722222229</v>
      </c>
      <c r="M2381" t="b">
        <v>0</v>
      </c>
      <c r="N2381" s="11">
        <v>0.1</v>
      </c>
      <c r="O2381" t="b">
        <v>0</v>
      </c>
      <c r="P2381" t="s">
        <v>8272</v>
      </c>
      <c r="Q2381" s="7">
        <f t="shared" si="305"/>
        <v>0</v>
      </c>
      <c r="R2381" s="8">
        <f t="shared" si="306"/>
        <v>0</v>
      </c>
      <c r="S2381" s="10" t="str">
        <f t="shared" si="307"/>
        <v>technology</v>
      </c>
      <c r="T2381" s="10" t="str">
        <f t="shared" si="302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6">
        <f t="shared" si="303"/>
        <v>42278.501643518517</v>
      </c>
      <c r="K2382">
        <v>1441134142</v>
      </c>
      <c r="L2382" s="16">
        <f t="shared" si="304"/>
        <v>42248.501643518517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305"/>
        <v>0.36666666666666664</v>
      </c>
      <c r="R2382" s="8">
        <f t="shared" si="306"/>
        <v>18.333333333333332</v>
      </c>
      <c r="S2382" s="10" t="str">
        <f t="shared" si="307"/>
        <v>technology</v>
      </c>
      <c r="T2382" s="10" t="str">
        <f t="shared" si="302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6">
        <f t="shared" si="303"/>
        <v>42104.644074074073</v>
      </c>
      <c r="K2383">
        <v>1426112848</v>
      </c>
      <c r="L2383" s="16">
        <f t="shared" si="304"/>
        <v>42074.644074074073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305"/>
        <v>1.8193398957730169</v>
      </c>
      <c r="R2383" s="8">
        <f t="shared" si="306"/>
        <v>224.42857142857142</v>
      </c>
      <c r="S2383" s="10" t="str">
        <f t="shared" si="307"/>
        <v>technology</v>
      </c>
      <c r="T2383" s="10" t="str">
        <f t="shared" si="302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6">
        <f t="shared" si="303"/>
        <v>42219.895868055559</v>
      </c>
      <c r="K2384">
        <v>1436502603</v>
      </c>
      <c r="L2384" s="16">
        <f t="shared" si="304"/>
        <v>42194.895868055559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305"/>
        <v>2.5</v>
      </c>
      <c r="R2384" s="8">
        <f t="shared" si="306"/>
        <v>37.5</v>
      </c>
      <c r="S2384" s="10" t="str">
        <f t="shared" si="307"/>
        <v>technology</v>
      </c>
      <c r="T2384" s="10" t="str">
        <f t="shared" si="302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6">
        <f t="shared" si="303"/>
        <v>42056.765127314815</v>
      </c>
      <c r="K2385">
        <v>1421976107</v>
      </c>
      <c r="L2385" s="16">
        <f t="shared" si="304"/>
        <v>42026.765127314815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305"/>
        <v>4.3499999999999996</v>
      </c>
      <c r="R2385" s="8">
        <f t="shared" si="306"/>
        <v>145</v>
      </c>
      <c r="S2385" s="10" t="str">
        <f t="shared" si="307"/>
        <v>technology</v>
      </c>
      <c r="T2385" s="10" t="str">
        <f t="shared" si="302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6">
        <f t="shared" si="303"/>
        <v>41956.81762731482</v>
      </c>
      <c r="K2386">
        <v>1413337043</v>
      </c>
      <c r="L2386" s="16">
        <f t="shared" si="304"/>
        <v>41926.775960648149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305"/>
        <v>0.8</v>
      </c>
      <c r="R2386" s="8">
        <f t="shared" si="306"/>
        <v>1</v>
      </c>
      <c r="S2386" s="10" t="str">
        <f t="shared" si="307"/>
        <v>technology</v>
      </c>
      <c r="T2386" s="10" t="str">
        <f t="shared" si="302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6">
        <f t="shared" si="303"/>
        <v>42221.410092592596</v>
      </c>
      <c r="K2387">
        <v>1436201432</v>
      </c>
      <c r="L2387" s="16">
        <f t="shared" si="304"/>
        <v>42191.410092592596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305"/>
        <v>1.2123076923076923</v>
      </c>
      <c r="R2387" s="8">
        <f t="shared" si="306"/>
        <v>112.57142857142857</v>
      </c>
      <c r="S2387" s="10" t="str">
        <f t="shared" si="307"/>
        <v>technology</v>
      </c>
      <c r="T2387" s="10" t="str">
        <f t="shared" si="302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6">
        <f t="shared" si="303"/>
        <v>42014.546574074076</v>
      </c>
      <c r="K2388">
        <v>1415736424</v>
      </c>
      <c r="L2388" s="16">
        <f t="shared" si="304"/>
        <v>41954.546574074076</v>
      </c>
      <c r="M2388" t="b">
        <v>0</v>
      </c>
      <c r="N2388" s="11">
        <v>0.1</v>
      </c>
      <c r="O2388" t="b">
        <v>0</v>
      </c>
      <c r="P2388" t="s">
        <v>8272</v>
      </c>
      <c r="Q2388" s="7">
        <f t="shared" si="305"/>
        <v>0</v>
      </c>
      <c r="R2388" s="8">
        <f t="shared" si="306"/>
        <v>0</v>
      </c>
      <c r="S2388" s="10" t="str">
        <f t="shared" si="307"/>
        <v>technology</v>
      </c>
      <c r="T2388" s="10" t="str">
        <f t="shared" si="302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6">
        <f t="shared" si="303"/>
        <v>42573.334953703707</v>
      </c>
      <c r="K2389">
        <v>1465311740</v>
      </c>
      <c r="L2389" s="16">
        <f t="shared" si="304"/>
        <v>42528.334953703707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305"/>
        <v>0.68399999999999994</v>
      </c>
      <c r="R2389" s="8">
        <f t="shared" si="306"/>
        <v>342</v>
      </c>
      <c r="S2389" s="10" t="str">
        <f t="shared" si="307"/>
        <v>technology</v>
      </c>
      <c r="T2389" s="10" t="str">
        <f t="shared" si="302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6">
        <f t="shared" si="303"/>
        <v>42019.520138888889</v>
      </c>
      <c r="K2390">
        <v>1418761759</v>
      </c>
      <c r="L2390" s="16">
        <f t="shared" si="304"/>
        <v>41989.562025462968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305"/>
        <v>1.2513513513513512</v>
      </c>
      <c r="R2390" s="8">
        <f t="shared" si="306"/>
        <v>57.875</v>
      </c>
      <c r="S2390" s="10" t="str">
        <f t="shared" si="307"/>
        <v>technology</v>
      </c>
      <c r="T2390" s="10" t="str">
        <f t="shared" si="302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6">
        <f t="shared" si="303"/>
        <v>42210.624305555561</v>
      </c>
      <c r="K2391">
        <v>1435160452</v>
      </c>
      <c r="L2391" s="16">
        <f t="shared" si="304"/>
        <v>42179.361712962964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305"/>
        <v>0.1875</v>
      </c>
      <c r="R2391" s="8">
        <f t="shared" si="306"/>
        <v>30</v>
      </c>
      <c r="S2391" s="10" t="str">
        <f t="shared" si="307"/>
        <v>technology</v>
      </c>
      <c r="T2391" s="10" t="str">
        <f t="shared" si="302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6">
        <f t="shared" si="303"/>
        <v>42007.970648148148</v>
      </c>
      <c r="K2392">
        <v>1416896264</v>
      </c>
      <c r="L2392" s="16">
        <f t="shared" si="304"/>
        <v>41967.970648148148</v>
      </c>
      <c r="M2392" t="b">
        <v>0</v>
      </c>
      <c r="N2392" s="11">
        <v>0.1</v>
      </c>
      <c r="O2392" t="b">
        <v>0</v>
      </c>
      <c r="P2392" t="s">
        <v>8272</v>
      </c>
      <c r="Q2392" s="7">
        <f t="shared" si="305"/>
        <v>0</v>
      </c>
      <c r="R2392" s="8">
        <f t="shared" si="306"/>
        <v>0</v>
      </c>
      <c r="S2392" s="10" t="str">
        <f t="shared" si="307"/>
        <v>technology</v>
      </c>
      <c r="T2392" s="10" t="str">
        <f t="shared" si="302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6">
        <f t="shared" si="303"/>
        <v>42094.461157407415</v>
      </c>
      <c r="K2393">
        <v>1425236644</v>
      </c>
      <c r="L2393" s="16">
        <f t="shared" si="304"/>
        <v>42064.502824074072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305"/>
        <v>0.125</v>
      </c>
      <c r="R2393" s="8">
        <f t="shared" si="306"/>
        <v>25</v>
      </c>
      <c r="S2393" s="10" t="str">
        <f t="shared" si="307"/>
        <v>technology</v>
      </c>
      <c r="T2393" s="10" t="str">
        <f t="shared" si="302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6">
        <f t="shared" si="303"/>
        <v>42305.828969907408</v>
      </c>
      <c r="K2394">
        <v>1443495223</v>
      </c>
      <c r="L2394" s="16">
        <f t="shared" si="304"/>
        <v>42275.828969907408</v>
      </c>
      <c r="M2394" t="b">
        <v>0</v>
      </c>
      <c r="N2394" s="11">
        <v>0.1</v>
      </c>
      <c r="O2394" t="b">
        <v>0</v>
      </c>
      <c r="P2394" t="s">
        <v>8272</v>
      </c>
      <c r="Q2394" s="7">
        <f t="shared" si="305"/>
        <v>0</v>
      </c>
      <c r="R2394" s="8">
        <f t="shared" si="306"/>
        <v>0</v>
      </c>
      <c r="S2394" s="10" t="str">
        <f t="shared" si="307"/>
        <v>technology</v>
      </c>
      <c r="T2394" s="10" t="str">
        <f t="shared" si="302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6">
        <f t="shared" si="303"/>
        <v>42224.356678240743</v>
      </c>
      <c r="K2395">
        <v>1436456017</v>
      </c>
      <c r="L2395" s="16">
        <f t="shared" si="304"/>
        <v>42194.356678240743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305"/>
        <v>0.05</v>
      </c>
      <c r="R2395" s="8">
        <f t="shared" si="306"/>
        <v>50</v>
      </c>
      <c r="S2395" s="10" t="str">
        <f t="shared" si="307"/>
        <v>technology</v>
      </c>
      <c r="T2395" s="10" t="str">
        <f t="shared" si="302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6">
        <f t="shared" si="303"/>
        <v>42061.070520833331</v>
      </c>
      <c r="K2396">
        <v>1422348093</v>
      </c>
      <c r="L2396" s="16">
        <f t="shared" si="304"/>
        <v>42031.070520833331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305"/>
        <v>0.06</v>
      </c>
      <c r="R2396" s="8">
        <f t="shared" si="306"/>
        <v>1.5</v>
      </c>
      <c r="S2396" s="10" t="str">
        <f t="shared" si="307"/>
        <v>technology</v>
      </c>
      <c r="T2396" s="10" t="str">
        <f t="shared" si="302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6">
        <f t="shared" si="303"/>
        <v>42745.081250000003</v>
      </c>
      <c r="K2397">
        <v>1481597687</v>
      </c>
      <c r="L2397" s="16">
        <f t="shared" si="304"/>
        <v>42716.829710648155</v>
      </c>
      <c r="M2397" t="b">
        <v>0</v>
      </c>
      <c r="N2397" s="11">
        <v>0.1</v>
      </c>
      <c r="O2397" t="b">
        <v>0</v>
      </c>
      <c r="P2397" t="s">
        <v>8272</v>
      </c>
      <c r="Q2397" s="7">
        <f t="shared" si="305"/>
        <v>0</v>
      </c>
      <c r="R2397" s="8">
        <f t="shared" si="306"/>
        <v>0</v>
      </c>
      <c r="S2397" s="10" t="str">
        <f t="shared" si="307"/>
        <v>technology</v>
      </c>
      <c r="T2397" s="10" t="str">
        <f t="shared" si="302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6">
        <f t="shared" si="303"/>
        <v>42292.557384259264</v>
      </c>
      <c r="K2398">
        <v>1442348558</v>
      </c>
      <c r="L2398" s="16">
        <f t="shared" si="304"/>
        <v>42262.557384259264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305"/>
        <v>0.2</v>
      </c>
      <c r="R2398" s="8">
        <f t="shared" si="306"/>
        <v>10</v>
      </c>
      <c r="S2398" s="10" t="str">
        <f t="shared" si="307"/>
        <v>technology</v>
      </c>
      <c r="T2398" s="10" t="str">
        <f t="shared" si="302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6">
        <f t="shared" si="303"/>
        <v>42006.593240740745</v>
      </c>
      <c r="K2399">
        <v>1417641256</v>
      </c>
      <c r="L2399" s="16">
        <f t="shared" si="304"/>
        <v>41976.593240740745</v>
      </c>
      <c r="M2399" t="b">
        <v>0</v>
      </c>
      <c r="N2399" s="11">
        <v>0.1</v>
      </c>
      <c r="O2399" t="b">
        <v>0</v>
      </c>
      <c r="P2399" t="s">
        <v>8272</v>
      </c>
      <c r="Q2399" s="7">
        <f t="shared" si="305"/>
        <v>0</v>
      </c>
      <c r="R2399" s="8">
        <f t="shared" si="306"/>
        <v>0</v>
      </c>
      <c r="S2399" s="10" t="str">
        <f t="shared" si="307"/>
        <v>technology</v>
      </c>
      <c r="T2399" s="10" t="str">
        <f t="shared" si="302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6">
        <f t="shared" si="303"/>
        <v>42187.624814814822</v>
      </c>
      <c r="K2400">
        <v>1433282384</v>
      </c>
      <c r="L2400" s="16">
        <f t="shared" si="304"/>
        <v>42157.624814814822</v>
      </c>
      <c r="M2400" t="b">
        <v>0</v>
      </c>
      <c r="N2400" s="11">
        <v>0.1</v>
      </c>
      <c r="O2400" t="b">
        <v>0</v>
      </c>
      <c r="P2400" t="s">
        <v>8272</v>
      </c>
      <c r="Q2400" s="7">
        <f t="shared" si="305"/>
        <v>0</v>
      </c>
      <c r="R2400" s="8">
        <f t="shared" si="306"/>
        <v>0</v>
      </c>
      <c r="S2400" s="10" t="str">
        <f t="shared" si="307"/>
        <v>technology</v>
      </c>
      <c r="T2400" s="10" t="str">
        <f t="shared" si="302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6">
        <f t="shared" si="303"/>
        <v>41991.561412037037</v>
      </c>
      <c r="K2401">
        <v>1415910506</v>
      </c>
      <c r="L2401" s="16">
        <f t="shared" si="304"/>
        <v>41956.561412037037</v>
      </c>
      <c r="M2401" t="b">
        <v>0</v>
      </c>
      <c r="N2401" s="11">
        <v>0.1</v>
      </c>
      <c r="O2401" t="b">
        <v>0</v>
      </c>
      <c r="P2401" t="s">
        <v>8272</v>
      </c>
      <c r="Q2401" s="7">
        <f t="shared" si="305"/>
        <v>0</v>
      </c>
      <c r="R2401" s="8">
        <f t="shared" si="306"/>
        <v>0</v>
      </c>
      <c r="S2401" s="10" t="str">
        <f t="shared" si="307"/>
        <v>technology</v>
      </c>
      <c r="T2401" s="10" t="str">
        <f t="shared" si="302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6">
        <f t="shared" si="303"/>
        <v>42473.976435185185</v>
      </c>
      <c r="K2402">
        <v>1458023164</v>
      </c>
      <c r="L2402" s="16">
        <f t="shared" si="304"/>
        <v>42443.976435185185</v>
      </c>
      <c r="M2402" t="b">
        <v>0</v>
      </c>
      <c r="N2402" s="11">
        <v>0.1</v>
      </c>
      <c r="O2402" t="b">
        <v>0</v>
      </c>
      <c r="P2402" t="s">
        <v>8272</v>
      </c>
      <c r="Q2402" s="7">
        <f t="shared" si="305"/>
        <v>0</v>
      </c>
      <c r="R2402" s="8">
        <f t="shared" si="306"/>
        <v>0</v>
      </c>
      <c r="S2402" s="10" t="str">
        <f t="shared" si="307"/>
        <v>technology</v>
      </c>
      <c r="T2402" s="10" t="str">
        <f t="shared" si="302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6">
        <f t="shared" si="303"/>
        <v>42434.531203703707</v>
      </c>
      <c r="K2403">
        <v>1452023096</v>
      </c>
      <c r="L2403" s="16">
        <f t="shared" si="304"/>
        <v>42374.531203703707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305"/>
        <v>0.71785714285714286</v>
      </c>
      <c r="R2403" s="8">
        <f t="shared" si="306"/>
        <v>22.333333333333332</v>
      </c>
      <c r="S2403" s="10" t="str">
        <f t="shared" ref="S2403:S2434" si="308">IF(ISNUMBER(SEARCH("food",P2403)),"food","")</f>
        <v>food</v>
      </c>
      <c r="T2403" s="10" t="str">
        <f t="shared" ref="T2403:T2442" si="309">IF(ISNUMBER(SEARCH("food trucks",P2403)),"food trucks","")</f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6">
        <f t="shared" si="303"/>
        <v>42137.388090277782</v>
      </c>
      <c r="K2404">
        <v>1428941931</v>
      </c>
      <c r="L2404" s="16">
        <f t="shared" si="304"/>
        <v>42107.388090277782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305"/>
        <v>0.43333333333333329</v>
      </c>
      <c r="R2404" s="8">
        <f t="shared" si="306"/>
        <v>52</v>
      </c>
      <c r="S2404" s="10" t="str">
        <f t="shared" si="308"/>
        <v>food</v>
      </c>
      <c r="T2404" s="10" t="str">
        <f t="shared" si="309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6">
        <f t="shared" si="303"/>
        <v>42459.54928240741</v>
      </c>
      <c r="K2405">
        <v>1454188258</v>
      </c>
      <c r="L2405" s="16">
        <f t="shared" si="304"/>
        <v>42399.590949074074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305"/>
        <v>16.833333333333332</v>
      </c>
      <c r="R2405" s="8">
        <f t="shared" si="306"/>
        <v>16.833333333333332</v>
      </c>
      <c r="S2405" s="10" t="str">
        <f t="shared" si="308"/>
        <v>food</v>
      </c>
      <c r="T2405" s="10" t="str">
        <f t="shared" si="309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6">
        <f t="shared" si="303"/>
        <v>42371.747766203705</v>
      </c>
      <c r="K2406">
        <v>1449190607</v>
      </c>
      <c r="L2406" s="16">
        <f t="shared" si="304"/>
        <v>42341.747766203705</v>
      </c>
      <c r="M2406" t="b">
        <v>0</v>
      </c>
      <c r="N2406" s="11">
        <v>0.1</v>
      </c>
      <c r="O2406" t="b">
        <v>0</v>
      </c>
      <c r="P2406" t="s">
        <v>8284</v>
      </c>
      <c r="Q2406" s="7">
        <f t="shared" si="305"/>
        <v>0</v>
      </c>
      <c r="R2406" s="8">
        <f t="shared" si="306"/>
        <v>0</v>
      </c>
      <c r="S2406" s="10" t="str">
        <f t="shared" si="308"/>
        <v>food</v>
      </c>
      <c r="T2406" s="10" t="str">
        <f t="shared" si="309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6">
        <f t="shared" si="303"/>
        <v>42616.293692129628</v>
      </c>
      <c r="K2407">
        <v>1471096975</v>
      </c>
      <c r="L2407" s="16">
        <f t="shared" si="304"/>
        <v>42595.293692129628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305"/>
        <v>22.52</v>
      </c>
      <c r="R2407" s="8">
        <f t="shared" si="306"/>
        <v>56.3</v>
      </c>
      <c r="S2407" s="10" t="str">
        <f t="shared" si="308"/>
        <v>food</v>
      </c>
      <c r="T2407" s="10" t="str">
        <f t="shared" si="309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6">
        <f t="shared" si="303"/>
        <v>42022.819328703707</v>
      </c>
      <c r="K2408">
        <v>1418179190</v>
      </c>
      <c r="L2408" s="16">
        <f t="shared" si="304"/>
        <v>41982.819328703707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305"/>
        <v>41.384615384615387</v>
      </c>
      <c r="R2408" s="8">
        <f t="shared" si="306"/>
        <v>84.0625</v>
      </c>
      <c r="S2408" s="10" t="str">
        <f t="shared" si="308"/>
        <v>food</v>
      </c>
      <c r="T2408" s="10" t="str">
        <f t="shared" si="309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6">
        <f t="shared" si="303"/>
        <v>42104.958333333336</v>
      </c>
      <c r="K2409">
        <v>1426772928</v>
      </c>
      <c r="L2409" s="16">
        <f t="shared" si="304"/>
        <v>42082.283888888887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305"/>
        <v>25.259090909090908</v>
      </c>
      <c r="R2409" s="8">
        <f t="shared" si="306"/>
        <v>168.39393939393941</v>
      </c>
      <c r="S2409" s="10" t="str">
        <f t="shared" si="308"/>
        <v>food</v>
      </c>
      <c r="T2409" s="10" t="str">
        <f t="shared" si="309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6">
        <f t="shared" si="303"/>
        <v>41948.890706018523</v>
      </c>
      <c r="K2410">
        <v>1412652157</v>
      </c>
      <c r="L2410" s="16">
        <f t="shared" si="304"/>
        <v>41918.849039351851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305"/>
        <v>0.2</v>
      </c>
      <c r="R2410" s="8">
        <f t="shared" si="306"/>
        <v>15</v>
      </c>
      <c r="S2410" s="10" t="str">
        <f t="shared" si="308"/>
        <v>food</v>
      </c>
      <c r="T2410" s="10" t="str">
        <f t="shared" si="309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6">
        <f t="shared" si="303"/>
        <v>42234.584201388891</v>
      </c>
      <c r="K2411">
        <v>1437339675</v>
      </c>
      <c r="L2411" s="16">
        <f t="shared" si="304"/>
        <v>42204.584201388891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305"/>
        <v>1.8399999999999999</v>
      </c>
      <c r="R2411" s="8">
        <f t="shared" si="306"/>
        <v>76.666666666666671</v>
      </c>
      <c r="S2411" s="10" t="str">
        <f t="shared" si="308"/>
        <v>food</v>
      </c>
      <c r="T2411" s="10" t="str">
        <f t="shared" si="309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6">
        <f t="shared" si="303"/>
        <v>42254.116608796299</v>
      </c>
      <c r="K2412">
        <v>1439027275</v>
      </c>
      <c r="L2412" s="16">
        <f t="shared" si="304"/>
        <v>42224.116608796299</v>
      </c>
      <c r="M2412" t="b">
        <v>0</v>
      </c>
      <c r="N2412" s="11">
        <v>0.1</v>
      </c>
      <c r="O2412" t="b">
        <v>0</v>
      </c>
      <c r="P2412" t="s">
        <v>8284</v>
      </c>
      <c r="Q2412" s="7">
        <f t="shared" si="305"/>
        <v>0</v>
      </c>
      <c r="R2412" s="8">
        <f t="shared" si="306"/>
        <v>0</v>
      </c>
      <c r="S2412" s="10" t="str">
        <f t="shared" si="308"/>
        <v>food</v>
      </c>
      <c r="T2412" s="10" t="str">
        <f t="shared" si="309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6">
        <f t="shared" si="303"/>
        <v>42241.440763888888</v>
      </c>
      <c r="K2413">
        <v>1437932082</v>
      </c>
      <c r="L2413" s="16">
        <f t="shared" si="304"/>
        <v>42211.440763888888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305"/>
        <v>0.60399999999999998</v>
      </c>
      <c r="R2413" s="8">
        <f t="shared" si="306"/>
        <v>50.333333333333336</v>
      </c>
      <c r="S2413" s="10" t="str">
        <f t="shared" si="308"/>
        <v>food</v>
      </c>
      <c r="T2413" s="10" t="str">
        <f t="shared" si="309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6">
        <f t="shared" si="303"/>
        <v>42700.486956018525</v>
      </c>
      <c r="K2414">
        <v>1476294073</v>
      </c>
      <c r="L2414" s="16">
        <f t="shared" si="304"/>
        <v>42655.445289351854</v>
      </c>
      <c r="M2414" t="b">
        <v>0</v>
      </c>
      <c r="N2414" s="11">
        <v>0.1</v>
      </c>
      <c r="O2414" t="b">
        <v>0</v>
      </c>
      <c r="P2414" t="s">
        <v>8284</v>
      </c>
      <c r="Q2414" s="7">
        <f t="shared" si="305"/>
        <v>0</v>
      </c>
      <c r="R2414" s="8">
        <f t="shared" si="306"/>
        <v>0</v>
      </c>
      <c r="S2414" s="10" t="str">
        <f t="shared" si="308"/>
        <v>food</v>
      </c>
      <c r="T2414" s="10" t="str">
        <f t="shared" si="309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6">
        <f t="shared" si="303"/>
        <v>41790.6875</v>
      </c>
      <c r="K2415">
        <v>1398911882</v>
      </c>
      <c r="L2415" s="16">
        <f t="shared" si="304"/>
        <v>41759.818078703705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305"/>
        <v>0.83333333333333337</v>
      </c>
      <c r="R2415" s="8">
        <f t="shared" si="306"/>
        <v>8.3333333333333339</v>
      </c>
      <c r="S2415" s="10" t="str">
        <f t="shared" si="308"/>
        <v>food</v>
      </c>
      <c r="T2415" s="10" t="str">
        <f t="shared" si="309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6">
        <f t="shared" si="303"/>
        <v>42237.874305555561</v>
      </c>
      <c r="K2416">
        <v>1436805660</v>
      </c>
      <c r="L2416" s="16">
        <f t="shared" si="304"/>
        <v>42198.40347222222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305"/>
        <v>3.0666666666666664</v>
      </c>
      <c r="R2416" s="8">
        <f t="shared" si="306"/>
        <v>35.384615384615387</v>
      </c>
      <c r="S2416" s="10" t="str">
        <f t="shared" si="308"/>
        <v>food</v>
      </c>
      <c r="T2416" s="10" t="str">
        <f t="shared" si="309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6">
        <f t="shared" si="303"/>
        <v>42566.571134259262</v>
      </c>
      <c r="K2417">
        <v>1466023346</v>
      </c>
      <c r="L2417" s="16">
        <f t="shared" si="304"/>
        <v>42536.571134259262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305"/>
        <v>0.55833333333333335</v>
      </c>
      <c r="R2417" s="8">
        <f t="shared" si="306"/>
        <v>55.833333333333336</v>
      </c>
      <c r="S2417" s="10" t="str">
        <f t="shared" si="308"/>
        <v>food</v>
      </c>
      <c r="T2417" s="10" t="str">
        <f t="shared" si="309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6">
        <f t="shared" si="303"/>
        <v>42077.333333333336</v>
      </c>
      <c r="K2418">
        <v>1421343743</v>
      </c>
      <c r="L2418" s="16">
        <f t="shared" si="304"/>
        <v>42019.446099537039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305"/>
        <v>2.5000000000000001E-2</v>
      </c>
      <c r="R2418" s="8">
        <f t="shared" si="306"/>
        <v>5</v>
      </c>
      <c r="S2418" s="10" t="str">
        <f t="shared" si="308"/>
        <v>food</v>
      </c>
      <c r="T2418" s="10" t="str">
        <f t="shared" si="309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6">
        <f t="shared" si="303"/>
        <v>41861.592442129629</v>
      </c>
      <c r="K2419">
        <v>1405113187</v>
      </c>
      <c r="L2419" s="16">
        <f t="shared" si="304"/>
        <v>41831.592442129629</v>
      </c>
      <c r="M2419" t="b">
        <v>0</v>
      </c>
      <c r="N2419" s="11">
        <v>0.1</v>
      </c>
      <c r="O2419" t="b">
        <v>0</v>
      </c>
      <c r="P2419" t="s">
        <v>8284</v>
      </c>
      <c r="Q2419" s="7">
        <f t="shared" si="305"/>
        <v>0</v>
      </c>
      <c r="R2419" s="8">
        <f t="shared" si="306"/>
        <v>0</v>
      </c>
      <c r="S2419" s="10" t="str">
        <f t="shared" si="308"/>
        <v>food</v>
      </c>
      <c r="T2419" s="10" t="str">
        <f t="shared" si="309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6">
        <f t="shared" si="303"/>
        <v>42087.523657407415</v>
      </c>
      <c r="K2420">
        <v>1422045244</v>
      </c>
      <c r="L2420" s="16">
        <f t="shared" si="304"/>
        <v>42027.565324074072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305"/>
        <v>0.02</v>
      </c>
      <c r="R2420" s="8">
        <f t="shared" si="306"/>
        <v>1</v>
      </c>
      <c r="S2420" s="10" t="str">
        <f t="shared" si="308"/>
        <v>food</v>
      </c>
      <c r="T2420" s="10" t="str">
        <f t="shared" si="309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6">
        <f t="shared" si="303"/>
        <v>42053.44663194444</v>
      </c>
      <c r="K2421">
        <v>1419097389</v>
      </c>
      <c r="L2421" s="16">
        <f t="shared" si="304"/>
        <v>41993.44663194444</v>
      </c>
      <c r="M2421" t="b">
        <v>0</v>
      </c>
      <c r="N2421" s="11">
        <v>0.1</v>
      </c>
      <c r="O2421" t="b">
        <v>0</v>
      </c>
      <c r="P2421" t="s">
        <v>8284</v>
      </c>
      <c r="Q2421" s="7">
        <f t="shared" si="305"/>
        <v>0</v>
      </c>
      <c r="R2421" s="8">
        <f t="shared" si="306"/>
        <v>0</v>
      </c>
      <c r="S2421" s="10" t="str">
        <f t="shared" si="308"/>
        <v>food</v>
      </c>
      <c r="T2421" s="10" t="str">
        <f t="shared" si="309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6">
        <f t="shared" si="303"/>
        <v>41952.778877314813</v>
      </c>
      <c r="K2422">
        <v>1410396095</v>
      </c>
      <c r="L2422" s="16">
        <f t="shared" si="304"/>
        <v>41892.737210648149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305"/>
        <v>14.825133372851216</v>
      </c>
      <c r="R2422" s="8">
        <f t="shared" si="306"/>
        <v>69.472222222222229</v>
      </c>
      <c r="S2422" s="10" t="str">
        <f t="shared" si="308"/>
        <v>food</v>
      </c>
      <c r="T2422" s="10" t="str">
        <f t="shared" si="309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6">
        <f t="shared" si="303"/>
        <v>42056.395787037043</v>
      </c>
      <c r="K2423">
        <v>1421944196</v>
      </c>
      <c r="L2423" s="16">
        <f t="shared" si="304"/>
        <v>42026.395787037043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305"/>
        <v>1.6666666666666666E-2</v>
      </c>
      <c r="R2423" s="8">
        <f t="shared" si="306"/>
        <v>1</v>
      </c>
      <c r="S2423" s="10" t="str">
        <f t="shared" si="308"/>
        <v>food</v>
      </c>
      <c r="T2423" s="10" t="str">
        <f t="shared" si="309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6">
        <f t="shared" si="303"/>
        <v>42074.391620370377</v>
      </c>
      <c r="K2424">
        <v>1423502636</v>
      </c>
      <c r="L2424" s="16">
        <f t="shared" si="304"/>
        <v>42044.433287037034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305"/>
        <v>0.2</v>
      </c>
      <c r="R2424" s="8">
        <f t="shared" si="306"/>
        <v>1</v>
      </c>
      <c r="S2424" s="10" t="str">
        <f t="shared" si="308"/>
        <v>food</v>
      </c>
      <c r="T2424" s="10" t="str">
        <f t="shared" si="309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6">
        <f t="shared" si="303"/>
        <v>42004.413078703707</v>
      </c>
      <c r="K2425">
        <v>1417452890</v>
      </c>
      <c r="L2425" s="16">
        <f t="shared" si="304"/>
        <v>41974.413078703707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305"/>
        <v>1.3333333333333334E-2</v>
      </c>
      <c r="R2425" s="8">
        <f t="shared" si="306"/>
        <v>8</v>
      </c>
      <c r="S2425" s="10" t="str">
        <f t="shared" si="308"/>
        <v>food</v>
      </c>
      <c r="T2425" s="10" t="str">
        <f t="shared" si="309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6">
        <f t="shared" si="303"/>
        <v>41939.600787037038</v>
      </c>
      <c r="K2426">
        <v>1411853108</v>
      </c>
      <c r="L2426" s="16">
        <f t="shared" si="304"/>
        <v>41909.600787037038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305"/>
        <v>1.24</v>
      </c>
      <c r="R2426" s="8">
        <f t="shared" si="306"/>
        <v>34.444444444444443</v>
      </c>
      <c r="S2426" s="10" t="str">
        <f t="shared" si="308"/>
        <v>food</v>
      </c>
      <c r="T2426" s="10" t="str">
        <f t="shared" si="309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6">
        <f t="shared" si="303"/>
        <v>42517.62777777778</v>
      </c>
      <c r="K2427">
        <v>1463090149</v>
      </c>
      <c r="L2427" s="16">
        <f t="shared" si="304"/>
        <v>42502.622094907412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305"/>
        <v>2.8571428571428574E-2</v>
      </c>
      <c r="R2427" s="8">
        <f t="shared" si="306"/>
        <v>1</v>
      </c>
      <c r="S2427" s="10" t="str">
        <f t="shared" si="308"/>
        <v>food</v>
      </c>
      <c r="T2427" s="10" t="str">
        <f t="shared" si="309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6">
        <f t="shared" si="303"/>
        <v>42223.878379629627</v>
      </c>
      <c r="K2428">
        <v>1433822692</v>
      </c>
      <c r="L2428" s="16">
        <f t="shared" si="304"/>
        <v>42163.878379629627</v>
      </c>
      <c r="M2428" t="b">
        <v>0</v>
      </c>
      <c r="N2428" s="11">
        <v>0.1</v>
      </c>
      <c r="O2428" t="b">
        <v>0</v>
      </c>
      <c r="P2428" t="s">
        <v>8284</v>
      </c>
      <c r="Q2428" s="7">
        <f t="shared" si="305"/>
        <v>0</v>
      </c>
      <c r="R2428" s="8">
        <f t="shared" si="306"/>
        <v>0</v>
      </c>
      <c r="S2428" s="10" t="str">
        <f t="shared" si="308"/>
        <v>food</v>
      </c>
      <c r="T2428" s="10" t="str">
        <f t="shared" si="309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6">
        <f t="shared" si="303"/>
        <v>42451.985335648154</v>
      </c>
      <c r="K2429">
        <v>1455262733</v>
      </c>
      <c r="L2429" s="16">
        <f t="shared" si="304"/>
        <v>42412.027002314811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305"/>
        <v>2E-3</v>
      </c>
      <c r="R2429" s="8">
        <f t="shared" si="306"/>
        <v>1</v>
      </c>
      <c r="S2429" s="10" t="str">
        <f t="shared" si="308"/>
        <v>food</v>
      </c>
      <c r="T2429" s="10" t="str">
        <f t="shared" si="309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6">
        <f t="shared" si="303"/>
        <v>42075.450821759259</v>
      </c>
      <c r="K2430">
        <v>1423594151</v>
      </c>
      <c r="L2430" s="16">
        <f t="shared" si="304"/>
        <v>42045.492488425931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305"/>
        <v>2.8571428571428571E-3</v>
      </c>
      <c r="R2430" s="8">
        <f t="shared" si="306"/>
        <v>1</v>
      </c>
      <c r="S2430" s="10" t="str">
        <f t="shared" si="308"/>
        <v>food</v>
      </c>
      <c r="T2430" s="10" t="str">
        <f t="shared" si="309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6">
        <f t="shared" si="303"/>
        <v>42771.405555555561</v>
      </c>
      <c r="K2431">
        <v>1483131966</v>
      </c>
      <c r="L2431" s="16">
        <f t="shared" si="304"/>
        <v>42734.587569444448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305"/>
        <v>1.4321428571428572</v>
      </c>
      <c r="R2431" s="8">
        <f t="shared" si="306"/>
        <v>501.25</v>
      </c>
      <c r="S2431" s="10" t="str">
        <f t="shared" si="308"/>
        <v>food</v>
      </c>
      <c r="T2431" s="10" t="str">
        <f t="shared" si="309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6">
        <f t="shared" si="303"/>
        <v>42411.839166666665</v>
      </c>
      <c r="K2432">
        <v>1452654504</v>
      </c>
      <c r="L2432" s="16">
        <f t="shared" si="304"/>
        <v>42381.839166666665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305"/>
        <v>0.70000000000000007</v>
      </c>
      <c r="R2432" s="8">
        <f t="shared" si="306"/>
        <v>10.5</v>
      </c>
      <c r="S2432" s="10" t="str">
        <f t="shared" si="308"/>
        <v>food</v>
      </c>
      <c r="T2432" s="10" t="str">
        <f t="shared" si="309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6">
        <f t="shared" si="303"/>
        <v>42548.808020833334</v>
      </c>
      <c r="K2433">
        <v>1461896613</v>
      </c>
      <c r="L2433" s="16">
        <f t="shared" si="304"/>
        <v>42488.808020833334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305"/>
        <v>2E-3</v>
      </c>
      <c r="R2433" s="8">
        <f t="shared" si="306"/>
        <v>1</v>
      </c>
      <c r="S2433" s="10" t="str">
        <f t="shared" si="308"/>
        <v>food</v>
      </c>
      <c r="T2433" s="10" t="str">
        <f t="shared" si="309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6">
        <f t="shared" ref="J2434:J2497" si="310">(((I2434/60)/60)/24)+DATE(1970,1,1)+(-7/24)</f>
        <v>42070.927048611113</v>
      </c>
      <c r="K2434">
        <v>1423199697</v>
      </c>
      <c r="L2434" s="16">
        <f t="shared" ref="L2434:L2497" si="311">(((K2434/60)/60)/24)+DATE(1970,1,1)+(-7/24)</f>
        <v>42040.927048611113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312">(E2434/D2434)*100</f>
        <v>1.4285714285714287E-2</v>
      </c>
      <c r="R2434" s="8">
        <f t="shared" ref="R2434:R2497" si="313">E2434/N2434</f>
        <v>1</v>
      </c>
      <c r="S2434" s="10" t="str">
        <f t="shared" si="308"/>
        <v>food</v>
      </c>
      <c r="T2434" s="10" t="str">
        <f t="shared" si="309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6">
        <f t="shared" si="310"/>
        <v>42427.608136574076</v>
      </c>
      <c r="K2435">
        <v>1454016943</v>
      </c>
      <c r="L2435" s="16">
        <f t="shared" si="311"/>
        <v>42397.608136574076</v>
      </c>
      <c r="M2435" t="b">
        <v>0</v>
      </c>
      <c r="N2435" s="11">
        <v>0.1</v>
      </c>
      <c r="O2435" t="b">
        <v>0</v>
      </c>
      <c r="P2435" t="s">
        <v>8284</v>
      </c>
      <c r="Q2435" s="7">
        <f t="shared" si="312"/>
        <v>0</v>
      </c>
      <c r="R2435" s="8">
        <f t="shared" si="313"/>
        <v>0</v>
      </c>
      <c r="S2435" s="10" t="str">
        <f t="shared" ref="S2435:S2462" si="314">IF(ISNUMBER(SEARCH("food",P2435)),"food","")</f>
        <v>food</v>
      </c>
      <c r="T2435" s="10" t="str">
        <f t="shared" si="309"/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6">
        <f t="shared" si="310"/>
        <v>42219.894374999996</v>
      </c>
      <c r="K2436">
        <v>1435206474</v>
      </c>
      <c r="L2436" s="16">
        <f t="shared" si="311"/>
        <v>42179.894374999996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312"/>
        <v>0.13</v>
      </c>
      <c r="R2436" s="8">
        <f t="shared" si="313"/>
        <v>13</v>
      </c>
      <c r="S2436" s="10" t="str">
        <f t="shared" si="314"/>
        <v>food</v>
      </c>
      <c r="T2436" s="10" t="str">
        <f t="shared" si="309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6">
        <f t="shared" si="310"/>
        <v>42281.985949074071</v>
      </c>
      <c r="K2437">
        <v>1441435186</v>
      </c>
      <c r="L2437" s="16">
        <f t="shared" si="311"/>
        <v>42251.985949074071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312"/>
        <v>0.48960000000000004</v>
      </c>
      <c r="R2437" s="8">
        <f t="shared" si="313"/>
        <v>306</v>
      </c>
      <c r="S2437" s="10" t="str">
        <f t="shared" si="314"/>
        <v>food</v>
      </c>
      <c r="T2437" s="10" t="str">
        <f t="shared" si="309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6">
        <f t="shared" si="310"/>
        <v>42398.32372685185</v>
      </c>
      <c r="K2438">
        <v>1448894770</v>
      </c>
      <c r="L2438" s="16">
        <f t="shared" si="311"/>
        <v>42338.32372685185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312"/>
        <v>3.8461538461538464E-2</v>
      </c>
      <c r="R2438" s="8">
        <f t="shared" si="313"/>
        <v>22.5</v>
      </c>
      <c r="S2438" s="10" t="str">
        <f t="shared" si="314"/>
        <v>food</v>
      </c>
      <c r="T2438" s="10" t="str">
        <f t="shared" si="309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6">
        <f t="shared" si="310"/>
        <v>42080.458333333336</v>
      </c>
      <c r="K2439">
        <v>1422400188</v>
      </c>
      <c r="L2439" s="16">
        <f t="shared" si="311"/>
        <v>42031.673472222225</v>
      </c>
      <c r="M2439" t="b">
        <v>0</v>
      </c>
      <c r="N2439" s="11">
        <v>0.1</v>
      </c>
      <c r="O2439" t="b">
        <v>0</v>
      </c>
      <c r="P2439" t="s">
        <v>8284</v>
      </c>
      <c r="Q2439" s="7">
        <f t="shared" si="312"/>
        <v>0</v>
      </c>
      <c r="R2439" s="8">
        <f t="shared" si="313"/>
        <v>0</v>
      </c>
      <c r="S2439" s="10" t="str">
        <f t="shared" si="314"/>
        <v>food</v>
      </c>
      <c r="T2439" s="10" t="str">
        <f t="shared" si="309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6">
        <f t="shared" si="310"/>
        <v>42345.665069444447</v>
      </c>
      <c r="K2440">
        <v>1444341462</v>
      </c>
      <c r="L2440" s="16">
        <f t="shared" si="311"/>
        <v>42285.623402777775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312"/>
        <v>0.33333333333333337</v>
      </c>
      <c r="R2440" s="8">
        <f t="shared" si="313"/>
        <v>50</v>
      </c>
      <c r="S2440" s="10" t="str">
        <f t="shared" si="314"/>
        <v>food</v>
      </c>
      <c r="T2440" s="10" t="str">
        <f t="shared" si="309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6">
        <f t="shared" si="310"/>
        <v>42295.526956018519</v>
      </c>
      <c r="K2441">
        <v>1442605129</v>
      </c>
      <c r="L2441" s="16">
        <f t="shared" si="311"/>
        <v>42265.526956018519</v>
      </c>
      <c r="M2441" t="b">
        <v>0</v>
      </c>
      <c r="N2441" s="11">
        <v>0.1</v>
      </c>
      <c r="O2441" t="b">
        <v>0</v>
      </c>
      <c r="P2441" t="s">
        <v>8284</v>
      </c>
      <c r="Q2441" s="7">
        <f t="shared" si="312"/>
        <v>0</v>
      </c>
      <c r="R2441" s="8">
        <f t="shared" si="313"/>
        <v>0</v>
      </c>
      <c r="S2441" s="10" t="str">
        <f t="shared" si="314"/>
        <v>food</v>
      </c>
      <c r="T2441" s="10" t="str">
        <f t="shared" si="309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6">
        <f t="shared" si="310"/>
        <v>42413.607789351852</v>
      </c>
      <c r="K2442">
        <v>1452807313</v>
      </c>
      <c r="L2442" s="16">
        <f t="shared" si="311"/>
        <v>42383.607789351852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312"/>
        <v>0.2</v>
      </c>
      <c r="R2442" s="8">
        <f t="shared" si="313"/>
        <v>5</v>
      </c>
      <c r="S2442" s="10" t="str">
        <f t="shared" si="314"/>
        <v>food</v>
      </c>
      <c r="T2442" s="10" t="str">
        <f t="shared" si="309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6">
        <f t="shared" si="310"/>
        <v>42207.915972222225</v>
      </c>
      <c r="K2443">
        <v>1435806054</v>
      </c>
      <c r="L2443" s="16">
        <f t="shared" si="311"/>
        <v>42186.833958333336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312"/>
        <v>107.88</v>
      </c>
      <c r="R2443" s="8">
        <f t="shared" si="313"/>
        <v>74.22935779816514</v>
      </c>
      <c r="S2443" s="10" t="str">
        <f t="shared" si="314"/>
        <v>food</v>
      </c>
      <c r="T2443" s="10" t="str">
        <f>IF(ISNUMBER(SEARCH("food",P2443)),"small batch","")</f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6">
        <f t="shared" si="310"/>
        <v>42082.333657407413</v>
      </c>
      <c r="K2444">
        <v>1424188828</v>
      </c>
      <c r="L2444" s="16">
        <f t="shared" si="311"/>
        <v>42052.37532407407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312"/>
        <v>125.94166666666666</v>
      </c>
      <c r="R2444" s="8">
        <f t="shared" si="313"/>
        <v>81.252688172043008</v>
      </c>
      <c r="S2444" s="10" t="str">
        <f t="shared" si="314"/>
        <v>food</v>
      </c>
      <c r="T2444" s="10" t="str">
        <f t="shared" ref="T2444:T2462" si="315">IF(ISNUMBER(SEARCH("food",P2444)),"small batch","")</f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6">
        <f t="shared" si="310"/>
        <v>41866.333587962967</v>
      </c>
      <c r="K2445">
        <v>1405522822</v>
      </c>
      <c r="L2445" s="16">
        <f t="shared" si="311"/>
        <v>41836.333587962967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312"/>
        <v>202.51495</v>
      </c>
      <c r="R2445" s="8">
        <f t="shared" si="313"/>
        <v>130.23469453376205</v>
      </c>
      <c r="S2445" s="10" t="str">
        <f t="shared" si="314"/>
        <v>food</v>
      </c>
      <c r="T2445" s="10" t="str">
        <f t="shared" si="315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6">
        <f t="shared" si="310"/>
        <v>42515.462858796302</v>
      </c>
      <c r="K2446">
        <v>1461607591</v>
      </c>
      <c r="L2446" s="16">
        <f t="shared" si="311"/>
        <v>42485.462858796302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312"/>
        <v>108.60000000000001</v>
      </c>
      <c r="R2446" s="8">
        <f t="shared" si="313"/>
        <v>53.409836065573771</v>
      </c>
      <c r="S2446" s="10" t="str">
        <f t="shared" si="314"/>
        <v>food</v>
      </c>
      <c r="T2446" s="10" t="str">
        <f t="shared" si="315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6">
        <f t="shared" si="310"/>
        <v>42272.898391203707</v>
      </c>
      <c r="K2447">
        <v>1440650021</v>
      </c>
      <c r="L2447" s="16">
        <f t="shared" si="311"/>
        <v>42242.898391203707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312"/>
        <v>172.8</v>
      </c>
      <c r="R2447" s="8">
        <f t="shared" si="313"/>
        <v>75.130434782608702</v>
      </c>
      <c r="S2447" s="10" t="str">
        <f t="shared" si="314"/>
        <v>food</v>
      </c>
      <c r="T2447" s="10" t="str">
        <f t="shared" si="315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6">
        <f t="shared" si="310"/>
        <v>42700.352673611116</v>
      </c>
      <c r="K2448">
        <v>1477578471</v>
      </c>
      <c r="L2448" s="16">
        <f t="shared" si="311"/>
        <v>42670.311006944445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312"/>
        <v>167.98</v>
      </c>
      <c r="R2448" s="8">
        <f t="shared" si="313"/>
        <v>75.666666666666671</v>
      </c>
      <c r="S2448" s="10" t="str">
        <f t="shared" si="314"/>
        <v>food</v>
      </c>
      <c r="T2448" s="10" t="str">
        <f t="shared" si="315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6">
        <f t="shared" si="310"/>
        <v>42685.875000000007</v>
      </c>
      <c r="K2449">
        <v>1476184593</v>
      </c>
      <c r="L2449" s="16">
        <f t="shared" si="311"/>
        <v>42654.178159722222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312"/>
        <v>427.20000000000005</v>
      </c>
      <c r="R2449" s="8">
        <f t="shared" si="313"/>
        <v>31.691394658753708</v>
      </c>
      <c r="S2449" s="10" t="str">
        <f t="shared" si="314"/>
        <v>food</v>
      </c>
      <c r="T2449" s="10" t="str">
        <f t="shared" si="315"/>
        <v>small batch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6">
        <f t="shared" si="310"/>
        <v>42612.941666666673</v>
      </c>
      <c r="K2450">
        <v>1472110513</v>
      </c>
      <c r="L2450" s="16">
        <f t="shared" si="311"/>
        <v>42607.024456018517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312"/>
        <v>107.5</v>
      </c>
      <c r="R2450" s="8">
        <f t="shared" si="313"/>
        <v>47.777777777777779</v>
      </c>
      <c r="S2450" s="10" t="str">
        <f t="shared" si="314"/>
        <v>food</v>
      </c>
      <c r="T2450" s="10" t="str">
        <f t="shared" si="315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6">
        <f t="shared" si="310"/>
        <v>41972.892534722225</v>
      </c>
      <c r="K2451">
        <v>1414725915</v>
      </c>
      <c r="L2451" s="16">
        <f t="shared" si="311"/>
        <v>41942.850868055561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312"/>
        <v>108</v>
      </c>
      <c r="R2451" s="8">
        <f t="shared" si="313"/>
        <v>90</v>
      </c>
      <c r="S2451" s="10" t="str">
        <f t="shared" si="314"/>
        <v>food</v>
      </c>
      <c r="T2451" s="10" t="str">
        <f t="shared" si="315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6">
        <f t="shared" si="310"/>
        <v>41939.840972222228</v>
      </c>
      <c r="K2452">
        <v>1411177456</v>
      </c>
      <c r="L2452" s="16">
        <f t="shared" si="311"/>
        <v>41901.780740740745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312"/>
        <v>101.53353333333335</v>
      </c>
      <c r="R2452" s="8">
        <f t="shared" si="313"/>
        <v>149.31401960784314</v>
      </c>
      <c r="S2452" s="10" t="str">
        <f t="shared" si="314"/>
        <v>food</v>
      </c>
      <c r="T2452" s="10" t="str">
        <f t="shared" si="315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6">
        <f t="shared" si="310"/>
        <v>42799.616782407415</v>
      </c>
      <c r="K2453">
        <v>1487022490</v>
      </c>
      <c r="L2453" s="16">
        <f t="shared" si="311"/>
        <v>42779.616782407415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312"/>
        <v>115.45</v>
      </c>
      <c r="R2453" s="8">
        <f t="shared" si="313"/>
        <v>62.06989247311828</v>
      </c>
      <c r="S2453" s="10" t="str">
        <f t="shared" si="314"/>
        <v>food</v>
      </c>
      <c r="T2453" s="10" t="str">
        <f t="shared" si="315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6">
        <f t="shared" si="310"/>
        <v>42367.666666666664</v>
      </c>
      <c r="K2454">
        <v>1448914500</v>
      </c>
      <c r="L2454" s="16">
        <f t="shared" si="311"/>
        <v>42338.552083333336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312"/>
        <v>133.5</v>
      </c>
      <c r="R2454" s="8">
        <f t="shared" si="313"/>
        <v>53.4</v>
      </c>
      <c r="S2454" s="10" t="str">
        <f t="shared" si="314"/>
        <v>food</v>
      </c>
      <c r="T2454" s="10" t="str">
        <f t="shared" si="315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6">
        <f t="shared" si="310"/>
        <v>42768.400567129633</v>
      </c>
      <c r="K2455">
        <v>1483461409</v>
      </c>
      <c r="L2455" s="16">
        <f t="shared" si="311"/>
        <v>42738.400567129633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312"/>
        <v>154.69999999999999</v>
      </c>
      <c r="R2455" s="8">
        <f t="shared" si="313"/>
        <v>69.268656716417908</v>
      </c>
      <c r="S2455" s="10" t="str">
        <f t="shared" si="314"/>
        <v>food</v>
      </c>
      <c r="T2455" s="10" t="str">
        <f t="shared" si="315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6">
        <f t="shared" si="310"/>
        <v>42804.909814814811</v>
      </c>
      <c r="K2456">
        <v>1486183808</v>
      </c>
      <c r="L2456" s="16">
        <f t="shared" si="311"/>
        <v>42769.909814814811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312"/>
        <v>100.84571428571429</v>
      </c>
      <c r="R2456" s="8">
        <f t="shared" si="313"/>
        <v>271.50769230769231</v>
      </c>
      <c r="S2456" s="10" t="str">
        <f t="shared" si="314"/>
        <v>food</v>
      </c>
      <c r="T2456" s="10" t="str">
        <f t="shared" si="315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6">
        <f t="shared" si="310"/>
        <v>42480.490162037044</v>
      </c>
      <c r="K2457">
        <v>1458758750</v>
      </c>
      <c r="L2457" s="16">
        <f t="shared" si="311"/>
        <v>42452.490162037044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312"/>
        <v>182</v>
      </c>
      <c r="R2457" s="8">
        <f t="shared" si="313"/>
        <v>34.125</v>
      </c>
      <c r="S2457" s="10" t="str">
        <f t="shared" si="314"/>
        <v>food</v>
      </c>
      <c r="T2457" s="10" t="str">
        <f t="shared" si="315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6">
        <f t="shared" si="310"/>
        <v>42791.669432870374</v>
      </c>
      <c r="K2458">
        <v>1485471839</v>
      </c>
      <c r="L2458" s="16">
        <f t="shared" si="311"/>
        <v>42761.669432870374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312"/>
        <v>180.86666666666667</v>
      </c>
      <c r="R2458" s="8">
        <f t="shared" si="313"/>
        <v>40.492537313432834</v>
      </c>
      <c r="S2458" s="10" t="str">
        <f t="shared" si="314"/>
        <v>food</v>
      </c>
      <c r="T2458" s="10" t="str">
        <f t="shared" si="315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6">
        <f t="shared" si="310"/>
        <v>42453.269166666672</v>
      </c>
      <c r="K2459">
        <v>1456237656</v>
      </c>
      <c r="L2459" s="16">
        <f t="shared" si="311"/>
        <v>42423.310833333337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312"/>
        <v>102.30434782608695</v>
      </c>
      <c r="R2459" s="8">
        <f t="shared" si="313"/>
        <v>189.75806451612902</v>
      </c>
      <c r="S2459" s="10" t="str">
        <f t="shared" si="314"/>
        <v>food</v>
      </c>
      <c r="T2459" s="10" t="str">
        <f t="shared" si="315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6">
        <f t="shared" si="310"/>
        <v>42530.500000000007</v>
      </c>
      <c r="K2460">
        <v>1462481718</v>
      </c>
      <c r="L2460" s="16">
        <f t="shared" si="311"/>
        <v>42495.580069444448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312"/>
        <v>110.17999999999999</v>
      </c>
      <c r="R2460" s="8">
        <f t="shared" si="313"/>
        <v>68.862499999999997</v>
      </c>
      <c r="S2460" s="10" t="str">
        <f t="shared" si="314"/>
        <v>food</v>
      </c>
      <c r="T2460" s="10" t="str">
        <f t="shared" si="315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6">
        <f t="shared" si="310"/>
        <v>42452.304224537038</v>
      </c>
      <c r="K2461">
        <v>1454858285</v>
      </c>
      <c r="L2461" s="16">
        <f t="shared" si="311"/>
        <v>42407.345891203709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312"/>
        <v>102.25</v>
      </c>
      <c r="R2461" s="8">
        <f t="shared" si="313"/>
        <v>108.77659574468085</v>
      </c>
      <c r="S2461" s="10" t="str">
        <f t="shared" si="314"/>
        <v>food</v>
      </c>
      <c r="T2461" s="10" t="str">
        <f t="shared" si="315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6">
        <f t="shared" si="310"/>
        <v>42737.886805555558</v>
      </c>
      <c r="K2462">
        <v>1480480167</v>
      </c>
      <c r="L2462" s="16">
        <f t="shared" si="311"/>
        <v>42703.895451388897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312"/>
        <v>100.78823529411764</v>
      </c>
      <c r="R2462" s="8">
        <f t="shared" si="313"/>
        <v>125.98529411764706</v>
      </c>
      <c r="S2462" s="10" t="str">
        <f t="shared" si="314"/>
        <v>food</v>
      </c>
      <c r="T2462" s="10" t="str">
        <f t="shared" si="315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6">
        <f t="shared" si="310"/>
        <v>40816.833333333336</v>
      </c>
      <c r="K2463">
        <v>1314577097</v>
      </c>
      <c r="L2463" s="16">
        <f t="shared" si="311"/>
        <v>40783.721030092594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312"/>
        <v>103.8</v>
      </c>
      <c r="R2463" s="8">
        <f t="shared" si="313"/>
        <v>90.523255813953483</v>
      </c>
      <c r="S2463" s="10" t="str">
        <f t="shared" ref="S2463:S2502" si="316">IF(ISNUMBER(SEARCH("music",P2463)),"music","")</f>
        <v>music</v>
      </c>
      <c r="T2463" s="10" t="str">
        <f>IF(ISNUMBER(SEARCH("music",P2463)),"indie rock","")</f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6">
        <f t="shared" si="310"/>
        <v>41108.894629629634</v>
      </c>
      <c r="K2464">
        <v>1340944096</v>
      </c>
      <c r="L2464" s="16">
        <f t="shared" si="311"/>
        <v>41088.894629629634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312"/>
        <v>110.70833333333334</v>
      </c>
      <c r="R2464" s="8">
        <f t="shared" si="313"/>
        <v>28.880434782608695</v>
      </c>
      <c r="S2464" s="10" t="str">
        <f t="shared" si="316"/>
        <v>music</v>
      </c>
      <c r="T2464" s="10" t="str">
        <f t="shared" ref="T2464:T2502" si="317">IF(ISNUMBER(SEARCH("music",P2464)),"indie rock","")</f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6">
        <f t="shared" si="310"/>
        <v>41380.5</v>
      </c>
      <c r="K2465">
        <v>1362710425</v>
      </c>
      <c r="L2465" s="16">
        <f t="shared" si="311"/>
        <v>41340.819733796299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312"/>
        <v>116.25000000000001</v>
      </c>
      <c r="R2465" s="8">
        <f t="shared" si="313"/>
        <v>31</v>
      </c>
      <c r="S2465" s="10" t="str">
        <f t="shared" si="316"/>
        <v>music</v>
      </c>
      <c r="T2465" s="10" t="str">
        <f t="shared" si="317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6">
        <f t="shared" si="310"/>
        <v>42277.520138888889</v>
      </c>
      <c r="K2466">
        <v>1441143397</v>
      </c>
      <c r="L2466" s="16">
        <f t="shared" si="311"/>
        <v>42248.608761574076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312"/>
        <v>111.1</v>
      </c>
      <c r="R2466" s="8">
        <f t="shared" si="313"/>
        <v>51.674418604651166</v>
      </c>
      <c r="S2466" s="10" t="str">
        <f t="shared" si="316"/>
        <v>music</v>
      </c>
      <c r="T2466" s="10" t="str">
        <f t="shared" si="317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6">
        <f t="shared" si="310"/>
        <v>41175.42763888889</v>
      </c>
      <c r="K2467">
        <v>1345828548</v>
      </c>
      <c r="L2467" s="16">
        <f t="shared" si="311"/>
        <v>41145.42763888889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312"/>
        <v>180.14285714285714</v>
      </c>
      <c r="R2467" s="8">
        <f t="shared" si="313"/>
        <v>26.270833333333332</v>
      </c>
      <c r="S2467" s="10" t="str">
        <f t="shared" si="316"/>
        <v>music</v>
      </c>
      <c r="T2467" s="10" t="str">
        <f t="shared" si="317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6">
        <f t="shared" si="310"/>
        <v>41402.810798611114</v>
      </c>
      <c r="K2468">
        <v>1365474453</v>
      </c>
      <c r="L2468" s="16">
        <f t="shared" si="311"/>
        <v>41372.810798611114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312"/>
        <v>100</v>
      </c>
      <c r="R2468" s="8">
        <f t="shared" si="313"/>
        <v>48.07692307692308</v>
      </c>
      <c r="S2468" s="10" t="str">
        <f t="shared" si="316"/>
        <v>music</v>
      </c>
      <c r="T2468" s="10" t="str">
        <f t="shared" si="317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6">
        <f t="shared" si="310"/>
        <v>41039.416666666672</v>
      </c>
      <c r="K2469">
        <v>1335473931</v>
      </c>
      <c r="L2469" s="16">
        <f t="shared" si="311"/>
        <v>41025.582534722227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312"/>
        <v>118.5</v>
      </c>
      <c r="R2469" s="8">
        <f t="shared" si="313"/>
        <v>27.558139534883722</v>
      </c>
      <c r="S2469" s="10" t="str">
        <f t="shared" si="316"/>
        <v>music</v>
      </c>
      <c r="T2469" s="10" t="str">
        <f t="shared" si="317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6">
        <f t="shared" si="310"/>
        <v>41209.916666666672</v>
      </c>
      <c r="K2470">
        <v>1348285321</v>
      </c>
      <c r="L2470" s="16">
        <f t="shared" si="311"/>
        <v>41173.862511574072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312"/>
        <v>107.21700000000001</v>
      </c>
      <c r="R2470" s="8">
        <f t="shared" si="313"/>
        <v>36.97137931034483</v>
      </c>
      <c r="S2470" s="10" t="str">
        <f t="shared" si="316"/>
        <v>music</v>
      </c>
      <c r="T2470" s="10" t="str">
        <f t="shared" si="317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6">
        <f t="shared" si="310"/>
        <v>40582.138067129628</v>
      </c>
      <c r="K2471">
        <v>1295000329</v>
      </c>
      <c r="L2471" s="16">
        <f t="shared" si="311"/>
        <v>40557.138067129628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312"/>
        <v>113.66666666666667</v>
      </c>
      <c r="R2471" s="8">
        <f t="shared" si="313"/>
        <v>29.021276595744681</v>
      </c>
      <c r="S2471" s="10" t="str">
        <f t="shared" si="316"/>
        <v>music</v>
      </c>
      <c r="T2471" s="10" t="str">
        <f t="shared" si="317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6">
        <f t="shared" si="310"/>
        <v>41052.783043981486</v>
      </c>
      <c r="K2472">
        <v>1335232055</v>
      </c>
      <c r="L2472" s="16">
        <f t="shared" si="311"/>
        <v>41022.783043981486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312"/>
        <v>103.16400000000002</v>
      </c>
      <c r="R2472" s="8">
        <f t="shared" si="313"/>
        <v>28.65666666666667</v>
      </c>
      <c r="S2472" s="10" t="str">
        <f t="shared" si="316"/>
        <v>music</v>
      </c>
      <c r="T2472" s="10" t="str">
        <f t="shared" si="317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6">
        <f t="shared" si="310"/>
        <v>40933.701296296298</v>
      </c>
      <c r="K2473">
        <v>1324079392</v>
      </c>
      <c r="L2473" s="16">
        <f t="shared" si="311"/>
        <v>40893.701296296298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312"/>
        <v>128</v>
      </c>
      <c r="R2473" s="8">
        <f t="shared" si="313"/>
        <v>37.647058823529413</v>
      </c>
      <c r="S2473" s="10" t="str">
        <f t="shared" si="316"/>
        <v>music</v>
      </c>
      <c r="T2473" s="10" t="str">
        <f t="shared" si="317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6">
        <f t="shared" si="310"/>
        <v>40424.752083333333</v>
      </c>
      <c r="K2474">
        <v>1277433980</v>
      </c>
      <c r="L2474" s="16">
        <f t="shared" si="311"/>
        <v>40353.823842592596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312"/>
        <v>135.76026666666667</v>
      </c>
      <c r="R2474" s="8">
        <f t="shared" si="313"/>
        <v>97.904038461538462</v>
      </c>
      <c r="S2474" s="10" t="str">
        <f t="shared" si="316"/>
        <v>music</v>
      </c>
      <c r="T2474" s="10" t="str">
        <f t="shared" si="317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6">
        <f t="shared" si="310"/>
        <v>41223.498483796298</v>
      </c>
      <c r="K2475">
        <v>1349978269</v>
      </c>
      <c r="L2475" s="16">
        <f t="shared" si="311"/>
        <v>41193.456817129634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312"/>
        <v>100</v>
      </c>
      <c r="R2475" s="8">
        <f t="shared" si="313"/>
        <v>42.553191489361701</v>
      </c>
      <c r="S2475" s="10" t="str">
        <f t="shared" si="316"/>
        <v>music</v>
      </c>
      <c r="T2475" s="10" t="str">
        <f t="shared" si="317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6">
        <f t="shared" si="310"/>
        <v>40461.719629629632</v>
      </c>
      <c r="K2476">
        <v>1282868176</v>
      </c>
      <c r="L2476" s="16">
        <f t="shared" si="311"/>
        <v>40416.719629629632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312"/>
        <v>100.00360000000002</v>
      </c>
      <c r="R2476" s="8">
        <f t="shared" si="313"/>
        <v>131.58368421052631</v>
      </c>
      <c r="S2476" s="10" t="str">
        <f t="shared" si="316"/>
        <v>music</v>
      </c>
      <c r="T2476" s="10" t="str">
        <f t="shared" si="317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6">
        <f t="shared" si="310"/>
        <v>40369.625</v>
      </c>
      <c r="K2477">
        <v>1273647255</v>
      </c>
      <c r="L2477" s="16">
        <f t="shared" si="311"/>
        <v>40309.99600694445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312"/>
        <v>104.71999999999998</v>
      </c>
      <c r="R2477" s="8">
        <f t="shared" si="313"/>
        <v>32.320987654320987</v>
      </c>
      <c r="S2477" s="10" t="str">
        <f t="shared" si="316"/>
        <v>music</v>
      </c>
      <c r="T2477" s="10" t="str">
        <f t="shared" si="317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6">
        <f t="shared" si="310"/>
        <v>41946.078356481485</v>
      </c>
      <c r="K2478">
        <v>1412149970</v>
      </c>
      <c r="L2478" s="16">
        <f t="shared" si="311"/>
        <v>41913.036689814813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312"/>
        <v>105.02249999999999</v>
      </c>
      <c r="R2478" s="8">
        <f t="shared" si="313"/>
        <v>61.103999999999999</v>
      </c>
      <c r="S2478" s="10" t="str">
        <f t="shared" si="316"/>
        <v>music</v>
      </c>
      <c r="T2478" s="10" t="str">
        <f t="shared" si="317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6">
        <f t="shared" si="310"/>
        <v>41133.399826388893</v>
      </c>
      <c r="K2479">
        <v>1340901345</v>
      </c>
      <c r="L2479" s="16">
        <f t="shared" si="311"/>
        <v>41088.399826388893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312"/>
        <v>171.33333333333334</v>
      </c>
      <c r="R2479" s="8">
        <f t="shared" si="313"/>
        <v>31.341463414634145</v>
      </c>
      <c r="S2479" s="10" t="str">
        <f t="shared" si="316"/>
        <v>music</v>
      </c>
      <c r="T2479" s="10" t="str">
        <f t="shared" si="317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6">
        <f t="shared" si="310"/>
        <v>41287.658715277779</v>
      </c>
      <c r="K2480">
        <v>1355525313</v>
      </c>
      <c r="L2480" s="16">
        <f t="shared" si="311"/>
        <v>41257.658715277779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312"/>
        <v>127.49999999999999</v>
      </c>
      <c r="R2480" s="8">
        <f t="shared" si="313"/>
        <v>129.1139240506329</v>
      </c>
      <c r="S2480" s="10" t="str">
        <f t="shared" si="316"/>
        <v>music</v>
      </c>
      <c r="T2480" s="10" t="str">
        <f t="shared" si="317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6">
        <f t="shared" si="310"/>
        <v>41117.791666666672</v>
      </c>
      <c r="K2481">
        <v>1342545994</v>
      </c>
      <c r="L2481" s="16">
        <f t="shared" si="311"/>
        <v>41107.435115740744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312"/>
        <v>133.44333333333333</v>
      </c>
      <c r="R2481" s="8">
        <f t="shared" si="313"/>
        <v>25.020624999999999</v>
      </c>
      <c r="S2481" s="10" t="str">
        <f t="shared" si="316"/>
        <v>music</v>
      </c>
      <c r="T2481" s="10" t="str">
        <f t="shared" si="317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6">
        <f t="shared" si="310"/>
        <v>42287.644490740742</v>
      </c>
      <c r="K2482">
        <v>1439332084</v>
      </c>
      <c r="L2482" s="16">
        <f t="shared" si="311"/>
        <v>42227.644490740742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312"/>
        <v>100</v>
      </c>
      <c r="R2482" s="8">
        <f t="shared" si="313"/>
        <v>250</v>
      </c>
      <c r="S2482" s="10" t="str">
        <f t="shared" si="316"/>
        <v>music</v>
      </c>
      <c r="T2482" s="10" t="str">
        <f t="shared" si="317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6">
        <f t="shared" si="310"/>
        <v>41029.354259259264</v>
      </c>
      <c r="K2483">
        <v>1333207808</v>
      </c>
      <c r="L2483" s="16">
        <f t="shared" si="311"/>
        <v>40999.354259259264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312"/>
        <v>112.91099999999999</v>
      </c>
      <c r="R2483" s="8">
        <f t="shared" si="313"/>
        <v>47.541473684210523</v>
      </c>
      <c r="S2483" s="10" t="str">
        <f t="shared" si="316"/>
        <v>music</v>
      </c>
      <c r="T2483" s="10" t="str">
        <f t="shared" si="317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6">
        <f t="shared" si="310"/>
        <v>40756.490543981483</v>
      </c>
      <c r="K2484">
        <v>1308336383</v>
      </c>
      <c r="L2484" s="16">
        <f t="shared" si="311"/>
        <v>40711.490543981483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312"/>
        <v>100.1</v>
      </c>
      <c r="R2484" s="8">
        <f t="shared" si="313"/>
        <v>40.04</v>
      </c>
      <c r="S2484" s="10" t="str">
        <f t="shared" si="316"/>
        <v>music</v>
      </c>
      <c r="T2484" s="10" t="str">
        <f t="shared" si="317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6">
        <f t="shared" si="310"/>
        <v>41030.416701388895</v>
      </c>
      <c r="K2485">
        <v>1330711203</v>
      </c>
      <c r="L2485" s="16">
        <f t="shared" si="311"/>
        <v>40970.458368055559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312"/>
        <v>113.72727272727272</v>
      </c>
      <c r="R2485" s="8">
        <f t="shared" si="313"/>
        <v>65.84210526315789</v>
      </c>
      <c r="S2485" s="10" t="str">
        <f t="shared" si="316"/>
        <v>music</v>
      </c>
      <c r="T2485" s="10" t="str">
        <f t="shared" si="317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6">
        <f t="shared" si="310"/>
        <v>40801.625034722223</v>
      </c>
      <c r="K2486">
        <v>1313532003</v>
      </c>
      <c r="L2486" s="16">
        <f t="shared" si="311"/>
        <v>40771.625034722223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312"/>
        <v>119.31742857142855</v>
      </c>
      <c r="R2486" s="8">
        <f t="shared" si="313"/>
        <v>46.401222222222216</v>
      </c>
      <c r="S2486" s="10" t="str">
        <f t="shared" si="316"/>
        <v>music</v>
      </c>
      <c r="T2486" s="10" t="str">
        <f t="shared" si="317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6">
        <f t="shared" si="310"/>
        <v>40828.706932870373</v>
      </c>
      <c r="K2487">
        <v>1315439879</v>
      </c>
      <c r="L2487" s="16">
        <f t="shared" si="311"/>
        <v>40793.706932870373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312"/>
        <v>103.25</v>
      </c>
      <c r="R2487" s="8">
        <f t="shared" si="313"/>
        <v>50.365853658536587</v>
      </c>
      <c r="S2487" s="10" t="str">
        <f t="shared" si="316"/>
        <v>music</v>
      </c>
      <c r="T2487" s="10" t="str">
        <f t="shared" si="317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6">
        <f t="shared" si="310"/>
        <v>41021.416388888894</v>
      </c>
      <c r="K2488">
        <v>1332521976</v>
      </c>
      <c r="L2488" s="16">
        <f t="shared" si="311"/>
        <v>40991.416388888894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312"/>
        <v>265.66666666666669</v>
      </c>
      <c r="R2488" s="8">
        <f t="shared" si="313"/>
        <v>26.566666666666666</v>
      </c>
      <c r="S2488" s="10" t="str">
        <f t="shared" si="316"/>
        <v>music</v>
      </c>
      <c r="T2488" s="10" t="str">
        <f t="shared" si="317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6">
        <f t="shared" si="310"/>
        <v>41055.791631944448</v>
      </c>
      <c r="K2489">
        <v>1335491997</v>
      </c>
      <c r="L2489" s="16">
        <f t="shared" si="311"/>
        <v>41025.791631944448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312"/>
        <v>100.05066666666667</v>
      </c>
      <c r="R2489" s="8">
        <f t="shared" si="313"/>
        <v>39.493684210526318</v>
      </c>
      <c r="S2489" s="10" t="str">
        <f t="shared" si="316"/>
        <v>music</v>
      </c>
      <c r="T2489" s="10" t="str">
        <f t="shared" si="317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6">
        <f t="shared" si="310"/>
        <v>40863.383194444446</v>
      </c>
      <c r="K2490">
        <v>1318864308</v>
      </c>
      <c r="L2490" s="16">
        <f t="shared" si="311"/>
        <v>40833.341527777782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312"/>
        <v>106.69999999999999</v>
      </c>
      <c r="R2490" s="8">
        <f t="shared" si="313"/>
        <v>49.246153846153845</v>
      </c>
      <c r="S2490" s="10" t="str">
        <f t="shared" si="316"/>
        <v>music</v>
      </c>
      <c r="T2490" s="10" t="str">
        <f t="shared" si="317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6">
        <f t="shared" si="310"/>
        <v>41403.398599537039</v>
      </c>
      <c r="K2491">
        <v>1365525239</v>
      </c>
      <c r="L2491" s="16">
        <f t="shared" si="311"/>
        <v>41373.398599537039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312"/>
        <v>133.67142857142858</v>
      </c>
      <c r="R2491" s="8">
        <f t="shared" si="313"/>
        <v>62.38</v>
      </c>
      <c r="S2491" s="10" t="str">
        <f t="shared" si="316"/>
        <v>music</v>
      </c>
      <c r="T2491" s="10" t="str">
        <f t="shared" si="317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6">
        <f t="shared" si="310"/>
        <v>41082.936064814814</v>
      </c>
      <c r="K2492">
        <v>1335245276</v>
      </c>
      <c r="L2492" s="16">
        <f t="shared" si="311"/>
        <v>41022.936064814814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312"/>
        <v>121.39999999999999</v>
      </c>
      <c r="R2492" s="8">
        <f t="shared" si="313"/>
        <v>37.9375</v>
      </c>
      <c r="S2492" s="10" t="str">
        <f t="shared" si="316"/>
        <v>music</v>
      </c>
      <c r="T2492" s="10" t="str">
        <f t="shared" si="317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6">
        <f t="shared" si="310"/>
        <v>40558.785416666666</v>
      </c>
      <c r="K2493">
        <v>1293739714</v>
      </c>
      <c r="L2493" s="16">
        <f t="shared" si="311"/>
        <v>40542.547615740747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312"/>
        <v>103.2</v>
      </c>
      <c r="R2493" s="8">
        <f t="shared" si="313"/>
        <v>51.6</v>
      </c>
      <c r="S2493" s="10" t="str">
        <f t="shared" si="316"/>
        <v>music</v>
      </c>
      <c r="T2493" s="10" t="str">
        <f t="shared" si="317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6">
        <f t="shared" si="310"/>
        <v>41076.124305555561</v>
      </c>
      <c r="K2494">
        <v>1335397188</v>
      </c>
      <c r="L2494" s="16">
        <f t="shared" si="311"/>
        <v>41024.69430555556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312"/>
        <v>125</v>
      </c>
      <c r="R2494" s="8">
        <f t="shared" si="313"/>
        <v>27.777777777777779</v>
      </c>
      <c r="S2494" s="10" t="str">
        <f t="shared" si="316"/>
        <v>music</v>
      </c>
      <c r="T2494" s="10" t="str">
        <f t="shared" si="317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6">
        <f t="shared" si="310"/>
        <v>41392.876620370371</v>
      </c>
      <c r="K2495">
        <v>1363320140</v>
      </c>
      <c r="L2495" s="16">
        <f t="shared" si="311"/>
        <v>41347.876620370371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312"/>
        <v>128.69999999999999</v>
      </c>
      <c r="R2495" s="8">
        <f t="shared" si="313"/>
        <v>99.382239382239376</v>
      </c>
      <c r="S2495" s="10" t="str">
        <f t="shared" si="316"/>
        <v>music</v>
      </c>
      <c r="T2495" s="10" t="str">
        <f t="shared" si="317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6">
        <f t="shared" si="310"/>
        <v>41052.353518518517</v>
      </c>
      <c r="K2496">
        <v>1335194944</v>
      </c>
      <c r="L2496" s="16">
        <f t="shared" si="311"/>
        <v>41022.353518518517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312"/>
        <v>101.00533333333333</v>
      </c>
      <c r="R2496" s="8">
        <f t="shared" si="313"/>
        <v>38.848205128205123</v>
      </c>
      <c r="S2496" s="10" t="str">
        <f t="shared" si="316"/>
        <v>music</v>
      </c>
      <c r="T2496" s="10" t="str">
        <f t="shared" si="317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6">
        <f t="shared" si="310"/>
        <v>41066.654803240745</v>
      </c>
      <c r="K2497">
        <v>1336430575</v>
      </c>
      <c r="L2497" s="16">
        <f t="shared" si="311"/>
        <v>41036.654803240745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312"/>
        <v>127.53666666666665</v>
      </c>
      <c r="R2497" s="8">
        <f t="shared" si="313"/>
        <v>45.548809523809524</v>
      </c>
      <c r="S2497" s="10" t="str">
        <f t="shared" si="316"/>
        <v>music</v>
      </c>
      <c r="T2497" s="10" t="str">
        <f t="shared" si="317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6">
        <f t="shared" ref="J2498:J2561" si="318">(((I2498/60)/60)/24)+DATE(1970,1,1)+(-7/24)</f>
        <v>41362.663101851853</v>
      </c>
      <c r="K2498">
        <v>1361577292</v>
      </c>
      <c r="L2498" s="16">
        <f t="shared" ref="L2498:L2561" si="319">(((K2498/60)/60)/24)+DATE(1970,1,1)+(-7/24)</f>
        <v>41327.704768518524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320">(E2498/D2498)*100</f>
        <v>100</v>
      </c>
      <c r="R2498" s="8">
        <f t="shared" ref="R2498:R2561" si="321">E2498/N2498</f>
        <v>600</v>
      </c>
      <c r="S2498" s="10" t="str">
        <f t="shared" si="316"/>
        <v>music</v>
      </c>
      <c r="T2498" s="10" t="str">
        <f t="shared" si="317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6">
        <f t="shared" si="318"/>
        <v>40760.587245370371</v>
      </c>
      <c r="K2499">
        <v>1309986338</v>
      </c>
      <c r="L2499" s="16">
        <f t="shared" si="319"/>
        <v>40730.587245370371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320"/>
        <v>112.7715</v>
      </c>
      <c r="R2499" s="8">
        <f t="shared" si="321"/>
        <v>80.551071428571419</v>
      </c>
      <c r="S2499" s="10" t="str">
        <f t="shared" si="316"/>
        <v>music</v>
      </c>
      <c r="T2499" s="10" t="str">
        <f t="shared" si="317"/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6">
        <f t="shared" si="318"/>
        <v>42031.675775462965</v>
      </c>
      <c r="K2500">
        <v>1421190787</v>
      </c>
      <c r="L2500" s="16">
        <f t="shared" si="319"/>
        <v>42017.675775462965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320"/>
        <v>105.60000000000001</v>
      </c>
      <c r="R2500" s="8">
        <f t="shared" si="321"/>
        <v>52.8</v>
      </c>
      <c r="S2500" s="10" t="str">
        <f t="shared" si="316"/>
        <v>music</v>
      </c>
      <c r="T2500" s="10" t="str">
        <f t="shared" si="317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6">
        <f t="shared" si="318"/>
        <v>41274.458333333336</v>
      </c>
      <c r="K2501">
        <v>1352820837</v>
      </c>
      <c r="L2501" s="16">
        <f t="shared" si="319"/>
        <v>41226.356909722221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320"/>
        <v>202.625</v>
      </c>
      <c r="R2501" s="8">
        <f t="shared" si="321"/>
        <v>47.676470588235297</v>
      </c>
      <c r="S2501" s="10" t="str">
        <f t="shared" si="316"/>
        <v>music</v>
      </c>
      <c r="T2501" s="10" t="str">
        <f t="shared" si="317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6">
        <f t="shared" si="318"/>
        <v>41083.481192129635</v>
      </c>
      <c r="K2502">
        <v>1337884375</v>
      </c>
      <c r="L2502" s="16">
        <f t="shared" si="319"/>
        <v>41053.481192129635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320"/>
        <v>113.33333333333333</v>
      </c>
      <c r="R2502" s="8">
        <f t="shared" si="321"/>
        <v>23.448275862068964</v>
      </c>
      <c r="S2502" s="10" t="str">
        <f t="shared" si="316"/>
        <v>music</v>
      </c>
      <c r="T2502" s="10" t="str">
        <f t="shared" si="317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6">
        <f t="shared" si="318"/>
        <v>42274.485000000001</v>
      </c>
      <c r="K2503">
        <v>1440787104</v>
      </c>
      <c r="L2503" s="16">
        <f t="shared" si="319"/>
        <v>42244.485000000001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320"/>
        <v>2.5545454545454547</v>
      </c>
      <c r="R2503" s="8">
        <f t="shared" si="321"/>
        <v>40.142857142857146</v>
      </c>
      <c r="S2503" s="10" t="str">
        <f t="shared" ref="S2503:S2522" si="322">IF(ISNUMBER(SEARCH("food",P2503)),"food","")</f>
        <v>food</v>
      </c>
      <c r="T2503" s="10" t="str">
        <f t="shared" ref="T2503:T2522" si="323">IF(ISNUMBER(SEARCH("restaurants",P2503)),"restaurants","")</f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6">
        <f t="shared" si="318"/>
        <v>41903.533773148149</v>
      </c>
      <c r="K2504">
        <v>1407440918</v>
      </c>
      <c r="L2504" s="16">
        <f t="shared" si="319"/>
        <v>41858.533773148149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320"/>
        <v>7.8181818181818186E-2</v>
      </c>
      <c r="R2504" s="8">
        <f t="shared" si="321"/>
        <v>17.2</v>
      </c>
      <c r="S2504" s="10" t="str">
        <f t="shared" si="322"/>
        <v>food</v>
      </c>
      <c r="T2504" s="10" t="str">
        <f t="shared" si="323"/>
        <v>restaurants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6">
        <f t="shared" si="318"/>
        <v>42528.587500000001</v>
      </c>
      <c r="K2505">
        <v>1462743308</v>
      </c>
      <c r="L2505" s="16">
        <f t="shared" si="319"/>
        <v>42498.607731481483</v>
      </c>
      <c r="M2505" t="b">
        <v>0</v>
      </c>
      <c r="N2505" s="11">
        <v>0.1</v>
      </c>
      <c r="O2505" t="b">
        <v>0</v>
      </c>
      <c r="P2505" t="s">
        <v>8299</v>
      </c>
      <c r="Q2505" s="7">
        <f t="shared" si="320"/>
        <v>0</v>
      </c>
      <c r="R2505" s="8">
        <f t="shared" si="321"/>
        <v>0</v>
      </c>
      <c r="S2505" s="10" t="str">
        <f t="shared" si="322"/>
        <v>food</v>
      </c>
      <c r="T2505" s="10" t="str">
        <f t="shared" si="323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6">
        <f t="shared" si="318"/>
        <v>41957.765439814822</v>
      </c>
      <c r="K2506">
        <v>1413418934</v>
      </c>
      <c r="L2506" s="16">
        <f t="shared" si="319"/>
        <v>41927.723773148151</v>
      </c>
      <c r="M2506" t="b">
        <v>0</v>
      </c>
      <c r="N2506" s="11">
        <v>0.1</v>
      </c>
      <c r="O2506" t="b">
        <v>0</v>
      </c>
      <c r="P2506" t="s">
        <v>8299</v>
      </c>
      <c r="Q2506" s="7">
        <f t="shared" si="320"/>
        <v>0</v>
      </c>
      <c r="R2506" s="8">
        <f t="shared" si="321"/>
        <v>0</v>
      </c>
      <c r="S2506" s="10" t="str">
        <f t="shared" si="322"/>
        <v>food</v>
      </c>
      <c r="T2506" s="10" t="str">
        <f t="shared" si="323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6">
        <f t="shared" si="318"/>
        <v>42076.722407407411</v>
      </c>
      <c r="K2507">
        <v>1423704016</v>
      </c>
      <c r="L2507" s="16">
        <f t="shared" si="319"/>
        <v>42046.764074074075</v>
      </c>
      <c r="M2507" t="b">
        <v>0</v>
      </c>
      <c r="N2507" s="11">
        <v>0.1</v>
      </c>
      <c r="O2507" t="b">
        <v>0</v>
      </c>
      <c r="P2507" t="s">
        <v>8299</v>
      </c>
      <c r="Q2507" s="7">
        <f t="shared" si="320"/>
        <v>0</v>
      </c>
      <c r="R2507" s="8">
        <f t="shared" si="321"/>
        <v>0</v>
      </c>
      <c r="S2507" s="10" t="str">
        <f t="shared" si="322"/>
        <v>food</v>
      </c>
      <c r="T2507" s="10" t="str">
        <f t="shared" si="323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6">
        <f t="shared" si="318"/>
        <v>42280.583333333336</v>
      </c>
      <c r="K2508">
        <v>1441955269</v>
      </c>
      <c r="L2508" s="16">
        <f t="shared" si="319"/>
        <v>42258.005428240744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320"/>
        <v>0.6</v>
      </c>
      <c r="R2508" s="8">
        <f t="shared" si="321"/>
        <v>15</v>
      </c>
      <c r="S2508" s="10" t="str">
        <f t="shared" si="322"/>
        <v>food</v>
      </c>
      <c r="T2508" s="10" t="str">
        <f t="shared" si="323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6">
        <f t="shared" si="318"/>
        <v>42134.7812962963</v>
      </c>
      <c r="K2509">
        <v>1428716704</v>
      </c>
      <c r="L2509" s="16">
        <f t="shared" si="319"/>
        <v>42104.7812962963</v>
      </c>
      <c r="M2509" t="b">
        <v>0</v>
      </c>
      <c r="N2509" s="11">
        <v>0.1</v>
      </c>
      <c r="O2509" t="b">
        <v>0</v>
      </c>
      <c r="P2509" t="s">
        <v>8299</v>
      </c>
      <c r="Q2509" s="7">
        <f t="shared" si="320"/>
        <v>0</v>
      </c>
      <c r="R2509" s="8">
        <f t="shared" si="321"/>
        <v>0</v>
      </c>
      <c r="S2509" s="10" t="str">
        <f t="shared" si="322"/>
        <v>food</v>
      </c>
      <c r="T2509" s="10" t="str">
        <f t="shared" si="323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6">
        <f t="shared" si="318"/>
        <v>41865.660115740742</v>
      </c>
      <c r="K2510">
        <v>1405464634</v>
      </c>
      <c r="L2510" s="16">
        <f t="shared" si="319"/>
        <v>41835.660115740742</v>
      </c>
      <c r="M2510" t="b">
        <v>0</v>
      </c>
      <c r="N2510" s="11">
        <v>0.1</v>
      </c>
      <c r="O2510" t="b">
        <v>0</v>
      </c>
      <c r="P2510" t="s">
        <v>8299</v>
      </c>
      <c r="Q2510" s="7">
        <f t="shared" si="320"/>
        <v>0</v>
      </c>
      <c r="R2510" s="8">
        <f t="shared" si="321"/>
        <v>0</v>
      </c>
      <c r="S2510" s="10" t="str">
        <f t="shared" si="322"/>
        <v>food</v>
      </c>
      <c r="T2510" s="10" t="str">
        <f t="shared" si="323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6">
        <f t="shared" si="318"/>
        <v>42114.476261574076</v>
      </c>
      <c r="K2511">
        <v>1424719549</v>
      </c>
      <c r="L2511" s="16">
        <f t="shared" si="319"/>
        <v>42058.517928240741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320"/>
        <v>1.0526315789473684</v>
      </c>
      <c r="R2511" s="8">
        <f t="shared" si="321"/>
        <v>35.714285714285715</v>
      </c>
      <c r="S2511" s="10" t="str">
        <f t="shared" si="322"/>
        <v>food</v>
      </c>
      <c r="T2511" s="10" t="str">
        <f t="shared" si="323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6">
        <f t="shared" si="318"/>
        <v>42138.705694444441</v>
      </c>
      <c r="K2512">
        <v>1426463772</v>
      </c>
      <c r="L2512" s="16">
        <f t="shared" si="319"/>
        <v>42078.705694444441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320"/>
        <v>0.15</v>
      </c>
      <c r="R2512" s="8">
        <f t="shared" si="321"/>
        <v>37.5</v>
      </c>
      <c r="S2512" s="10" t="str">
        <f t="shared" si="322"/>
        <v>food</v>
      </c>
      <c r="T2512" s="10" t="str">
        <f t="shared" si="323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6">
        <f t="shared" si="318"/>
        <v>42401.155243055553</v>
      </c>
      <c r="K2513">
        <v>1451731413</v>
      </c>
      <c r="L2513" s="16">
        <f t="shared" si="319"/>
        <v>42371.155243055553</v>
      </c>
      <c r="M2513" t="b">
        <v>0</v>
      </c>
      <c r="N2513" s="11">
        <v>0.1</v>
      </c>
      <c r="O2513" t="b">
        <v>0</v>
      </c>
      <c r="P2513" t="s">
        <v>8299</v>
      </c>
      <c r="Q2513" s="7">
        <f t="shared" si="320"/>
        <v>0</v>
      </c>
      <c r="R2513" s="8">
        <f t="shared" si="321"/>
        <v>0</v>
      </c>
      <c r="S2513" s="10" t="str">
        <f t="shared" si="322"/>
        <v>food</v>
      </c>
      <c r="T2513" s="10" t="str">
        <f t="shared" si="323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6">
        <f t="shared" si="318"/>
        <v>41986.585196759261</v>
      </c>
      <c r="K2514">
        <v>1417208561</v>
      </c>
      <c r="L2514" s="16">
        <f t="shared" si="319"/>
        <v>41971.585196759261</v>
      </c>
      <c r="M2514" t="b">
        <v>0</v>
      </c>
      <c r="N2514" s="11">
        <v>0.1</v>
      </c>
      <c r="O2514" t="b">
        <v>0</v>
      </c>
      <c r="P2514" t="s">
        <v>8299</v>
      </c>
      <c r="Q2514" s="7">
        <f t="shared" si="320"/>
        <v>0</v>
      </c>
      <c r="R2514" s="8">
        <f t="shared" si="321"/>
        <v>0</v>
      </c>
      <c r="S2514" s="10" t="str">
        <f t="shared" si="322"/>
        <v>food</v>
      </c>
      <c r="T2514" s="10" t="str">
        <f t="shared" si="323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6">
        <f t="shared" si="318"/>
        <v>42791.715150462966</v>
      </c>
      <c r="K2515">
        <v>1482883789</v>
      </c>
      <c r="L2515" s="16">
        <f t="shared" si="319"/>
        <v>42731.715150462966</v>
      </c>
      <c r="M2515" t="b">
        <v>0</v>
      </c>
      <c r="N2515" s="11">
        <v>0.1</v>
      </c>
      <c r="O2515" t="b">
        <v>0</v>
      </c>
      <c r="P2515" t="s">
        <v>8299</v>
      </c>
      <c r="Q2515" s="7">
        <f t="shared" si="320"/>
        <v>0</v>
      </c>
      <c r="R2515" s="8">
        <f t="shared" si="321"/>
        <v>0</v>
      </c>
      <c r="S2515" s="10" t="str">
        <f t="shared" si="322"/>
        <v>food</v>
      </c>
      <c r="T2515" s="10" t="str">
        <f t="shared" si="323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6">
        <f t="shared" si="318"/>
        <v>41871.098113425927</v>
      </c>
      <c r="K2516">
        <v>1407057677</v>
      </c>
      <c r="L2516" s="16">
        <f t="shared" si="319"/>
        <v>41854.098113425927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320"/>
        <v>1.7500000000000002</v>
      </c>
      <c r="R2516" s="8">
        <f t="shared" si="321"/>
        <v>52.5</v>
      </c>
      <c r="S2516" s="10" t="str">
        <f t="shared" si="322"/>
        <v>food</v>
      </c>
      <c r="T2516" s="10" t="str">
        <f t="shared" si="323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6">
        <f t="shared" si="318"/>
        <v>42057.548067129632</v>
      </c>
      <c r="K2517">
        <v>1422043753</v>
      </c>
      <c r="L2517" s="16">
        <f t="shared" si="319"/>
        <v>42027.548067129632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320"/>
        <v>18.600000000000001</v>
      </c>
      <c r="R2517" s="8">
        <f t="shared" si="321"/>
        <v>77.5</v>
      </c>
      <c r="S2517" s="10" t="str">
        <f t="shared" si="322"/>
        <v>food</v>
      </c>
      <c r="T2517" s="10" t="str">
        <f t="shared" si="323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6">
        <f t="shared" si="318"/>
        <v>41972.403379629635</v>
      </c>
      <c r="K2518">
        <v>1414683652</v>
      </c>
      <c r="L2518" s="16">
        <f t="shared" si="319"/>
        <v>41942.361712962964</v>
      </c>
      <c r="M2518" t="b">
        <v>0</v>
      </c>
      <c r="N2518" s="11">
        <v>0.1</v>
      </c>
      <c r="O2518" t="b">
        <v>0</v>
      </c>
      <c r="P2518" t="s">
        <v>8299</v>
      </c>
      <c r="Q2518" s="7">
        <f t="shared" si="320"/>
        <v>0</v>
      </c>
      <c r="R2518" s="8">
        <f t="shared" si="321"/>
        <v>0</v>
      </c>
      <c r="S2518" s="10" t="str">
        <f t="shared" si="322"/>
        <v>food</v>
      </c>
      <c r="T2518" s="10" t="str">
        <f t="shared" si="323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6">
        <f t="shared" si="318"/>
        <v>42082.469097222223</v>
      </c>
      <c r="K2519">
        <v>1424200530</v>
      </c>
      <c r="L2519" s="16">
        <f t="shared" si="319"/>
        <v>42052.510763888895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320"/>
        <v>9.8166666666666664</v>
      </c>
      <c r="R2519" s="8">
        <f t="shared" si="321"/>
        <v>53.545454545454547</v>
      </c>
      <c r="S2519" s="10" t="str">
        <f t="shared" si="322"/>
        <v>food</v>
      </c>
      <c r="T2519" s="10" t="str">
        <f t="shared" si="323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6">
        <f t="shared" si="318"/>
        <v>41956.430879629632</v>
      </c>
      <c r="K2520">
        <v>1413303628</v>
      </c>
      <c r="L2520" s="16">
        <f t="shared" si="319"/>
        <v>41926.389212962968</v>
      </c>
      <c r="M2520" t="b">
        <v>0</v>
      </c>
      <c r="N2520" s="11">
        <v>0.1</v>
      </c>
      <c r="O2520" t="b">
        <v>0</v>
      </c>
      <c r="P2520" t="s">
        <v>8299</v>
      </c>
      <c r="Q2520" s="7">
        <f t="shared" si="320"/>
        <v>0</v>
      </c>
      <c r="R2520" s="8">
        <f t="shared" si="321"/>
        <v>0</v>
      </c>
      <c r="S2520" s="10" t="str">
        <f t="shared" si="322"/>
        <v>food</v>
      </c>
      <c r="T2520" s="10" t="str">
        <f t="shared" si="323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6">
        <f t="shared" si="318"/>
        <v>41838.863472222227</v>
      </c>
      <c r="K2521">
        <v>1403149404</v>
      </c>
      <c r="L2521" s="16">
        <f t="shared" si="319"/>
        <v>41808.863472222227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320"/>
        <v>4.3333333333333335E-2</v>
      </c>
      <c r="R2521" s="8">
        <f t="shared" si="321"/>
        <v>16.25</v>
      </c>
      <c r="S2521" s="10" t="str">
        <f t="shared" si="322"/>
        <v>food</v>
      </c>
      <c r="T2521" s="10" t="str">
        <f t="shared" si="323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6">
        <f t="shared" si="318"/>
        <v>42658.51458333333</v>
      </c>
      <c r="K2522">
        <v>1472567085</v>
      </c>
      <c r="L2522" s="16">
        <f t="shared" si="319"/>
        <v>42612.308854166673</v>
      </c>
      <c r="M2522" t="b">
        <v>0</v>
      </c>
      <c r="N2522" s="11">
        <v>0.1</v>
      </c>
      <c r="O2522" t="b">
        <v>0</v>
      </c>
      <c r="P2522" t="s">
        <v>8299</v>
      </c>
      <c r="Q2522" s="7">
        <f t="shared" si="320"/>
        <v>0</v>
      </c>
      <c r="R2522" s="8">
        <f t="shared" si="321"/>
        <v>0</v>
      </c>
      <c r="S2522" s="10" t="str">
        <f t="shared" si="322"/>
        <v>food</v>
      </c>
      <c r="T2522" s="10" t="str">
        <f t="shared" si="323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6">
        <f t="shared" si="318"/>
        <v>42290.676168981481</v>
      </c>
      <c r="K2523">
        <v>1442963621</v>
      </c>
      <c r="L2523" s="16">
        <f t="shared" si="319"/>
        <v>42269.676168981481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320"/>
        <v>109.48792</v>
      </c>
      <c r="R2523" s="8">
        <f t="shared" si="321"/>
        <v>103.68174242424243</v>
      </c>
      <c r="S2523" s="10" t="str">
        <f t="shared" ref="S2523:S2562" si="324">IF(ISNUMBER(SEARCH("music",P2523)),"music","")</f>
        <v>music</v>
      </c>
      <c r="T2523" s="10" t="str">
        <f t="shared" ref="T2523:T2562" si="325">IF(ISNUMBER(SEARCH("classical music",P2523)),"classical music","")</f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6">
        <f t="shared" si="318"/>
        <v>42482.327777777777</v>
      </c>
      <c r="K2524">
        <v>1459431960</v>
      </c>
      <c r="L2524" s="16">
        <f t="shared" si="319"/>
        <v>42460.281944444447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320"/>
        <v>100</v>
      </c>
      <c r="R2524" s="8">
        <f t="shared" si="321"/>
        <v>185.18518518518519</v>
      </c>
      <c r="S2524" s="10" t="str">
        <f t="shared" si="324"/>
        <v>music</v>
      </c>
      <c r="T2524" s="10" t="str">
        <f t="shared" si="325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6">
        <f t="shared" si="318"/>
        <v>41960.72560185186</v>
      </c>
      <c r="K2525">
        <v>1413674692</v>
      </c>
      <c r="L2525" s="16">
        <f t="shared" si="319"/>
        <v>41930.683935185189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320"/>
        <v>156.44444444444446</v>
      </c>
      <c r="R2525" s="8">
        <f t="shared" si="321"/>
        <v>54.153846153846153</v>
      </c>
      <c r="S2525" s="10" t="str">
        <f t="shared" si="324"/>
        <v>music</v>
      </c>
      <c r="T2525" s="10" t="str">
        <f t="shared" si="325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6">
        <f t="shared" si="318"/>
        <v>41993.895833333336</v>
      </c>
      <c r="K2526">
        <v>1416338557</v>
      </c>
      <c r="L2526" s="16">
        <f t="shared" si="319"/>
        <v>41961.515706018523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320"/>
        <v>101.6</v>
      </c>
      <c r="R2526" s="8">
        <f t="shared" si="321"/>
        <v>177.2093023255814</v>
      </c>
      <c r="S2526" s="10" t="str">
        <f t="shared" si="324"/>
        <v>music</v>
      </c>
      <c r="T2526" s="10" t="str">
        <f t="shared" si="325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6">
        <f t="shared" si="318"/>
        <v>41088.552905092598</v>
      </c>
      <c r="K2527">
        <v>1338322571</v>
      </c>
      <c r="L2527" s="16">
        <f t="shared" si="319"/>
        <v>41058.552905092598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320"/>
        <v>100.325</v>
      </c>
      <c r="R2527" s="8">
        <f t="shared" si="321"/>
        <v>100.325</v>
      </c>
      <c r="S2527" s="10" t="str">
        <f t="shared" si="324"/>
        <v>music</v>
      </c>
      <c r="T2527" s="10" t="str">
        <f t="shared" si="325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6">
        <f t="shared" si="318"/>
        <v>41980.915972222225</v>
      </c>
      <c r="K2528">
        <v>1415585474</v>
      </c>
      <c r="L2528" s="16">
        <f t="shared" si="319"/>
        <v>41952.799467592595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320"/>
        <v>112.94999999999999</v>
      </c>
      <c r="R2528" s="8">
        <f t="shared" si="321"/>
        <v>136.90909090909091</v>
      </c>
      <c r="S2528" s="10" t="str">
        <f t="shared" si="324"/>
        <v>music</v>
      </c>
      <c r="T2528" s="10" t="str">
        <f t="shared" si="325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6">
        <f t="shared" si="318"/>
        <v>41564.874305555561</v>
      </c>
      <c r="K2529">
        <v>1380477691</v>
      </c>
      <c r="L2529" s="16">
        <f t="shared" si="319"/>
        <v>41546.459386574075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320"/>
        <v>102.125</v>
      </c>
      <c r="R2529" s="8">
        <f t="shared" si="321"/>
        <v>57.535211267605632</v>
      </c>
      <c r="S2529" s="10" t="str">
        <f t="shared" si="324"/>
        <v>music</v>
      </c>
      <c r="T2529" s="10" t="str">
        <f t="shared" si="325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6">
        <f t="shared" si="318"/>
        <v>42236.166666666664</v>
      </c>
      <c r="K2530">
        <v>1438459303</v>
      </c>
      <c r="L2530" s="16">
        <f t="shared" si="319"/>
        <v>42217.542858796303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320"/>
        <v>107.24974999999999</v>
      </c>
      <c r="R2530" s="8">
        <f t="shared" si="321"/>
        <v>52.962839506172834</v>
      </c>
      <c r="S2530" s="10" t="str">
        <f t="shared" si="324"/>
        <v>music</v>
      </c>
      <c r="T2530" s="10" t="str">
        <f t="shared" si="325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6">
        <f t="shared" si="318"/>
        <v>40992.747395833336</v>
      </c>
      <c r="K2531">
        <v>1328752575</v>
      </c>
      <c r="L2531" s="16">
        <f t="shared" si="319"/>
        <v>40947.7890625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320"/>
        <v>104.28333333333333</v>
      </c>
      <c r="R2531" s="8">
        <f t="shared" si="321"/>
        <v>82.328947368421055</v>
      </c>
      <c r="S2531" s="10" t="str">
        <f t="shared" si="324"/>
        <v>music</v>
      </c>
      <c r="T2531" s="10" t="str">
        <f t="shared" si="325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6">
        <f t="shared" si="318"/>
        <v>42113.909722222226</v>
      </c>
      <c r="K2532">
        <v>1426711505</v>
      </c>
      <c r="L2532" s="16">
        <f t="shared" si="319"/>
        <v>42081.572974537041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320"/>
        <v>100</v>
      </c>
      <c r="R2532" s="8">
        <f t="shared" si="321"/>
        <v>135.41666666666666</v>
      </c>
      <c r="S2532" s="10" t="str">
        <f t="shared" si="324"/>
        <v>music</v>
      </c>
      <c r="T2532" s="10" t="str">
        <f t="shared" si="325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6">
        <f t="shared" si="318"/>
        <v>42230.874305555561</v>
      </c>
      <c r="K2533">
        <v>1437668354</v>
      </c>
      <c r="L2533" s="16">
        <f t="shared" si="319"/>
        <v>42208.388356481482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320"/>
        <v>100.4</v>
      </c>
      <c r="R2533" s="8">
        <f t="shared" si="321"/>
        <v>74.06557377049181</v>
      </c>
      <c r="S2533" s="10" t="str">
        <f t="shared" si="324"/>
        <v>music</v>
      </c>
      <c r="T2533" s="10" t="str">
        <f t="shared" si="325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6">
        <f t="shared" si="318"/>
        <v>41137.557476851856</v>
      </c>
      <c r="K2534">
        <v>1342556566</v>
      </c>
      <c r="L2534" s="16">
        <f t="shared" si="319"/>
        <v>41107.557476851856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320"/>
        <v>126.125</v>
      </c>
      <c r="R2534" s="8">
        <f t="shared" si="321"/>
        <v>84.083333333333329</v>
      </c>
      <c r="S2534" s="10" t="str">
        <f t="shared" si="324"/>
        <v>music</v>
      </c>
      <c r="T2534" s="10" t="str">
        <f t="shared" si="325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6">
        <f t="shared" si="318"/>
        <v>41334.459120370375</v>
      </c>
      <c r="K2535">
        <v>1359568911</v>
      </c>
      <c r="L2535" s="16">
        <f t="shared" si="319"/>
        <v>41304.45961805556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320"/>
        <v>110.66666666666667</v>
      </c>
      <c r="R2535" s="8">
        <f t="shared" si="321"/>
        <v>61.029411764705884</v>
      </c>
      <c r="S2535" s="10" t="str">
        <f t="shared" si="324"/>
        <v>music</v>
      </c>
      <c r="T2535" s="10" t="str">
        <f t="shared" si="325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6">
        <f t="shared" si="318"/>
        <v>40178.958333333336</v>
      </c>
      <c r="K2536">
        <v>1257871712</v>
      </c>
      <c r="L2536" s="16">
        <f t="shared" si="319"/>
        <v>40127.40870370371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320"/>
        <v>105</v>
      </c>
      <c r="R2536" s="8">
        <f t="shared" si="321"/>
        <v>150</v>
      </c>
      <c r="S2536" s="10" t="str">
        <f t="shared" si="324"/>
        <v>music</v>
      </c>
      <c r="T2536" s="10" t="str">
        <f t="shared" si="325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6">
        <f t="shared" si="318"/>
        <v>41974.541030092594</v>
      </c>
      <c r="K2537">
        <v>1414781945</v>
      </c>
      <c r="L2537" s="16">
        <f t="shared" si="319"/>
        <v>41943.49936342593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320"/>
        <v>103.77499999999999</v>
      </c>
      <c r="R2537" s="8">
        <f t="shared" si="321"/>
        <v>266.08974358974359</v>
      </c>
      <c r="S2537" s="10" t="str">
        <f t="shared" si="324"/>
        <v>music</v>
      </c>
      <c r="T2537" s="10" t="str">
        <f t="shared" si="325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6">
        <f t="shared" si="318"/>
        <v>41484.814421296302</v>
      </c>
      <c r="K2538">
        <v>1373337166</v>
      </c>
      <c r="L2538" s="16">
        <f t="shared" si="319"/>
        <v>41463.814421296302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320"/>
        <v>115.99999999999999</v>
      </c>
      <c r="R2538" s="8">
        <f t="shared" si="321"/>
        <v>7.25</v>
      </c>
      <c r="S2538" s="10" t="str">
        <f t="shared" si="324"/>
        <v>music</v>
      </c>
      <c r="T2538" s="10" t="str">
        <f t="shared" si="325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6">
        <f t="shared" si="318"/>
        <v>40756.357118055559</v>
      </c>
      <c r="K2539">
        <v>1307028855</v>
      </c>
      <c r="L2539" s="16">
        <f t="shared" si="319"/>
        <v>40696.357118055559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320"/>
        <v>110.00000000000001</v>
      </c>
      <c r="R2539" s="8">
        <f t="shared" si="321"/>
        <v>100</v>
      </c>
      <c r="S2539" s="10" t="str">
        <f t="shared" si="324"/>
        <v>music</v>
      </c>
      <c r="T2539" s="10" t="str">
        <f t="shared" si="325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6">
        <f t="shared" si="318"/>
        <v>41328.915972222225</v>
      </c>
      <c r="K2540">
        <v>1359029661</v>
      </c>
      <c r="L2540" s="16">
        <f t="shared" si="319"/>
        <v>41298.218298611115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320"/>
        <v>113.01761111111111</v>
      </c>
      <c r="R2540" s="8">
        <f t="shared" si="321"/>
        <v>109.96308108108107</v>
      </c>
      <c r="S2540" s="10" t="str">
        <f t="shared" si="324"/>
        <v>music</v>
      </c>
      <c r="T2540" s="10" t="str">
        <f t="shared" si="325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6">
        <f t="shared" si="318"/>
        <v>42037.610555555562</v>
      </c>
      <c r="K2541">
        <v>1417729152</v>
      </c>
      <c r="L2541" s="16">
        <f t="shared" si="319"/>
        <v>41977.610555555562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320"/>
        <v>100.25</v>
      </c>
      <c r="R2541" s="8">
        <f t="shared" si="321"/>
        <v>169.91525423728814</v>
      </c>
      <c r="S2541" s="10" t="str">
        <f t="shared" si="324"/>
        <v>music</v>
      </c>
      <c r="T2541" s="10" t="str">
        <f t="shared" si="325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6">
        <f t="shared" si="318"/>
        <v>40845.383344907408</v>
      </c>
      <c r="K2542">
        <v>1314720721</v>
      </c>
      <c r="L2542" s="16">
        <f t="shared" si="319"/>
        <v>40785.383344907408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320"/>
        <v>103.4</v>
      </c>
      <c r="R2542" s="8">
        <f t="shared" si="321"/>
        <v>95.740740740740748</v>
      </c>
      <c r="S2542" s="10" t="str">
        <f t="shared" si="324"/>
        <v>music</v>
      </c>
      <c r="T2542" s="10" t="str">
        <f t="shared" si="325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6">
        <f t="shared" si="318"/>
        <v>41543.15761574074</v>
      </c>
      <c r="K2543">
        <v>1375008418</v>
      </c>
      <c r="L2543" s="16">
        <f t="shared" si="319"/>
        <v>41483.15761574074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320"/>
        <v>107.02857142857142</v>
      </c>
      <c r="R2543" s="8">
        <f t="shared" si="321"/>
        <v>59.460317460317462</v>
      </c>
      <c r="S2543" s="10" t="str">
        <f t="shared" si="324"/>
        <v>music</v>
      </c>
      <c r="T2543" s="10" t="str">
        <f t="shared" si="325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6">
        <f t="shared" si="318"/>
        <v>41547.874305555561</v>
      </c>
      <c r="K2544">
        <v>1377252857</v>
      </c>
      <c r="L2544" s="16">
        <f t="shared" si="319"/>
        <v>41509.134918981486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320"/>
        <v>103.57142857142858</v>
      </c>
      <c r="R2544" s="8">
        <f t="shared" si="321"/>
        <v>55.769230769230766</v>
      </c>
      <c r="S2544" s="10" t="str">
        <f t="shared" si="324"/>
        <v>music</v>
      </c>
      <c r="T2544" s="10" t="str">
        <f t="shared" si="325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6">
        <f t="shared" si="318"/>
        <v>40544.833333333336</v>
      </c>
      <c r="K2545">
        <v>1291257298</v>
      </c>
      <c r="L2545" s="16">
        <f t="shared" si="319"/>
        <v>40513.815949074073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320"/>
        <v>156.4</v>
      </c>
      <c r="R2545" s="8">
        <f t="shared" si="321"/>
        <v>30.076923076923077</v>
      </c>
      <c r="S2545" s="10" t="str">
        <f t="shared" si="324"/>
        <v>music</v>
      </c>
      <c r="T2545" s="10" t="str">
        <f t="shared" si="325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6">
        <f t="shared" si="318"/>
        <v>41098.228807870371</v>
      </c>
      <c r="K2546">
        <v>1339158569</v>
      </c>
      <c r="L2546" s="16">
        <f t="shared" si="319"/>
        <v>41068.228807870371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320"/>
        <v>100.82</v>
      </c>
      <c r="R2546" s="8">
        <f t="shared" si="321"/>
        <v>88.438596491228068</v>
      </c>
      <c r="S2546" s="10" t="str">
        <f t="shared" si="324"/>
        <v>music</v>
      </c>
      <c r="T2546" s="10" t="str">
        <f t="shared" si="325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6">
        <f t="shared" si="318"/>
        <v>42061.729166666664</v>
      </c>
      <c r="K2547">
        <v>1421983138</v>
      </c>
      <c r="L2547" s="16">
        <f t="shared" si="319"/>
        <v>42026.846504629626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320"/>
        <v>195.3</v>
      </c>
      <c r="R2547" s="8">
        <f t="shared" si="321"/>
        <v>64.032786885245898</v>
      </c>
      <c r="S2547" s="10" t="str">
        <f t="shared" si="324"/>
        <v>music</v>
      </c>
      <c r="T2547" s="10" t="str">
        <f t="shared" si="325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6">
        <f t="shared" si="318"/>
        <v>41551.916666666672</v>
      </c>
      <c r="K2548">
        <v>1378586179</v>
      </c>
      <c r="L2548" s="16">
        <f t="shared" si="319"/>
        <v>41524.566886574074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320"/>
        <v>111.71428571428572</v>
      </c>
      <c r="R2548" s="8">
        <f t="shared" si="321"/>
        <v>60.153846153846153</v>
      </c>
      <c r="S2548" s="10" t="str">
        <f t="shared" si="324"/>
        <v>music</v>
      </c>
      <c r="T2548" s="10" t="str">
        <f t="shared" si="325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6">
        <f t="shared" si="318"/>
        <v>41003.439849537041</v>
      </c>
      <c r="K2549">
        <v>1330972403</v>
      </c>
      <c r="L2549" s="16">
        <f t="shared" si="319"/>
        <v>40973.481516203705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320"/>
        <v>119.85454545454546</v>
      </c>
      <c r="R2549" s="8">
        <f t="shared" si="321"/>
        <v>49.194029850746269</v>
      </c>
      <c r="S2549" s="10" t="str">
        <f t="shared" si="324"/>
        <v>music</v>
      </c>
      <c r="T2549" s="10" t="str">
        <f t="shared" si="325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6">
        <f t="shared" si="318"/>
        <v>42642.893750000003</v>
      </c>
      <c r="K2550">
        <v>1473087637</v>
      </c>
      <c r="L2550" s="16">
        <f t="shared" si="319"/>
        <v>42618.333761574082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320"/>
        <v>101.85</v>
      </c>
      <c r="R2550" s="8">
        <f t="shared" si="321"/>
        <v>165.16216216216216</v>
      </c>
      <c r="S2550" s="10" t="str">
        <f t="shared" si="324"/>
        <v>music</v>
      </c>
      <c r="T2550" s="10" t="str">
        <f t="shared" si="325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6">
        <f t="shared" si="318"/>
        <v>41425.416666666672</v>
      </c>
      <c r="K2551">
        <v>1366999870</v>
      </c>
      <c r="L2551" s="16">
        <f t="shared" si="319"/>
        <v>41390.466087962966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320"/>
        <v>102.80254777070064</v>
      </c>
      <c r="R2551" s="8">
        <f t="shared" si="321"/>
        <v>43.621621621621621</v>
      </c>
      <c r="S2551" s="10" t="str">
        <f t="shared" si="324"/>
        <v>music</v>
      </c>
      <c r="T2551" s="10" t="str">
        <f t="shared" si="325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6">
        <f t="shared" si="318"/>
        <v>42284.874305555561</v>
      </c>
      <c r="K2552">
        <v>1439392406</v>
      </c>
      <c r="L2552" s="16">
        <f t="shared" si="319"/>
        <v>42228.342662037037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320"/>
        <v>100.84615384615385</v>
      </c>
      <c r="R2552" s="8">
        <f t="shared" si="321"/>
        <v>43.7</v>
      </c>
      <c r="S2552" s="10" t="str">
        <f t="shared" si="324"/>
        <v>music</v>
      </c>
      <c r="T2552" s="10" t="str">
        <f t="shared" si="325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6">
        <f t="shared" si="318"/>
        <v>40989.575000000004</v>
      </c>
      <c r="K2553">
        <v>1329890585</v>
      </c>
      <c r="L2553" s="16">
        <f t="shared" si="319"/>
        <v>40960.960474537038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320"/>
        <v>102.73469387755102</v>
      </c>
      <c r="R2553" s="8">
        <f t="shared" si="321"/>
        <v>67.419642857142861</v>
      </c>
      <c r="S2553" s="10" t="str">
        <f t="shared" si="324"/>
        <v>music</v>
      </c>
      <c r="T2553" s="10" t="str">
        <f t="shared" si="325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6">
        <f t="shared" si="318"/>
        <v>42799.51829861111</v>
      </c>
      <c r="K2554">
        <v>1486149981</v>
      </c>
      <c r="L2554" s="16">
        <f t="shared" si="319"/>
        <v>42769.51829861111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320"/>
        <v>106.5</v>
      </c>
      <c r="R2554" s="8">
        <f t="shared" si="321"/>
        <v>177.5</v>
      </c>
      <c r="S2554" s="10" t="str">
        <f t="shared" si="324"/>
        <v>music</v>
      </c>
      <c r="T2554" s="10" t="str">
        <f t="shared" si="325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6">
        <f t="shared" si="318"/>
        <v>41172.907488425932</v>
      </c>
      <c r="K2555">
        <v>1343018807</v>
      </c>
      <c r="L2555" s="16">
        <f t="shared" si="319"/>
        <v>41112.907488425932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320"/>
        <v>155.53333333333333</v>
      </c>
      <c r="R2555" s="8">
        <f t="shared" si="321"/>
        <v>38.883333333333333</v>
      </c>
      <c r="S2555" s="10" t="str">
        <f t="shared" si="324"/>
        <v>music</v>
      </c>
      <c r="T2555" s="10" t="str">
        <f t="shared" si="325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6">
        <f t="shared" si="318"/>
        <v>42155.874305555561</v>
      </c>
      <c r="K2556">
        <v>1430445163</v>
      </c>
      <c r="L2556" s="16">
        <f t="shared" si="319"/>
        <v>42124.786608796298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320"/>
        <v>122.8</v>
      </c>
      <c r="R2556" s="8">
        <f t="shared" si="321"/>
        <v>54.985074626865675</v>
      </c>
      <c r="S2556" s="10" t="str">
        <f t="shared" si="324"/>
        <v>music</v>
      </c>
      <c r="T2556" s="10" t="str">
        <f t="shared" si="325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6">
        <f t="shared" si="318"/>
        <v>41057.363344907411</v>
      </c>
      <c r="K2557">
        <v>1335541393</v>
      </c>
      <c r="L2557" s="16">
        <f t="shared" si="319"/>
        <v>41026.363344907411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320"/>
        <v>107.35</v>
      </c>
      <c r="R2557" s="8">
        <f t="shared" si="321"/>
        <v>61.342857142857142</v>
      </c>
      <c r="S2557" s="10" t="str">
        <f t="shared" si="324"/>
        <v>music</v>
      </c>
      <c r="T2557" s="10" t="str">
        <f t="shared" si="325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6">
        <f t="shared" si="318"/>
        <v>41267.699733796297</v>
      </c>
      <c r="K2558">
        <v>1352504857</v>
      </c>
      <c r="L2558" s="16">
        <f t="shared" si="319"/>
        <v>41222.699733796297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320"/>
        <v>105.50335570469798</v>
      </c>
      <c r="R2558" s="8">
        <f t="shared" si="321"/>
        <v>23.117647058823529</v>
      </c>
      <c r="S2558" s="10" t="str">
        <f t="shared" si="324"/>
        <v>music</v>
      </c>
      <c r="T2558" s="10" t="str">
        <f t="shared" si="325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6">
        <f t="shared" si="318"/>
        <v>41774.453541666669</v>
      </c>
      <c r="K2559">
        <v>1397584386</v>
      </c>
      <c r="L2559" s="16">
        <f t="shared" si="319"/>
        <v>41744.453541666669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320"/>
        <v>118.44444444444444</v>
      </c>
      <c r="R2559" s="8">
        <f t="shared" si="321"/>
        <v>29.611111111111111</v>
      </c>
      <c r="S2559" s="10" t="str">
        <f t="shared" si="324"/>
        <v>music</v>
      </c>
      <c r="T2559" s="10" t="str">
        <f t="shared" si="325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6">
        <f t="shared" si="318"/>
        <v>42125.290972222225</v>
      </c>
      <c r="K2560">
        <v>1427747906</v>
      </c>
      <c r="L2560" s="16">
        <f t="shared" si="319"/>
        <v>42093.56835648149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320"/>
        <v>108.88</v>
      </c>
      <c r="R2560" s="8">
        <f t="shared" si="321"/>
        <v>75.611111111111114</v>
      </c>
      <c r="S2560" s="10" t="str">
        <f t="shared" si="324"/>
        <v>music</v>
      </c>
      <c r="T2560" s="10" t="str">
        <f t="shared" si="325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6">
        <f t="shared" si="318"/>
        <v>40862.525694444448</v>
      </c>
      <c r="K2561">
        <v>1318539484</v>
      </c>
      <c r="L2561" s="16">
        <f t="shared" si="319"/>
        <v>40829.581990740742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320"/>
        <v>111.25</v>
      </c>
      <c r="R2561" s="8">
        <f t="shared" si="321"/>
        <v>35.6</v>
      </c>
      <c r="S2561" s="10" t="str">
        <f t="shared" si="324"/>
        <v>music</v>
      </c>
      <c r="T2561" s="10" t="str">
        <f t="shared" si="325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6">
        <f t="shared" ref="J2562:J2625" si="326">(((I2562/60)/60)/24)+DATE(1970,1,1)+(-7/24)</f>
        <v>42069.659421296303</v>
      </c>
      <c r="K2562">
        <v>1423090174</v>
      </c>
      <c r="L2562" s="16">
        <f t="shared" ref="L2562:L2625" si="327">(((K2562/60)/60)/24)+DATE(1970,1,1)+(-7/24)</f>
        <v>42039.659421296303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328">(E2562/D2562)*100</f>
        <v>100.1</v>
      </c>
      <c r="R2562" s="8">
        <f t="shared" ref="R2562:R2625" si="329">E2562/N2562</f>
        <v>143</v>
      </c>
      <c r="S2562" s="10" t="str">
        <f t="shared" si="324"/>
        <v>music</v>
      </c>
      <c r="T2562" s="10" t="str">
        <f t="shared" si="325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6">
        <f t="shared" si="326"/>
        <v>42290.23714120371</v>
      </c>
      <c r="K2563">
        <v>1442148089</v>
      </c>
      <c r="L2563" s="16">
        <f t="shared" si="327"/>
        <v>42260.23714120371</v>
      </c>
      <c r="M2563" t="b">
        <v>0</v>
      </c>
      <c r="N2563" s="11">
        <v>0.1</v>
      </c>
      <c r="O2563" t="b">
        <v>0</v>
      </c>
      <c r="P2563" t="s">
        <v>8284</v>
      </c>
      <c r="Q2563" s="7">
        <f t="shared" si="328"/>
        <v>0</v>
      </c>
      <c r="R2563" s="8">
        <f t="shared" si="329"/>
        <v>0</v>
      </c>
      <c r="S2563" s="10" t="str">
        <f t="shared" ref="S2563:S2602" si="330">IF(ISNUMBER(SEARCH("food",P2563)),"food","")</f>
        <v>food</v>
      </c>
      <c r="T2563" s="10" t="str">
        <f t="shared" ref="T2563:T2602" si="331">IF(ISNUMBER(SEARCH("food trucks",P2563)),"food trucks","")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6">
        <f t="shared" si="326"/>
        <v>42654.233090277783</v>
      </c>
      <c r="K2564">
        <v>1471005339</v>
      </c>
      <c r="L2564" s="16">
        <f t="shared" si="327"/>
        <v>42594.233090277783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328"/>
        <v>0.75</v>
      </c>
      <c r="R2564" s="8">
        <f t="shared" si="329"/>
        <v>25</v>
      </c>
      <c r="S2564" s="10" t="str">
        <f t="shared" si="330"/>
        <v>food</v>
      </c>
      <c r="T2564" s="10" t="str">
        <f t="shared" si="331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6">
        <f t="shared" si="326"/>
        <v>42214.847812500004</v>
      </c>
      <c r="K2565">
        <v>1433042451</v>
      </c>
      <c r="L2565" s="16">
        <f t="shared" si="327"/>
        <v>42154.847812500004</v>
      </c>
      <c r="M2565" t="b">
        <v>0</v>
      </c>
      <c r="N2565" s="11">
        <v>0.1</v>
      </c>
      <c r="O2565" t="b">
        <v>0</v>
      </c>
      <c r="P2565" t="s">
        <v>8284</v>
      </c>
      <c r="Q2565" s="7">
        <f t="shared" si="328"/>
        <v>0</v>
      </c>
      <c r="R2565" s="8">
        <f t="shared" si="329"/>
        <v>0</v>
      </c>
      <c r="S2565" s="10" t="str">
        <f t="shared" si="330"/>
        <v>food</v>
      </c>
      <c r="T2565" s="10" t="str">
        <f t="shared" si="331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6">
        <f t="shared" si="326"/>
        <v>41851.748831018522</v>
      </c>
      <c r="K2566">
        <v>1404262699</v>
      </c>
      <c r="L2566" s="16">
        <f t="shared" si="327"/>
        <v>41821.748831018522</v>
      </c>
      <c r="M2566" t="b">
        <v>0</v>
      </c>
      <c r="N2566" s="11">
        <v>0.1</v>
      </c>
      <c r="O2566" t="b">
        <v>0</v>
      </c>
      <c r="P2566" t="s">
        <v>8284</v>
      </c>
      <c r="Q2566" s="7">
        <f t="shared" si="328"/>
        <v>0</v>
      </c>
      <c r="R2566" s="8">
        <f t="shared" si="329"/>
        <v>0</v>
      </c>
      <c r="S2566" s="10" t="str">
        <f t="shared" si="330"/>
        <v>food</v>
      </c>
      <c r="T2566" s="10" t="str">
        <f t="shared" si="331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6">
        <f t="shared" si="326"/>
        <v>42499.576388888891</v>
      </c>
      <c r="K2567">
        <v>1457710589</v>
      </c>
      <c r="L2567" s="16">
        <f t="shared" si="327"/>
        <v>42440.358668981484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328"/>
        <v>1</v>
      </c>
      <c r="R2567" s="8">
        <f t="shared" si="329"/>
        <v>100</v>
      </c>
      <c r="S2567" s="10" t="str">
        <f t="shared" si="330"/>
        <v>food</v>
      </c>
      <c r="T2567" s="10" t="str">
        <f t="shared" si="331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6">
        <f t="shared" si="326"/>
        <v>41872.689212962963</v>
      </c>
      <c r="K2568">
        <v>1406071948</v>
      </c>
      <c r="L2568" s="16">
        <f t="shared" si="327"/>
        <v>41842.689212962963</v>
      </c>
      <c r="M2568" t="b">
        <v>0</v>
      </c>
      <c r="N2568" s="11">
        <v>0.1</v>
      </c>
      <c r="O2568" t="b">
        <v>0</v>
      </c>
      <c r="P2568" t="s">
        <v>8284</v>
      </c>
      <c r="Q2568" s="7">
        <f t="shared" si="328"/>
        <v>0</v>
      </c>
      <c r="R2568" s="8">
        <f t="shared" si="329"/>
        <v>0</v>
      </c>
      <c r="S2568" s="10" t="str">
        <f t="shared" si="330"/>
        <v>food</v>
      </c>
      <c r="T2568" s="10" t="str">
        <f t="shared" si="331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6">
        <f t="shared" si="326"/>
        <v>42117.587245370371</v>
      </c>
      <c r="K2569">
        <v>1427231138</v>
      </c>
      <c r="L2569" s="16">
        <f t="shared" si="327"/>
        <v>42087.587245370371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328"/>
        <v>0.26666666666666666</v>
      </c>
      <c r="R2569" s="8">
        <f t="shared" si="329"/>
        <v>60</v>
      </c>
      <c r="S2569" s="10" t="str">
        <f t="shared" si="330"/>
        <v>food</v>
      </c>
      <c r="T2569" s="10" t="str">
        <f t="shared" si="331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6">
        <f t="shared" si="326"/>
        <v>42614.374930555561</v>
      </c>
      <c r="K2570">
        <v>1470153594</v>
      </c>
      <c r="L2570" s="16">
        <f t="shared" si="327"/>
        <v>42584.374930555561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328"/>
        <v>0.5</v>
      </c>
      <c r="R2570" s="8">
        <f t="shared" si="329"/>
        <v>50</v>
      </c>
      <c r="S2570" s="10" t="str">
        <f t="shared" si="330"/>
        <v>food</v>
      </c>
      <c r="T2570" s="10" t="str">
        <f t="shared" si="331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6">
        <f t="shared" si="326"/>
        <v>42263.813796296301</v>
      </c>
      <c r="K2571">
        <v>1439865112</v>
      </c>
      <c r="L2571" s="16">
        <f t="shared" si="327"/>
        <v>42233.813796296301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328"/>
        <v>2.2307692307692308</v>
      </c>
      <c r="R2571" s="8">
        <f t="shared" si="329"/>
        <v>72.5</v>
      </c>
      <c r="S2571" s="10" t="str">
        <f t="shared" si="330"/>
        <v>food</v>
      </c>
      <c r="T2571" s="10" t="str">
        <f t="shared" si="331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6">
        <f t="shared" si="326"/>
        <v>42774.611516203709</v>
      </c>
      <c r="K2572">
        <v>1483998035</v>
      </c>
      <c r="L2572" s="16">
        <f t="shared" si="327"/>
        <v>42744.611516203709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328"/>
        <v>0.84285714285714297</v>
      </c>
      <c r="R2572" s="8">
        <f t="shared" si="329"/>
        <v>29.5</v>
      </c>
      <c r="S2572" s="10" t="str">
        <f t="shared" si="330"/>
        <v>food</v>
      </c>
      <c r="T2572" s="10" t="str">
        <f t="shared" si="331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6">
        <f t="shared" si="326"/>
        <v>42509.05001157408</v>
      </c>
      <c r="K2573">
        <v>1458461521</v>
      </c>
      <c r="L2573" s="16">
        <f t="shared" si="327"/>
        <v>42449.05001157408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328"/>
        <v>0.25</v>
      </c>
      <c r="R2573" s="8">
        <f t="shared" si="329"/>
        <v>62.5</v>
      </c>
      <c r="S2573" s="10" t="str">
        <f t="shared" si="330"/>
        <v>food</v>
      </c>
      <c r="T2573" s="10" t="str">
        <f t="shared" si="331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6">
        <f t="shared" si="326"/>
        <v>42106.827743055554</v>
      </c>
      <c r="K2574">
        <v>1426301517</v>
      </c>
      <c r="L2574" s="16">
        <f t="shared" si="327"/>
        <v>42076.827743055554</v>
      </c>
      <c r="M2574" t="b">
        <v>0</v>
      </c>
      <c r="N2574" s="11">
        <v>0.1</v>
      </c>
      <c r="O2574" t="b">
        <v>0</v>
      </c>
      <c r="P2574" t="s">
        <v>8284</v>
      </c>
      <c r="Q2574" s="7">
        <f t="shared" si="328"/>
        <v>0</v>
      </c>
      <c r="R2574" s="8">
        <f t="shared" si="329"/>
        <v>0</v>
      </c>
      <c r="S2574" s="10" t="str">
        <f t="shared" si="330"/>
        <v>food</v>
      </c>
      <c r="T2574" s="10" t="str">
        <f t="shared" si="331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6">
        <f t="shared" si="326"/>
        <v>41874.300335648149</v>
      </c>
      <c r="K2575">
        <v>1404915149</v>
      </c>
      <c r="L2575" s="16">
        <f t="shared" si="327"/>
        <v>41829.300335648149</v>
      </c>
      <c r="M2575" t="b">
        <v>0</v>
      </c>
      <c r="N2575" s="11">
        <v>0.1</v>
      </c>
      <c r="O2575" t="b">
        <v>0</v>
      </c>
      <c r="P2575" t="s">
        <v>8284</v>
      </c>
      <c r="Q2575" s="7">
        <f t="shared" si="328"/>
        <v>0</v>
      </c>
      <c r="R2575" s="8">
        <f t="shared" si="329"/>
        <v>0</v>
      </c>
      <c r="S2575" s="10" t="str">
        <f t="shared" si="330"/>
        <v>food</v>
      </c>
      <c r="T2575" s="10" t="str">
        <f t="shared" si="331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6">
        <f t="shared" si="326"/>
        <v>42508.534085648149</v>
      </c>
      <c r="K2576">
        <v>1461786545</v>
      </c>
      <c r="L2576" s="16">
        <f t="shared" si="327"/>
        <v>42487.534085648149</v>
      </c>
      <c r="M2576" t="b">
        <v>0</v>
      </c>
      <c r="N2576" s="11">
        <v>0.1</v>
      </c>
      <c r="O2576" t="b">
        <v>0</v>
      </c>
      <c r="P2576" t="s">
        <v>8284</v>
      </c>
      <c r="Q2576" s="7">
        <f t="shared" si="328"/>
        <v>0</v>
      </c>
      <c r="R2576" s="8">
        <f t="shared" si="329"/>
        <v>0</v>
      </c>
      <c r="S2576" s="10" t="str">
        <f t="shared" si="330"/>
        <v>food</v>
      </c>
      <c r="T2576" s="10" t="str">
        <f t="shared" si="331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6">
        <f t="shared" si="326"/>
        <v>42015.817060185182</v>
      </c>
      <c r="K2577">
        <v>1418438194</v>
      </c>
      <c r="L2577" s="16">
        <f t="shared" si="327"/>
        <v>41985.817060185182</v>
      </c>
      <c r="M2577" t="b">
        <v>0</v>
      </c>
      <c r="N2577" s="11">
        <v>0.1</v>
      </c>
      <c r="O2577" t="b">
        <v>0</v>
      </c>
      <c r="P2577" t="s">
        <v>8284</v>
      </c>
      <c r="Q2577" s="7">
        <f t="shared" si="328"/>
        <v>0</v>
      </c>
      <c r="R2577" s="8">
        <f t="shared" si="329"/>
        <v>0</v>
      </c>
      <c r="S2577" s="10" t="str">
        <f t="shared" si="330"/>
        <v>food</v>
      </c>
      <c r="T2577" s="10" t="str">
        <f t="shared" si="331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6">
        <f t="shared" si="326"/>
        <v>42104.676469907405</v>
      </c>
      <c r="K2578">
        <v>1424823247</v>
      </c>
      <c r="L2578" s="16">
        <f t="shared" si="327"/>
        <v>42059.718136574076</v>
      </c>
      <c r="M2578" t="b">
        <v>0</v>
      </c>
      <c r="N2578" s="11">
        <v>0.1</v>
      </c>
      <c r="O2578" t="b">
        <v>0</v>
      </c>
      <c r="P2578" t="s">
        <v>8284</v>
      </c>
      <c r="Q2578" s="7">
        <f t="shared" si="328"/>
        <v>0</v>
      </c>
      <c r="R2578" s="8">
        <f t="shared" si="329"/>
        <v>0</v>
      </c>
      <c r="S2578" s="10" t="str">
        <f t="shared" si="330"/>
        <v>food</v>
      </c>
      <c r="T2578" s="10" t="str">
        <f t="shared" si="331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6">
        <f t="shared" si="326"/>
        <v>41855.528900462967</v>
      </c>
      <c r="K2579">
        <v>1405021297</v>
      </c>
      <c r="L2579" s="16">
        <f t="shared" si="327"/>
        <v>41830.528900462967</v>
      </c>
      <c r="M2579" t="b">
        <v>0</v>
      </c>
      <c r="N2579" s="11">
        <v>0.1</v>
      </c>
      <c r="O2579" t="b">
        <v>0</v>
      </c>
      <c r="P2579" t="s">
        <v>8284</v>
      </c>
      <c r="Q2579" s="7">
        <f t="shared" si="328"/>
        <v>0</v>
      </c>
      <c r="R2579" s="8">
        <f t="shared" si="329"/>
        <v>0</v>
      </c>
      <c r="S2579" s="10" t="str">
        <f t="shared" si="330"/>
        <v>food</v>
      </c>
      <c r="T2579" s="10" t="str">
        <f t="shared" si="331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6">
        <f t="shared" si="326"/>
        <v>42286.416666666664</v>
      </c>
      <c r="K2580">
        <v>1440203579</v>
      </c>
      <c r="L2580" s="16">
        <f t="shared" si="327"/>
        <v>42237.731238425935</v>
      </c>
      <c r="M2580" t="b">
        <v>0</v>
      </c>
      <c r="N2580" s="11">
        <v>0.1</v>
      </c>
      <c r="O2580" t="b">
        <v>0</v>
      </c>
      <c r="P2580" t="s">
        <v>8284</v>
      </c>
      <c r="Q2580" s="7">
        <f t="shared" si="328"/>
        <v>0</v>
      </c>
      <c r="R2580" s="8">
        <f t="shared" si="329"/>
        <v>0</v>
      </c>
      <c r="S2580" s="10" t="str">
        <f t="shared" si="330"/>
        <v>food</v>
      </c>
      <c r="T2580" s="10" t="str">
        <f t="shared" si="331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6">
        <f t="shared" si="326"/>
        <v>41897.538229166668</v>
      </c>
      <c r="K2581">
        <v>1405626903</v>
      </c>
      <c r="L2581" s="16">
        <f t="shared" si="327"/>
        <v>41837.538229166668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328"/>
        <v>0.13849999999999998</v>
      </c>
      <c r="R2581" s="8">
        <f t="shared" si="329"/>
        <v>23.083333333333332</v>
      </c>
      <c r="S2581" s="10" t="str">
        <f t="shared" si="330"/>
        <v>food</v>
      </c>
      <c r="T2581" s="10" t="str">
        <f t="shared" si="331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6">
        <f t="shared" si="326"/>
        <v>42139.833333333336</v>
      </c>
      <c r="K2582">
        <v>1429170603</v>
      </c>
      <c r="L2582" s="16">
        <f t="shared" si="327"/>
        <v>42110.034756944449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328"/>
        <v>0.6</v>
      </c>
      <c r="R2582" s="8">
        <f t="shared" si="329"/>
        <v>25.5</v>
      </c>
      <c r="S2582" s="10" t="str">
        <f t="shared" si="330"/>
        <v>food</v>
      </c>
      <c r="T2582" s="10" t="str">
        <f t="shared" si="331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6">
        <f t="shared" si="326"/>
        <v>42324.378449074073</v>
      </c>
      <c r="K2583">
        <v>1445094298</v>
      </c>
      <c r="L2583" s="16">
        <f t="shared" si="327"/>
        <v>42294.336782407408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328"/>
        <v>10.6</v>
      </c>
      <c r="R2583" s="8">
        <f t="shared" si="329"/>
        <v>48.18181818181818</v>
      </c>
      <c r="S2583" s="10" t="str">
        <f t="shared" si="330"/>
        <v>food</v>
      </c>
      <c r="T2583" s="10" t="str">
        <f t="shared" si="331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6">
        <f t="shared" si="326"/>
        <v>42672.697152777779</v>
      </c>
      <c r="K2584">
        <v>1475192634</v>
      </c>
      <c r="L2584" s="16">
        <f t="shared" si="327"/>
        <v>42642.697152777779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328"/>
        <v>1.1111111111111111E-3</v>
      </c>
      <c r="R2584" s="8">
        <f t="shared" si="329"/>
        <v>1</v>
      </c>
      <c r="S2584" s="10" t="str">
        <f t="shared" si="330"/>
        <v>food</v>
      </c>
      <c r="T2584" s="10" t="str">
        <f t="shared" si="331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6">
        <f t="shared" si="326"/>
        <v>42079.436111111114</v>
      </c>
      <c r="K2585">
        <v>1421346480</v>
      </c>
      <c r="L2585" s="16">
        <f t="shared" si="327"/>
        <v>42019.477777777785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328"/>
        <v>0.5</v>
      </c>
      <c r="R2585" s="8">
        <f t="shared" si="329"/>
        <v>1</v>
      </c>
      <c r="S2585" s="10" t="str">
        <f t="shared" si="330"/>
        <v>food</v>
      </c>
      <c r="T2585" s="10" t="str">
        <f t="shared" si="331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6">
        <f t="shared" si="326"/>
        <v>42169.881585648152</v>
      </c>
      <c r="K2586">
        <v>1431749369</v>
      </c>
      <c r="L2586" s="16">
        <f t="shared" si="327"/>
        <v>42139.881585648152</v>
      </c>
      <c r="M2586" t="b">
        <v>0</v>
      </c>
      <c r="N2586" s="11">
        <v>0.1</v>
      </c>
      <c r="O2586" t="b">
        <v>0</v>
      </c>
      <c r="P2586" t="s">
        <v>8284</v>
      </c>
      <c r="Q2586" s="7">
        <f t="shared" si="328"/>
        <v>0</v>
      </c>
      <c r="R2586" s="8">
        <f t="shared" si="329"/>
        <v>0</v>
      </c>
      <c r="S2586" s="10" t="str">
        <f t="shared" si="330"/>
        <v>food</v>
      </c>
      <c r="T2586" s="10" t="str">
        <f t="shared" si="331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6">
        <f t="shared" si="326"/>
        <v>41825.671666666669</v>
      </c>
      <c r="K2587">
        <v>1402009632</v>
      </c>
      <c r="L2587" s="16">
        <f t="shared" si="327"/>
        <v>41795.671666666669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328"/>
        <v>0.16666666666666669</v>
      </c>
      <c r="R2587" s="8">
        <f t="shared" si="329"/>
        <v>50</v>
      </c>
      <c r="S2587" s="10" t="str">
        <f t="shared" si="330"/>
        <v>food</v>
      </c>
      <c r="T2587" s="10" t="str">
        <f t="shared" si="331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6">
        <f t="shared" si="326"/>
        <v>42363.038611111115</v>
      </c>
      <c r="K2588">
        <v>1448438136</v>
      </c>
      <c r="L2588" s="16">
        <f t="shared" si="327"/>
        <v>42333.038611111115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328"/>
        <v>0.16666666666666669</v>
      </c>
      <c r="R2588" s="8">
        <f t="shared" si="329"/>
        <v>5</v>
      </c>
      <c r="S2588" s="10" t="str">
        <f t="shared" si="330"/>
        <v>food</v>
      </c>
      <c r="T2588" s="10" t="str">
        <f t="shared" si="331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6">
        <f t="shared" si="326"/>
        <v>42368.383715277778</v>
      </c>
      <c r="K2589">
        <v>1448899953</v>
      </c>
      <c r="L2589" s="16">
        <f t="shared" si="327"/>
        <v>42338.383715277778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328"/>
        <v>2.4340000000000002</v>
      </c>
      <c r="R2589" s="8">
        <f t="shared" si="329"/>
        <v>202.83333333333334</v>
      </c>
      <c r="S2589" s="10" t="str">
        <f t="shared" si="330"/>
        <v>food</v>
      </c>
      <c r="T2589" s="10" t="str">
        <f t="shared" si="331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6">
        <f t="shared" si="326"/>
        <v>42094.259722222225</v>
      </c>
      <c r="K2590">
        <v>1423325626</v>
      </c>
      <c r="L2590" s="16">
        <f t="shared" si="327"/>
        <v>42042.384560185186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328"/>
        <v>3.8833333333333329</v>
      </c>
      <c r="R2590" s="8">
        <f t="shared" si="329"/>
        <v>29.125</v>
      </c>
      <c r="S2590" s="10" t="str">
        <f t="shared" si="330"/>
        <v>food</v>
      </c>
      <c r="T2590" s="10" t="str">
        <f t="shared" si="331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6">
        <f t="shared" si="326"/>
        <v>42452.2028587963</v>
      </c>
      <c r="K2591">
        <v>1456145527</v>
      </c>
      <c r="L2591" s="16">
        <f t="shared" si="327"/>
        <v>42422.244525462964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328"/>
        <v>0.01</v>
      </c>
      <c r="R2591" s="8">
        <f t="shared" si="329"/>
        <v>5</v>
      </c>
      <c r="S2591" s="10" t="str">
        <f t="shared" si="330"/>
        <v>food</v>
      </c>
      <c r="T2591" s="10" t="str">
        <f t="shared" si="331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6">
        <f t="shared" si="326"/>
        <v>42395.297418981485</v>
      </c>
      <c r="K2592">
        <v>1453212497</v>
      </c>
      <c r="L2592" s="16">
        <f t="shared" si="327"/>
        <v>42388.297418981485</v>
      </c>
      <c r="M2592" t="b">
        <v>0</v>
      </c>
      <c r="N2592" s="11">
        <v>0.1</v>
      </c>
      <c r="O2592" t="b">
        <v>0</v>
      </c>
      <c r="P2592" t="s">
        <v>8284</v>
      </c>
      <c r="Q2592" s="7">
        <f t="shared" si="328"/>
        <v>0</v>
      </c>
      <c r="R2592" s="8">
        <f t="shared" si="329"/>
        <v>0</v>
      </c>
      <c r="S2592" s="10" t="str">
        <f t="shared" si="330"/>
        <v>food</v>
      </c>
      <c r="T2592" s="10" t="str">
        <f t="shared" si="331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6">
        <f t="shared" si="326"/>
        <v>42442.573194444449</v>
      </c>
      <c r="K2593">
        <v>1452721524</v>
      </c>
      <c r="L2593" s="16">
        <f t="shared" si="327"/>
        <v>42382.614861111113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328"/>
        <v>1.7333333333333332</v>
      </c>
      <c r="R2593" s="8">
        <f t="shared" si="329"/>
        <v>13</v>
      </c>
      <c r="S2593" s="10" t="str">
        <f t="shared" si="330"/>
        <v>food</v>
      </c>
      <c r="T2593" s="10" t="str">
        <f t="shared" si="331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6">
        <f t="shared" si="326"/>
        <v>41917.509502314817</v>
      </c>
      <c r="K2594">
        <v>1409944421</v>
      </c>
      <c r="L2594" s="16">
        <f t="shared" si="327"/>
        <v>41887.509502314817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328"/>
        <v>0.16666666666666669</v>
      </c>
      <c r="R2594" s="8">
        <f t="shared" si="329"/>
        <v>50</v>
      </c>
      <c r="S2594" s="10" t="str">
        <f t="shared" si="330"/>
        <v>food</v>
      </c>
      <c r="T2594" s="10" t="str">
        <f t="shared" si="331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6">
        <f t="shared" si="326"/>
        <v>42119.553541666675</v>
      </c>
      <c r="K2595">
        <v>1427401026</v>
      </c>
      <c r="L2595" s="16">
        <f t="shared" si="327"/>
        <v>42089.553541666675</v>
      </c>
      <c r="M2595" t="b">
        <v>0</v>
      </c>
      <c r="N2595" s="11">
        <v>0.1</v>
      </c>
      <c r="O2595" t="b">
        <v>0</v>
      </c>
      <c r="P2595" t="s">
        <v>8284</v>
      </c>
      <c r="Q2595" s="7">
        <f t="shared" si="328"/>
        <v>0</v>
      </c>
      <c r="R2595" s="8">
        <f t="shared" si="329"/>
        <v>0</v>
      </c>
      <c r="S2595" s="10" t="str">
        <f t="shared" si="330"/>
        <v>food</v>
      </c>
      <c r="T2595" s="10" t="str">
        <f t="shared" si="331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6">
        <f t="shared" si="326"/>
        <v>41858.676250000004</v>
      </c>
      <c r="K2596">
        <v>1404861228</v>
      </c>
      <c r="L2596" s="16">
        <f t="shared" si="327"/>
        <v>41828.676250000004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328"/>
        <v>1.25E-3</v>
      </c>
      <c r="R2596" s="8">
        <f t="shared" si="329"/>
        <v>1</v>
      </c>
      <c r="S2596" s="10" t="str">
        <f t="shared" si="330"/>
        <v>food</v>
      </c>
      <c r="T2596" s="10" t="str">
        <f t="shared" si="331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6">
        <f t="shared" si="326"/>
        <v>42789.952546296299</v>
      </c>
      <c r="K2597">
        <v>1485323500</v>
      </c>
      <c r="L2597" s="16">
        <f t="shared" si="327"/>
        <v>42759.952546296299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328"/>
        <v>12.166666666666668</v>
      </c>
      <c r="R2597" s="8">
        <f t="shared" si="329"/>
        <v>96.05263157894737</v>
      </c>
      <c r="S2597" s="10" t="str">
        <f t="shared" si="330"/>
        <v>food</v>
      </c>
      <c r="T2597" s="10" t="str">
        <f t="shared" si="331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6">
        <f t="shared" si="326"/>
        <v>41858.372789351852</v>
      </c>
      <c r="K2598">
        <v>1404835009</v>
      </c>
      <c r="L2598" s="16">
        <f t="shared" si="327"/>
        <v>41828.372789351852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328"/>
        <v>23.588571428571427</v>
      </c>
      <c r="R2598" s="8">
        <f t="shared" si="329"/>
        <v>305.77777777777777</v>
      </c>
      <c r="S2598" s="10" t="str">
        <f t="shared" si="330"/>
        <v>food</v>
      </c>
      <c r="T2598" s="10" t="str">
        <f t="shared" si="331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6">
        <f t="shared" si="326"/>
        <v>42540.04996527778</v>
      </c>
      <c r="K2599">
        <v>1463731917</v>
      </c>
      <c r="L2599" s="16">
        <f t="shared" si="327"/>
        <v>42510.04996527778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328"/>
        <v>5.6666666666666661</v>
      </c>
      <c r="R2599" s="8">
        <f t="shared" si="329"/>
        <v>12.142857142857142</v>
      </c>
      <c r="S2599" s="10" t="str">
        <f t="shared" si="330"/>
        <v>food</v>
      </c>
      <c r="T2599" s="10" t="str">
        <f t="shared" si="331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6">
        <f t="shared" si="326"/>
        <v>42270.548622685186</v>
      </c>
      <c r="K2600">
        <v>1440447001</v>
      </c>
      <c r="L2600" s="16">
        <f t="shared" si="327"/>
        <v>42240.548622685186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328"/>
        <v>39</v>
      </c>
      <c r="R2600" s="8">
        <f t="shared" si="329"/>
        <v>83.571428571428569</v>
      </c>
      <c r="S2600" s="10" t="str">
        <f t="shared" si="330"/>
        <v>food</v>
      </c>
      <c r="T2600" s="10" t="str">
        <f t="shared" si="331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6">
        <f t="shared" si="326"/>
        <v>41854.46234953704</v>
      </c>
      <c r="K2601">
        <v>1403201147</v>
      </c>
      <c r="L2601" s="16">
        <f t="shared" si="327"/>
        <v>41809.46234953704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328"/>
        <v>0.99546510341776351</v>
      </c>
      <c r="R2601" s="8">
        <f t="shared" si="329"/>
        <v>18</v>
      </c>
      <c r="S2601" s="10" t="str">
        <f t="shared" si="330"/>
        <v>food</v>
      </c>
      <c r="T2601" s="10" t="str">
        <f t="shared" si="331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6">
        <f t="shared" si="326"/>
        <v>42454.567129629628</v>
      </c>
      <c r="K2602">
        <v>1453757800</v>
      </c>
      <c r="L2602" s="16">
        <f t="shared" si="327"/>
        <v>42394.608796296299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328"/>
        <v>6.9320000000000004</v>
      </c>
      <c r="R2602" s="8">
        <f t="shared" si="329"/>
        <v>115.53333333333333</v>
      </c>
      <c r="S2602" s="10" t="str">
        <f t="shared" si="330"/>
        <v>food</v>
      </c>
      <c r="T2602" s="10" t="str">
        <f t="shared" si="331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6">
        <f t="shared" si="326"/>
        <v>41164.874305555561</v>
      </c>
      <c r="K2603">
        <v>1346276349</v>
      </c>
      <c r="L2603" s="16">
        <f t="shared" si="327"/>
        <v>41150.610520833332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328"/>
        <v>661.4</v>
      </c>
      <c r="R2603" s="8">
        <f t="shared" si="329"/>
        <v>21.900662251655628</v>
      </c>
      <c r="S2603" s="10" t="str">
        <f t="shared" ref="S2603:S2634" si="332">IF(ISNUMBER(SEARCH("technology",P2603)),"technology","")</f>
        <v>technology</v>
      </c>
      <c r="T2603" s="10" t="str">
        <f t="shared" ref="T2603:T2634" si="333">IF(ISNUMBER(SEARCH("space exploration",P2603)),"space exploration","")</f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6">
        <f t="shared" si="326"/>
        <v>41955.597222222226</v>
      </c>
      <c r="K2604">
        <v>1412358968</v>
      </c>
      <c r="L2604" s="16">
        <f t="shared" si="327"/>
        <v>41915.455648148149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328"/>
        <v>326.0916666666667</v>
      </c>
      <c r="R2604" s="8">
        <f t="shared" si="329"/>
        <v>80.022494887525568</v>
      </c>
      <c r="S2604" s="10" t="str">
        <f t="shared" si="332"/>
        <v>technology</v>
      </c>
      <c r="T2604" s="10" t="str">
        <f t="shared" si="333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6">
        <f t="shared" si="326"/>
        <v>41631.620995370373</v>
      </c>
      <c r="K2605">
        <v>1386626054</v>
      </c>
      <c r="L2605" s="16">
        <f t="shared" si="327"/>
        <v>41617.620995370373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328"/>
        <v>101.48571428571429</v>
      </c>
      <c r="R2605" s="8">
        <f t="shared" si="329"/>
        <v>35.520000000000003</v>
      </c>
      <c r="S2605" s="10" t="str">
        <f t="shared" si="332"/>
        <v>technology</v>
      </c>
      <c r="T2605" s="10" t="str">
        <f t="shared" si="333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6">
        <f t="shared" si="326"/>
        <v>41027.759525462963</v>
      </c>
      <c r="K2606">
        <v>1333070023</v>
      </c>
      <c r="L2606" s="16">
        <f t="shared" si="327"/>
        <v>40997.759525462963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328"/>
        <v>104.21799999999999</v>
      </c>
      <c r="R2606" s="8">
        <f t="shared" si="329"/>
        <v>64.933333333333323</v>
      </c>
      <c r="S2606" s="10" t="str">
        <f t="shared" si="332"/>
        <v>technology</v>
      </c>
      <c r="T2606" s="10" t="str">
        <f t="shared" si="333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6">
        <f t="shared" si="326"/>
        <v>42538.249884259261</v>
      </c>
      <c r="K2607">
        <v>1463576390</v>
      </c>
      <c r="L2607" s="16">
        <f t="shared" si="327"/>
        <v>42508.249884259261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328"/>
        <v>107.42157000000002</v>
      </c>
      <c r="R2607" s="8">
        <f t="shared" si="329"/>
        <v>60.965703745743475</v>
      </c>
      <c r="S2607" s="10" t="str">
        <f t="shared" si="332"/>
        <v>technology</v>
      </c>
      <c r="T2607" s="10" t="str">
        <f t="shared" si="333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6">
        <f t="shared" si="326"/>
        <v>41758.421087962968</v>
      </c>
      <c r="K2608">
        <v>1396026382</v>
      </c>
      <c r="L2608" s="16">
        <f t="shared" si="327"/>
        <v>41726.421087962968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328"/>
        <v>110.05454545454545</v>
      </c>
      <c r="R2608" s="8">
        <f t="shared" si="329"/>
        <v>31.444155844155844</v>
      </c>
      <c r="S2608" s="10" t="str">
        <f t="shared" si="332"/>
        <v>technology</v>
      </c>
      <c r="T2608" s="10" t="str">
        <f t="shared" si="333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6">
        <f t="shared" si="326"/>
        <v>42227.791666666664</v>
      </c>
      <c r="K2609">
        <v>1435611572</v>
      </c>
      <c r="L2609" s="16">
        <f t="shared" si="327"/>
        <v>42184.583009259259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328"/>
        <v>407.7</v>
      </c>
      <c r="R2609" s="8">
        <f t="shared" si="329"/>
        <v>81.949748743718587</v>
      </c>
      <c r="S2609" s="10" t="str">
        <f t="shared" si="332"/>
        <v>technology</v>
      </c>
      <c r="T2609" s="10" t="str">
        <f t="shared" si="333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6">
        <f t="shared" si="326"/>
        <v>42808.708333333336</v>
      </c>
      <c r="K2610">
        <v>1485976468</v>
      </c>
      <c r="L2610" s="16">
        <f t="shared" si="327"/>
        <v>42767.510046296295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328"/>
        <v>223.92500000000001</v>
      </c>
      <c r="R2610" s="8">
        <f t="shared" si="329"/>
        <v>58.92763157894737</v>
      </c>
      <c r="S2610" s="10" t="str">
        <f t="shared" si="332"/>
        <v>technology</v>
      </c>
      <c r="T2610" s="10" t="str">
        <f t="shared" si="333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6">
        <f t="shared" si="326"/>
        <v>41104.946192129632</v>
      </c>
      <c r="K2611">
        <v>1339738951</v>
      </c>
      <c r="L2611" s="16">
        <f t="shared" si="327"/>
        <v>41074.946192129632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328"/>
        <v>303.80111428571428</v>
      </c>
      <c r="R2611" s="8">
        <f t="shared" si="329"/>
        <v>157.29347633136095</v>
      </c>
      <c r="S2611" s="10" t="str">
        <f t="shared" si="332"/>
        <v>technology</v>
      </c>
      <c r="T2611" s="10" t="str">
        <f t="shared" si="333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6">
        <f t="shared" si="326"/>
        <v>42603.999305555561</v>
      </c>
      <c r="K2612">
        <v>1468444125</v>
      </c>
      <c r="L2612" s="16">
        <f t="shared" si="327"/>
        <v>42564.589409722226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328"/>
        <v>141.3251043268175</v>
      </c>
      <c r="R2612" s="8">
        <f t="shared" si="329"/>
        <v>55.758509532062391</v>
      </c>
      <c r="S2612" s="10" t="str">
        <f t="shared" si="332"/>
        <v>technology</v>
      </c>
      <c r="T2612" s="10" t="str">
        <f t="shared" si="333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6">
        <f t="shared" si="326"/>
        <v>42737.665972222225</v>
      </c>
      <c r="K2613">
        <v>1480493014</v>
      </c>
      <c r="L2613" s="16">
        <f t="shared" si="327"/>
        <v>42704.04414351852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328"/>
        <v>2790.6363636363635</v>
      </c>
      <c r="R2613" s="8">
        <f t="shared" si="329"/>
        <v>83.802893802893806</v>
      </c>
      <c r="S2613" s="10" t="str">
        <f t="shared" si="332"/>
        <v>technology</v>
      </c>
      <c r="T2613" s="10" t="str">
        <f t="shared" si="333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6">
        <f t="shared" si="326"/>
        <v>42012.851504629631</v>
      </c>
      <c r="K2614">
        <v>1418095570</v>
      </c>
      <c r="L2614" s="16">
        <f t="shared" si="327"/>
        <v>41981.851504629631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328"/>
        <v>171.76130000000001</v>
      </c>
      <c r="R2614" s="8">
        <f t="shared" si="329"/>
        <v>58.422210884353746</v>
      </c>
      <c r="S2614" s="10" t="str">
        <f t="shared" si="332"/>
        <v>technology</v>
      </c>
      <c r="T2614" s="10" t="str">
        <f t="shared" si="333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6">
        <f t="shared" si="326"/>
        <v>41173.526550925926</v>
      </c>
      <c r="K2615">
        <v>1345664294</v>
      </c>
      <c r="L2615" s="16">
        <f t="shared" si="327"/>
        <v>41143.526550925926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328"/>
        <v>101.01333333333334</v>
      </c>
      <c r="R2615" s="8">
        <f t="shared" si="329"/>
        <v>270.57142857142856</v>
      </c>
      <c r="S2615" s="10" t="str">
        <f t="shared" si="332"/>
        <v>technology</v>
      </c>
      <c r="T2615" s="10" t="str">
        <f t="shared" si="333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6">
        <f t="shared" si="326"/>
        <v>41758.916666666672</v>
      </c>
      <c r="K2616">
        <v>1396371612</v>
      </c>
      <c r="L2616" s="16">
        <f t="shared" si="327"/>
        <v>41730.416805555556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328"/>
        <v>102</v>
      </c>
      <c r="R2616" s="8">
        <f t="shared" si="329"/>
        <v>107.1</v>
      </c>
      <c r="S2616" s="10" t="str">
        <f t="shared" si="332"/>
        <v>technology</v>
      </c>
      <c r="T2616" s="10" t="str">
        <f t="shared" si="333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6">
        <f t="shared" si="326"/>
        <v>42490.208333333336</v>
      </c>
      <c r="K2617">
        <v>1458820564</v>
      </c>
      <c r="L2617" s="16">
        <f t="shared" si="327"/>
        <v>42453.205601851856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328"/>
        <v>169.76511744127936</v>
      </c>
      <c r="R2617" s="8">
        <f t="shared" si="329"/>
        <v>47.180555555555557</v>
      </c>
      <c r="S2617" s="10" t="str">
        <f t="shared" si="332"/>
        <v>technology</v>
      </c>
      <c r="T2617" s="10" t="str">
        <f t="shared" si="333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6">
        <f t="shared" si="326"/>
        <v>42241.702881944446</v>
      </c>
      <c r="K2618">
        <v>1437954729</v>
      </c>
      <c r="L2618" s="16">
        <f t="shared" si="327"/>
        <v>42211.702881944446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328"/>
        <v>114.53400000000001</v>
      </c>
      <c r="R2618" s="8">
        <f t="shared" si="329"/>
        <v>120.30882352941177</v>
      </c>
      <c r="S2618" s="10" t="str">
        <f t="shared" si="332"/>
        <v>technology</v>
      </c>
      <c r="T2618" s="10" t="str">
        <f t="shared" si="333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6">
        <f t="shared" si="326"/>
        <v>41932.582766203705</v>
      </c>
      <c r="K2619">
        <v>1411246751</v>
      </c>
      <c r="L2619" s="16">
        <f t="shared" si="327"/>
        <v>41902.582766203705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328"/>
        <v>877.6</v>
      </c>
      <c r="R2619" s="8">
        <f t="shared" si="329"/>
        <v>27.59748427672956</v>
      </c>
      <c r="S2619" s="10" t="str">
        <f t="shared" si="332"/>
        <v>technology</v>
      </c>
      <c r="T2619" s="10" t="str">
        <f t="shared" si="333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6">
        <f t="shared" si="326"/>
        <v>42339.542372685188</v>
      </c>
      <c r="K2620">
        <v>1443812461</v>
      </c>
      <c r="L2620" s="16">
        <f t="shared" si="327"/>
        <v>42279.500706018523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328"/>
        <v>105.38666666666667</v>
      </c>
      <c r="R2620" s="8">
        <f t="shared" si="329"/>
        <v>205.2987012987013</v>
      </c>
      <c r="S2620" s="10" t="str">
        <f t="shared" si="332"/>
        <v>technology</v>
      </c>
      <c r="T2620" s="10" t="str">
        <f t="shared" si="333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6">
        <f t="shared" si="326"/>
        <v>42300.166666666664</v>
      </c>
      <c r="K2621">
        <v>1443302004</v>
      </c>
      <c r="L2621" s="16">
        <f t="shared" si="327"/>
        <v>42273.592638888891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328"/>
        <v>188.39999999999998</v>
      </c>
      <c r="R2621" s="8">
        <f t="shared" si="329"/>
        <v>35.547169811320757</v>
      </c>
      <c r="S2621" s="10" t="str">
        <f t="shared" si="332"/>
        <v>technology</v>
      </c>
      <c r="T2621" s="10" t="str">
        <f t="shared" si="333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6">
        <f t="shared" si="326"/>
        <v>42287.750000000007</v>
      </c>
      <c r="K2622">
        <v>1441339242</v>
      </c>
      <c r="L2622" s="16">
        <f t="shared" si="327"/>
        <v>42250.875486111116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328"/>
        <v>143.65230769230772</v>
      </c>
      <c r="R2622" s="8">
        <f t="shared" si="329"/>
        <v>74.639488409272587</v>
      </c>
      <c r="S2622" s="10" t="str">
        <f t="shared" si="332"/>
        <v>technology</v>
      </c>
      <c r="T2622" s="10" t="str">
        <f t="shared" si="333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6">
        <f t="shared" si="326"/>
        <v>42145.455879629626</v>
      </c>
      <c r="K2623">
        <v>1429638988</v>
      </c>
      <c r="L2623" s="16">
        <f t="shared" si="327"/>
        <v>42115.455879629626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328"/>
        <v>145.88</v>
      </c>
      <c r="R2623" s="8">
        <f t="shared" si="329"/>
        <v>47.058064516129029</v>
      </c>
      <c r="S2623" s="10" t="str">
        <f t="shared" si="332"/>
        <v>technology</v>
      </c>
      <c r="T2623" s="10" t="str">
        <f t="shared" si="333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6">
        <f t="shared" si="326"/>
        <v>42734.451574074075</v>
      </c>
      <c r="K2624">
        <v>1479232216</v>
      </c>
      <c r="L2624" s="16">
        <f t="shared" si="327"/>
        <v>42689.451574074075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328"/>
        <v>131.184</v>
      </c>
      <c r="R2624" s="8">
        <f t="shared" si="329"/>
        <v>26.591351351351353</v>
      </c>
      <c r="S2624" s="10" t="str">
        <f t="shared" si="332"/>
        <v>technology</v>
      </c>
      <c r="T2624" s="10" t="str">
        <f t="shared" si="333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6">
        <f t="shared" si="326"/>
        <v>42705.964884259265</v>
      </c>
      <c r="K2625">
        <v>1479449366</v>
      </c>
      <c r="L2625" s="16">
        <f t="shared" si="327"/>
        <v>42691.964884259265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328"/>
        <v>113.99999999999999</v>
      </c>
      <c r="R2625" s="8">
        <f t="shared" si="329"/>
        <v>36.774193548387096</v>
      </c>
      <c r="S2625" s="10" t="str">
        <f t="shared" si="332"/>
        <v>technology</v>
      </c>
      <c r="T2625" s="10" t="str">
        <f t="shared" si="333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6">
        <f t="shared" ref="J2626:J2689" si="334">(((I2626/60)/60)/24)+DATE(1970,1,1)+(-7/24)</f>
        <v>41165.129884259266</v>
      </c>
      <c r="K2626">
        <v>1345716422</v>
      </c>
      <c r="L2626" s="16">
        <f t="shared" ref="L2626:L2689" si="335">(((K2626/60)/60)/24)+DATE(1970,1,1)+(-7/24)</f>
        <v>41144.129884259266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336">(E2626/D2626)*100</f>
        <v>1379.4206249999997</v>
      </c>
      <c r="R2626" s="8">
        <f t="shared" ref="R2626:R2689" si="337">E2626/N2626</f>
        <v>31.820544982698959</v>
      </c>
      <c r="S2626" s="10" t="str">
        <f t="shared" si="332"/>
        <v>technology</v>
      </c>
      <c r="T2626" s="10" t="str">
        <f t="shared" si="333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6">
        <f t="shared" si="334"/>
        <v>42683.560277777775</v>
      </c>
      <c r="K2627">
        <v>1476559608</v>
      </c>
      <c r="L2627" s="16">
        <f t="shared" si="335"/>
        <v>42658.518611111118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336"/>
        <v>956</v>
      </c>
      <c r="R2627" s="8">
        <f t="shared" si="337"/>
        <v>27.576923076923077</v>
      </c>
      <c r="S2627" s="10" t="str">
        <f t="shared" si="332"/>
        <v>technology</v>
      </c>
      <c r="T2627" s="10" t="str">
        <f t="shared" si="333"/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6">
        <f t="shared" si="334"/>
        <v>42158.336446759262</v>
      </c>
      <c r="K2628">
        <v>1430751869</v>
      </c>
      <c r="L2628" s="16">
        <f t="shared" si="335"/>
        <v>42128.336446759262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336"/>
        <v>112.00000000000001</v>
      </c>
      <c r="R2628" s="8">
        <f t="shared" si="337"/>
        <v>56</v>
      </c>
      <c r="S2628" s="10" t="str">
        <f t="shared" si="332"/>
        <v>technology</v>
      </c>
      <c r="T2628" s="10" t="str">
        <f t="shared" si="333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6">
        <f t="shared" si="334"/>
        <v>42334.579409722232</v>
      </c>
      <c r="K2629">
        <v>1445975661</v>
      </c>
      <c r="L2629" s="16">
        <f t="shared" si="335"/>
        <v>42304.53774305556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336"/>
        <v>646.66666666666663</v>
      </c>
      <c r="R2629" s="8">
        <f t="shared" si="337"/>
        <v>21.555555555555557</v>
      </c>
      <c r="S2629" s="10" t="str">
        <f t="shared" si="332"/>
        <v>technology</v>
      </c>
      <c r="T2629" s="10" t="str">
        <f t="shared" si="333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6">
        <f t="shared" si="334"/>
        <v>41973.674386574079</v>
      </c>
      <c r="K2630">
        <v>1415661067</v>
      </c>
      <c r="L2630" s="16">
        <f t="shared" si="335"/>
        <v>41953.674386574079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336"/>
        <v>110.36948748510132</v>
      </c>
      <c r="R2630" s="8">
        <f t="shared" si="337"/>
        <v>44.095238095238095</v>
      </c>
      <c r="S2630" s="10" t="str">
        <f t="shared" si="332"/>
        <v>technology</v>
      </c>
      <c r="T2630" s="10" t="str">
        <f t="shared" si="333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6">
        <f t="shared" si="334"/>
        <v>42138.246782407405</v>
      </c>
      <c r="K2631">
        <v>1429016122</v>
      </c>
      <c r="L2631" s="16">
        <f t="shared" si="335"/>
        <v>42108.246782407405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336"/>
        <v>127.74000000000001</v>
      </c>
      <c r="R2631" s="8">
        <f t="shared" si="337"/>
        <v>63.87</v>
      </c>
      <c r="S2631" s="10" t="str">
        <f t="shared" si="332"/>
        <v>technology</v>
      </c>
      <c r="T2631" s="10" t="str">
        <f t="shared" si="333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6">
        <f t="shared" si="334"/>
        <v>42551.125000000007</v>
      </c>
      <c r="K2632">
        <v>1464921112</v>
      </c>
      <c r="L2632" s="16">
        <f t="shared" si="335"/>
        <v>42523.813796296301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336"/>
        <v>157.9</v>
      </c>
      <c r="R2632" s="8">
        <f t="shared" si="337"/>
        <v>38.987654320987652</v>
      </c>
      <c r="S2632" s="10" t="str">
        <f t="shared" si="332"/>
        <v>technology</v>
      </c>
      <c r="T2632" s="10" t="str">
        <f t="shared" si="333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6">
        <f t="shared" si="334"/>
        <v>42245.877627314818</v>
      </c>
      <c r="K2633">
        <v>1438488227</v>
      </c>
      <c r="L2633" s="16">
        <f t="shared" si="335"/>
        <v>42217.877627314818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336"/>
        <v>114.66525000000001</v>
      </c>
      <c r="R2633" s="8">
        <f t="shared" si="337"/>
        <v>80.185489510489504</v>
      </c>
      <c r="S2633" s="10" t="str">
        <f t="shared" si="332"/>
        <v>technology</v>
      </c>
      <c r="T2633" s="10" t="str">
        <f t="shared" si="333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6">
        <f t="shared" si="334"/>
        <v>42518.77012731482</v>
      </c>
      <c r="K2634">
        <v>1462325339</v>
      </c>
      <c r="L2634" s="16">
        <f t="shared" si="335"/>
        <v>42493.77012731482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336"/>
        <v>137.00934579439252</v>
      </c>
      <c r="R2634" s="8">
        <f t="shared" si="337"/>
        <v>34.904761904761905</v>
      </c>
      <c r="S2634" s="10" t="str">
        <f t="shared" si="332"/>
        <v>technology</v>
      </c>
      <c r="T2634" s="10" t="str">
        <f t="shared" si="333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6">
        <f t="shared" si="334"/>
        <v>41697.666666666672</v>
      </c>
      <c r="K2635">
        <v>1390938332</v>
      </c>
      <c r="L2635" s="16">
        <f t="shared" si="335"/>
        <v>41667.531620370377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336"/>
        <v>354.62</v>
      </c>
      <c r="R2635" s="8">
        <f t="shared" si="337"/>
        <v>89.100502512562812</v>
      </c>
      <c r="S2635" s="10" t="str">
        <f t="shared" ref="S2635:S2666" si="338">IF(ISNUMBER(SEARCH("technology",P2635)),"technology","")</f>
        <v>technology</v>
      </c>
      <c r="T2635" s="10" t="str">
        <f t="shared" ref="T2635:T2662" si="339">IF(ISNUMBER(SEARCH("space exploration",P2635)),"space exploration","")</f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6">
        <f t="shared" si="334"/>
        <v>42642.364826388897</v>
      </c>
      <c r="K2636">
        <v>1472571921</v>
      </c>
      <c r="L2636" s="16">
        <f t="shared" si="335"/>
        <v>42612.364826388897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336"/>
        <v>106.02150537634409</v>
      </c>
      <c r="R2636" s="8">
        <f t="shared" si="337"/>
        <v>39.44</v>
      </c>
      <c r="S2636" s="10" t="str">
        <f t="shared" si="338"/>
        <v>technology</v>
      </c>
      <c r="T2636" s="10" t="str">
        <f t="shared" si="339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6">
        <f t="shared" si="334"/>
        <v>42072.617604166669</v>
      </c>
      <c r="K2637">
        <v>1422917361</v>
      </c>
      <c r="L2637" s="16">
        <f t="shared" si="335"/>
        <v>42037.659270833341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336"/>
        <v>100</v>
      </c>
      <c r="R2637" s="8">
        <f t="shared" si="337"/>
        <v>136.9047619047619</v>
      </c>
      <c r="S2637" s="10" t="str">
        <f t="shared" si="338"/>
        <v>technology</v>
      </c>
      <c r="T2637" s="10" t="str">
        <f t="shared" si="339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6">
        <f t="shared" si="334"/>
        <v>42658.750000000007</v>
      </c>
      <c r="K2638">
        <v>1474641914</v>
      </c>
      <c r="L2638" s="16">
        <f t="shared" si="335"/>
        <v>42636.32307870371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336"/>
        <v>187.3</v>
      </c>
      <c r="R2638" s="8">
        <f t="shared" si="337"/>
        <v>37.46</v>
      </c>
      <c r="S2638" s="10" t="str">
        <f t="shared" si="338"/>
        <v>technology</v>
      </c>
      <c r="T2638" s="10" t="str">
        <f t="shared" si="339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6">
        <f t="shared" si="334"/>
        <v>42655.257812500007</v>
      </c>
      <c r="K2639">
        <v>1474895475</v>
      </c>
      <c r="L2639" s="16">
        <f t="shared" si="335"/>
        <v>42639.257812500007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336"/>
        <v>166.2</v>
      </c>
      <c r="R2639" s="8">
        <f t="shared" si="337"/>
        <v>31.96153846153846</v>
      </c>
      <c r="S2639" s="10" t="str">
        <f t="shared" si="338"/>
        <v>technology</v>
      </c>
      <c r="T2639" s="10" t="str">
        <f t="shared" si="339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6">
        <f t="shared" si="334"/>
        <v>42019.621469907412</v>
      </c>
      <c r="K2640">
        <v>1418766895</v>
      </c>
      <c r="L2640" s="16">
        <f t="shared" si="335"/>
        <v>41989.621469907412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336"/>
        <v>101.72910662824208</v>
      </c>
      <c r="R2640" s="8">
        <f t="shared" si="337"/>
        <v>25.214285714285715</v>
      </c>
      <c r="S2640" s="10" t="str">
        <f t="shared" si="338"/>
        <v>technology</v>
      </c>
      <c r="T2640" s="10" t="str">
        <f t="shared" si="339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6">
        <f t="shared" si="334"/>
        <v>42054.573472222226</v>
      </c>
      <c r="K2641">
        <v>1421786748</v>
      </c>
      <c r="L2641" s="16">
        <f t="shared" si="335"/>
        <v>42024.573472222226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336"/>
        <v>164</v>
      </c>
      <c r="R2641" s="8">
        <f t="shared" si="337"/>
        <v>10.040816326530612</v>
      </c>
      <c r="S2641" s="10" t="str">
        <f t="shared" si="338"/>
        <v>technology</v>
      </c>
      <c r="T2641" s="10" t="str">
        <f t="shared" si="339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6">
        <f t="shared" si="334"/>
        <v>42162.86891203704</v>
      </c>
      <c r="K2642">
        <v>1428551474</v>
      </c>
      <c r="L2642" s="16">
        <f t="shared" si="335"/>
        <v>42102.86891203704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336"/>
        <v>105.66666666666666</v>
      </c>
      <c r="R2642" s="8">
        <f t="shared" si="337"/>
        <v>45.94202898550725</v>
      </c>
      <c r="S2642" s="10" t="str">
        <f t="shared" si="338"/>
        <v>technology</v>
      </c>
      <c r="T2642" s="10" t="str">
        <f t="shared" si="339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6">
        <f t="shared" si="334"/>
        <v>41897.54791666667</v>
      </c>
      <c r="K2643">
        <v>1409341863</v>
      </c>
      <c r="L2643" s="16">
        <f t="shared" si="335"/>
        <v>41880.535451388889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336"/>
        <v>1</v>
      </c>
      <c r="R2643" s="8">
        <f t="shared" si="337"/>
        <v>15</v>
      </c>
      <c r="S2643" s="10" t="str">
        <f t="shared" si="338"/>
        <v>technology</v>
      </c>
      <c r="T2643" s="10" t="str">
        <f t="shared" si="339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6">
        <f t="shared" si="334"/>
        <v>42565.997916666667</v>
      </c>
      <c r="K2644">
        <v>1465970108</v>
      </c>
      <c r="L2644" s="16">
        <f t="shared" si="335"/>
        <v>42535.954953703702</v>
      </c>
      <c r="M2644" t="b">
        <v>0</v>
      </c>
      <c r="N2644" s="11">
        <v>0.1</v>
      </c>
      <c r="O2644" t="b">
        <v>0</v>
      </c>
      <c r="P2644" t="s">
        <v>8301</v>
      </c>
      <c r="Q2644" s="7">
        <f t="shared" si="336"/>
        <v>0</v>
      </c>
      <c r="R2644" s="8">
        <f t="shared" si="337"/>
        <v>0</v>
      </c>
      <c r="S2644" s="10" t="str">
        <f t="shared" si="338"/>
        <v>technology</v>
      </c>
      <c r="T2644" s="10" t="str">
        <f t="shared" si="339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6">
        <f t="shared" si="334"/>
        <v>42725.040972222225</v>
      </c>
      <c r="K2645">
        <v>1479218315</v>
      </c>
      <c r="L2645" s="16">
        <f t="shared" si="335"/>
        <v>42689.290682870371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336"/>
        <v>33.559730999999999</v>
      </c>
      <c r="R2645" s="8">
        <f t="shared" si="337"/>
        <v>223.58248500999335</v>
      </c>
      <c r="S2645" s="10" t="str">
        <f t="shared" si="338"/>
        <v>technology</v>
      </c>
      <c r="T2645" s="10" t="str">
        <f t="shared" si="339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6">
        <f t="shared" si="334"/>
        <v>42804.5004050926</v>
      </c>
      <c r="K2646">
        <v>1486580435</v>
      </c>
      <c r="L2646" s="16">
        <f t="shared" si="335"/>
        <v>42774.5004050926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336"/>
        <v>2.0529999999999999</v>
      </c>
      <c r="R2646" s="8">
        <f t="shared" si="337"/>
        <v>39.480769230769234</v>
      </c>
      <c r="S2646" s="10" t="str">
        <f t="shared" si="338"/>
        <v>technology</v>
      </c>
      <c r="T2646" s="10" t="str">
        <f t="shared" si="339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6">
        <f t="shared" si="334"/>
        <v>41951.592627314814</v>
      </c>
      <c r="K2647">
        <v>1412885603</v>
      </c>
      <c r="L2647" s="16">
        <f t="shared" si="335"/>
        <v>41921.55096064815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336"/>
        <v>10.5</v>
      </c>
      <c r="R2647" s="8">
        <f t="shared" si="337"/>
        <v>91.304347826086953</v>
      </c>
      <c r="S2647" s="10" t="str">
        <f t="shared" si="338"/>
        <v>technology</v>
      </c>
      <c r="T2647" s="10" t="str">
        <f t="shared" si="339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6">
        <f t="shared" si="334"/>
        <v>42256.021631944452</v>
      </c>
      <c r="K2648">
        <v>1439191869</v>
      </c>
      <c r="L2648" s="16">
        <f t="shared" si="335"/>
        <v>42226.021631944452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336"/>
        <v>8.4172840000000004</v>
      </c>
      <c r="R2648" s="8">
        <f t="shared" si="337"/>
        <v>78.666205607476627</v>
      </c>
      <c r="S2648" s="10" t="str">
        <f t="shared" si="338"/>
        <v>technology</v>
      </c>
      <c r="T2648" s="10" t="str">
        <f t="shared" si="339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6">
        <f t="shared" si="334"/>
        <v>42229.970127314817</v>
      </c>
      <c r="K2649">
        <v>1436941019</v>
      </c>
      <c r="L2649" s="16">
        <f t="shared" si="335"/>
        <v>42199.970127314817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336"/>
        <v>1.44</v>
      </c>
      <c r="R2649" s="8">
        <f t="shared" si="337"/>
        <v>12</v>
      </c>
      <c r="S2649" s="10" t="str">
        <f t="shared" si="338"/>
        <v>technology</v>
      </c>
      <c r="T2649" s="10" t="str">
        <f t="shared" si="339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6">
        <f t="shared" si="334"/>
        <v>42438.423148148147</v>
      </c>
      <c r="K2650">
        <v>1454951360</v>
      </c>
      <c r="L2650" s="16">
        <f t="shared" si="335"/>
        <v>42408.423148148147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336"/>
        <v>0.88333333333333341</v>
      </c>
      <c r="R2650" s="8">
        <f t="shared" si="337"/>
        <v>17.666666666666668</v>
      </c>
      <c r="S2650" s="10" t="str">
        <f t="shared" si="338"/>
        <v>technology</v>
      </c>
      <c r="T2650" s="10" t="str">
        <f t="shared" si="339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6">
        <f t="shared" si="334"/>
        <v>42401.705335648156</v>
      </c>
      <c r="K2651">
        <v>1449186941</v>
      </c>
      <c r="L2651" s="16">
        <f t="shared" si="335"/>
        <v>42341.705335648156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336"/>
        <v>9.920000000000001E-2</v>
      </c>
      <c r="R2651" s="8">
        <f t="shared" si="337"/>
        <v>41.333333333333336</v>
      </c>
      <c r="S2651" s="10" t="str">
        <f t="shared" si="338"/>
        <v>technology</v>
      </c>
      <c r="T2651" s="10" t="str">
        <f t="shared" si="339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6">
        <f t="shared" si="334"/>
        <v>42725.332673611112</v>
      </c>
      <c r="K2652">
        <v>1479740343</v>
      </c>
      <c r="L2652" s="16">
        <f t="shared" si="335"/>
        <v>42695.332673611112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336"/>
        <v>0.59666666666666668</v>
      </c>
      <c r="R2652" s="8">
        <f t="shared" si="337"/>
        <v>71.599999999999994</v>
      </c>
      <c r="S2652" s="10" t="str">
        <f t="shared" si="338"/>
        <v>technology</v>
      </c>
      <c r="T2652" s="10" t="str">
        <f t="shared" si="339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6">
        <f t="shared" si="334"/>
        <v>42355.513993055552</v>
      </c>
      <c r="K2653">
        <v>1447960809</v>
      </c>
      <c r="L2653" s="16">
        <f t="shared" si="335"/>
        <v>42327.513993055552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336"/>
        <v>1.8689285714285715</v>
      </c>
      <c r="R2653" s="8">
        <f t="shared" si="337"/>
        <v>307.8235294117647</v>
      </c>
      <c r="S2653" s="10" t="str">
        <f t="shared" si="338"/>
        <v>technology</v>
      </c>
      <c r="T2653" s="10" t="str">
        <f t="shared" si="339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6">
        <f t="shared" si="334"/>
        <v>41982.867187500007</v>
      </c>
      <c r="K2654">
        <v>1415591325</v>
      </c>
      <c r="L2654" s="16">
        <f t="shared" si="335"/>
        <v>41952.867187500007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336"/>
        <v>0.88500000000000001</v>
      </c>
      <c r="R2654" s="8">
        <f t="shared" si="337"/>
        <v>80.454545454545453</v>
      </c>
      <c r="S2654" s="10" t="str">
        <f t="shared" si="338"/>
        <v>technology</v>
      </c>
      <c r="T2654" s="10" t="str">
        <f t="shared" si="339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6">
        <f t="shared" si="334"/>
        <v>41802.875</v>
      </c>
      <c r="K2655">
        <v>1399909127</v>
      </c>
      <c r="L2655" s="16">
        <f t="shared" si="335"/>
        <v>41771.360266203708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336"/>
        <v>11.52156862745098</v>
      </c>
      <c r="R2655" s="8">
        <f t="shared" si="337"/>
        <v>83.942857142857136</v>
      </c>
      <c r="S2655" s="10" t="str">
        <f t="shared" si="338"/>
        <v>technology</v>
      </c>
      <c r="T2655" s="10" t="str">
        <f t="shared" si="339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6">
        <f t="shared" si="334"/>
        <v>42115.26766203704</v>
      </c>
      <c r="K2656">
        <v>1424442326</v>
      </c>
      <c r="L2656" s="16">
        <f t="shared" si="335"/>
        <v>42055.309328703712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336"/>
        <v>5.1000000000000004E-2</v>
      </c>
      <c r="R2656" s="8">
        <f t="shared" si="337"/>
        <v>8.5</v>
      </c>
      <c r="S2656" s="10" t="str">
        <f t="shared" si="338"/>
        <v>technology</v>
      </c>
      <c r="T2656" s="10" t="str">
        <f t="shared" si="339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6">
        <f t="shared" si="334"/>
        <v>42409.541666666664</v>
      </c>
      <c r="K2657">
        <v>1452631647</v>
      </c>
      <c r="L2657" s="16">
        <f t="shared" si="335"/>
        <v>42381.574618055558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336"/>
        <v>21.033333333333335</v>
      </c>
      <c r="R2657" s="8">
        <f t="shared" si="337"/>
        <v>73.372093023255815</v>
      </c>
      <c r="S2657" s="10" t="str">
        <f t="shared" si="338"/>
        <v>technology</v>
      </c>
      <c r="T2657" s="10" t="str">
        <f t="shared" si="339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6">
        <f t="shared" si="334"/>
        <v>42806.500000000007</v>
      </c>
      <c r="K2658">
        <v>1485966688</v>
      </c>
      <c r="L2658" s="16">
        <f t="shared" si="335"/>
        <v>42767.396851851852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336"/>
        <v>11.436666666666667</v>
      </c>
      <c r="R2658" s="8">
        <f t="shared" si="337"/>
        <v>112.86184210526316</v>
      </c>
      <c r="S2658" s="10" t="str">
        <f t="shared" si="338"/>
        <v>technology</v>
      </c>
      <c r="T2658" s="10" t="str">
        <f t="shared" si="339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6">
        <f t="shared" si="334"/>
        <v>42584.770833333336</v>
      </c>
      <c r="K2659">
        <v>1467325053</v>
      </c>
      <c r="L2659" s="16">
        <f t="shared" si="335"/>
        <v>42551.637187500004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336"/>
        <v>18.737933333333334</v>
      </c>
      <c r="R2659" s="8">
        <f t="shared" si="337"/>
        <v>95.277627118644077</v>
      </c>
      <c r="S2659" s="10" t="str">
        <f t="shared" si="338"/>
        <v>technology</v>
      </c>
      <c r="T2659" s="10" t="str">
        <f t="shared" si="339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6">
        <f t="shared" si="334"/>
        <v>42581.592523148152</v>
      </c>
      <c r="K2660">
        <v>1467321194</v>
      </c>
      <c r="L2660" s="16">
        <f t="shared" si="335"/>
        <v>42551.592523148152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336"/>
        <v>9.285714285714286E-2</v>
      </c>
      <c r="R2660" s="8">
        <f t="shared" si="337"/>
        <v>22.75</v>
      </c>
      <c r="S2660" s="10" t="str">
        <f t="shared" si="338"/>
        <v>technology</v>
      </c>
      <c r="T2660" s="10" t="str">
        <f t="shared" si="339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6">
        <f t="shared" si="334"/>
        <v>42111.777893518527</v>
      </c>
      <c r="K2661">
        <v>1426729210</v>
      </c>
      <c r="L2661" s="16">
        <f t="shared" si="335"/>
        <v>42081.777893518527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336"/>
        <v>2.7204081632653061</v>
      </c>
      <c r="R2661" s="8">
        <f t="shared" si="337"/>
        <v>133.30000000000001</v>
      </c>
      <c r="S2661" s="10" t="str">
        <f t="shared" si="338"/>
        <v>technology</v>
      </c>
      <c r="T2661" s="10" t="str">
        <f t="shared" si="339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6">
        <f t="shared" si="334"/>
        <v>42332.463171296295</v>
      </c>
      <c r="K2662">
        <v>1443200818</v>
      </c>
      <c r="L2662" s="16">
        <f t="shared" si="335"/>
        <v>42272.42150462963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336"/>
        <v>9.5000000000000001E-2</v>
      </c>
      <c r="R2662" s="8">
        <f t="shared" si="337"/>
        <v>3.8</v>
      </c>
      <c r="S2662" s="10" t="str">
        <f t="shared" si="338"/>
        <v>technology</v>
      </c>
      <c r="T2662" s="10" t="str">
        <f t="shared" si="339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6">
        <f t="shared" si="334"/>
        <v>41572.66678240741</v>
      </c>
      <c r="K2663">
        <v>1380150010</v>
      </c>
      <c r="L2663" s="16">
        <f t="shared" si="335"/>
        <v>41542.66678240741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336"/>
        <v>102.89999999999999</v>
      </c>
      <c r="R2663" s="8">
        <f t="shared" si="337"/>
        <v>85.75</v>
      </c>
      <c r="S2663" s="10" t="str">
        <f t="shared" si="338"/>
        <v>technology</v>
      </c>
      <c r="T2663" s="10" t="str">
        <f t="shared" ref="T2663:T2682" si="340">IF(ISNUMBER(SEARCH("makerspaces",P2663)),"makerspaces","")</f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6">
        <f t="shared" si="334"/>
        <v>42237.455011574079</v>
      </c>
      <c r="K2664">
        <v>1437587713</v>
      </c>
      <c r="L2664" s="16">
        <f t="shared" si="335"/>
        <v>42207.455011574079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336"/>
        <v>106.80000000000001</v>
      </c>
      <c r="R2664" s="8">
        <f t="shared" si="337"/>
        <v>267</v>
      </c>
      <c r="S2664" s="10" t="str">
        <f t="shared" si="338"/>
        <v>technology</v>
      </c>
      <c r="T2664" s="10" t="str">
        <f t="shared" si="340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6">
        <f t="shared" si="334"/>
        <v>42251.333333333336</v>
      </c>
      <c r="K2665">
        <v>1438873007</v>
      </c>
      <c r="L2665" s="16">
        <f t="shared" si="335"/>
        <v>42222.331099537041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336"/>
        <v>104.59625</v>
      </c>
      <c r="R2665" s="8">
        <f t="shared" si="337"/>
        <v>373.55803571428572</v>
      </c>
      <c r="S2665" s="10" t="str">
        <f t="shared" si="338"/>
        <v>technology</v>
      </c>
      <c r="T2665" s="10" t="str">
        <f t="shared" si="340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6">
        <f t="shared" si="334"/>
        <v>42346.999305555561</v>
      </c>
      <c r="K2666">
        <v>1446683797</v>
      </c>
      <c r="L2666" s="16">
        <f t="shared" si="335"/>
        <v>42312.733761574076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336"/>
        <v>103.42857142857143</v>
      </c>
      <c r="R2666" s="8">
        <f t="shared" si="337"/>
        <v>174.03846153846155</v>
      </c>
      <c r="S2666" s="10" t="str">
        <f t="shared" si="338"/>
        <v>technology</v>
      </c>
      <c r="T2666" s="10" t="str">
        <f t="shared" si="340"/>
        <v>makerspaces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6">
        <f t="shared" si="334"/>
        <v>42128.603865740741</v>
      </c>
      <c r="K2667">
        <v>1426886974</v>
      </c>
      <c r="L2667" s="16">
        <f t="shared" si="335"/>
        <v>42083.603865740741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336"/>
        <v>123.14285714285715</v>
      </c>
      <c r="R2667" s="8">
        <f t="shared" si="337"/>
        <v>93.695652173913047</v>
      </c>
      <c r="S2667" s="10" t="str">
        <f t="shared" ref="S2667:S2682" si="341">IF(ISNUMBER(SEARCH("technology",P2667)),"technology","")</f>
        <v>technology</v>
      </c>
      <c r="T2667" s="10" t="str">
        <f t="shared" si="340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6">
        <f t="shared" si="334"/>
        <v>42272.583333333336</v>
      </c>
      <c r="K2668">
        <v>1440008439</v>
      </c>
      <c r="L2668" s="16">
        <f t="shared" si="335"/>
        <v>42235.472673611112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336"/>
        <v>159.29509999999999</v>
      </c>
      <c r="R2668" s="8">
        <f t="shared" si="337"/>
        <v>77.327718446601949</v>
      </c>
      <c r="S2668" s="10" t="str">
        <f t="shared" si="341"/>
        <v>technology</v>
      </c>
      <c r="T2668" s="10" t="str">
        <f t="shared" si="340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6">
        <f t="shared" si="334"/>
        <v>42410.634444444448</v>
      </c>
      <c r="K2669">
        <v>1452550416</v>
      </c>
      <c r="L2669" s="16">
        <f t="shared" si="335"/>
        <v>42380.634444444448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336"/>
        <v>110.66666666666667</v>
      </c>
      <c r="R2669" s="8">
        <f t="shared" si="337"/>
        <v>92.222222222222229</v>
      </c>
      <c r="S2669" s="10" t="str">
        <f t="shared" si="341"/>
        <v>technology</v>
      </c>
      <c r="T2669" s="10" t="str">
        <f t="shared" si="340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6">
        <f t="shared" si="334"/>
        <v>42317.313888888886</v>
      </c>
      <c r="K2670">
        <v>1443449265</v>
      </c>
      <c r="L2670" s="16">
        <f t="shared" si="335"/>
        <v>42275.297048611108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336"/>
        <v>170.70000000000002</v>
      </c>
      <c r="R2670" s="8">
        <f t="shared" si="337"/>
        <v>60.964285714285715</v>
      </c>
      <c r="S2670" s="10" t="str">
        <f t="shared" si="341"/>
        <v>technology</v>
      </c>
      <c r="T2670" s="10" t="str">
        <f t="shared" si="340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6">
        <f t="shared" si="334"/>
        <v>42378.744166666671</v>
      </c>
      <c r="K2671">
        <v>1447203096</v>
      </c>
      <c r="L2671" s="16">
        <f t="shared" si="335"/>
        <v>42318.744166666671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336"/>
        <v>125.125</v>
      </c>
      <c r="R2671" s="8">
        <f t="shared" si="337"/>
        <v>91</v>
      </c>
      <c r="S2671" s="10" t="str">
        <f t="shared" si="341"/>
        <v>technology</v>
      </c>
      <c r="T2671" s="10" t="str">
        <f t="shared" si="340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6">
        <f t="shared" si="334"/>
        <v>41848.728935185187</v>
      </c>
      <c r="K2672">
        <v>1404174580</v>
      </c>
      <c r="L2672" s="16">
        <f t="shared" si="335"/>
        <v>41820.728935185187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336"/>
        <v>6.4158609339642041</v>
      </c>
      <c r="R2672" s="8">
        <f t="shared" si="337"/>
        <v>41.583333333333336</v>
      </c>
      <c r="S2672" s="10" t="str">
        <f t="shared" si="341"/>
        <v>technology</v>
      </c>
      <c r="T2672" s="10" t="str">
        <f t="shared" si="340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6">
        <f t="shared" si="334"/>
        <v>41992.526388888895</v>
      </c>
      <c r="K2673">
        <v>1416419916</v>
      </c>
      <c r="L2673" s="16">
        <f t="shared" si="335"/>
        <v>41962.457361111119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336"/>
        <v>11.343999999999999</v>
      </c>
      <c r="R2673" s="8">
        <f t="shared" si="337"/>
        <v>33.761904761904759</v>
      </c>
      <c r="S2673" s="10" t="str">
        <f t="shared" si="341"/>
        <v>technology</v>
      </c>
      <c r="T2673" s="10" t="str">
        <f t="shared" si="340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6">
        <f t="shared" si="334"/>
        <v>42365.958333333336</v>
      </c>
      <c r="K2674">
        <v>1449436390</v>
      </c>
      <c r="L2674" s="16">
        <f t="shared" si="335"/>
        <v>42344.592476851853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336"/>
        <v>33.19</v>
      </c>
      <c r="R2674" s="8">
        <f t="shared" si="337"/>
        <v>70.61702127659575</v>
      </c>
      <c r="S2674" s="10" t="str">
        <f t="shared" si="341"/>
        <v>technology</v>
      </c>
      <c r="T2674" s="10" t="str">
        <f t="shared" si="340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6">
        <f t="shared" si="334"/>
        <v>41941.65625</v>
      </c>
      <c r="K2675">
        <v>1412081999</v>
      </c>
      <c r="L2675" s="16">
        <f t="shared" si="335"/>
        <v>41912.24998842593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336"/>
        <v>27.58</v>
      </c>
      <c r="R2675" s="8">
        <f t="shared" si="337"/>
        <v>167.15151515151516</v>
      </c>
      <c r="S2675" s="10" t="str">
        <f t="shared" si="341"/>
        <v>technology</v>
      </c>
      <c r="T2675" s="10" t="str">
        <f t="shared" si="340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6">
        <f t="shared" si="334"/>
        <v>42555.915972222225</v>
      </c>
      <c r="K2676">
        <v>1465398670</v>
      </c>
      <c r="L2676" s="16">
        <f t="shared" si="335"/>
        <v>42529.341087962966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336"/>
        <v>62.839999999999996</v>
      </c>
      <c r="R2676" s="8">
        <f t="shared" si="337"/>
        <v>128.61988304093566</v>
      </c>
      <c r="S2676" s="10" t="str">
        <f t="shared" si="341"/>
        <v>technology</v>
      </c>
      <c r="T2676" s="10" t="str">
        <f t="shared" si="340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6">
        <f t="shared" si="334"/>
        <v>41953.607511574075</v>
      </c>
      <c r="K2677">
        <v>1413059689</v>
      </c>
      <c r="L2677" s="16">
        <f t="shared" si="335"/>
        <v>41923.565844907411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336"/>
        <v>7.5880000000000001</v>
      </c>
      <c r="R2677" s="8">
        <f t="shared" si="337"/>
        <v>65.41379310344827</v>
      </c>
      <c r="S2677" s="10" t="str">
        <f t="shared" si="341"/>
        <v>technology</v>
      </c>
      <c r="T2677" s="10" t="str">
        <f t="shared" si="340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6">
        <f t="shared" si="334"/>
        <v>42512.333032407412</v>
      </c>
      <c r="K2678">
        <v>1461337174</v>
      </c>
      <c r="L2678" s="16">
        <f t="shared" si="335"/>
        <v>42482.333032407412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336"/>
        <v>50.38095238095238</v>
      </c>
      <c r="R2678" s="8">
        <f t="shared" si="337"/>
        <v>117.55555555555556</v>
      </c>
      <c r="S2678" s="10" t="str">
        <f t="shared" si="341"/>
        <v>technology</v>
      </c>
      <c r="T2678" s="10" t="str">
        <f t="shared" si="340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6">
        <f t="shared" si="334"/>
        <v>41822.737766203703</v>
      </c>
      <c r="K2679">
        <v>1401756143</v>
      </c>
      <c r="L2679" s="16">
        <f t="shared" si="335"/>
        <v>41792.737766203703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336"/>
        <v>17.512820512820511</v>
      </c>
      <c r="R2679" s="8">
        <f t="shared" si="337"/>
        <v>126.48148148148148</v>
      </c>
      <c r="S2679" s="10" t="str">
        <f t="shared" si="341"/>
        <v>technology</v>
      </c>
      <c r="T2679" s="10" t="str">
        <f t="shared" si="340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6">
        <f t="shared" si="334"/>
        <v>42271.506539351853</v>
      </c>
      <c r="K2680">
        <v>1440529765</v>
      </c>
      <c r="L2680" s="16">
        <f t="shared" si="335"/>
        <v>42241.506539351853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336"/>
        <v>1.375E-2</v>
      </c>
      <c r="R2680" s="8">
        <f t="shared" si="337"/>
        <v>550</v>
      </c>
      <c r="S2680" s="10" t="str">
        <f t="shared" si="341"/>
        <v>technology</v>
      </c>
      <c r="T2680" s="10" t="str">
        <f t="shared" si="340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6">
        <f t="shared" si="334"/>
        <v>42062.709421296298</v>
      </c>
      <c r="K2681">
        <v>1422489694</v>
      </c>
      <c r="L2681" s="16">
        <f t="shared" si="335"/>
        <v>42032.709421296298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336"/>
        <v>0.33</v>
      </c>
      <c r="R2681" s="8">
        <f t="shared" si="337"/>
        <v>44</v>
      </c>
      <c r="S2681" s="10" t="str">
        <f t="shared" si="341"/>
        <v>technology</v>
      </c>
      <c r="T2681" s="10" t="str">
        <f t="shared" si="340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6">
        <f t="shared" si="334"/>
        <v>42465.878368055557</v>
      </c>
      <c r="K2682">
        <v>1457327091</v>
      </c>
      <c r="L2682" s="16">
        <f t="shared" si="335"/>
        <v>42435.920034722229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336"/>
        <v>0.86250000000000004</v>
      </c>
      <c r="R2682" s="8">
        <f t="shared" si="337"/>
        <v>69</v>
      </c>
      <c r="S2682" s="10" t="str">
        <f t="shared" si="341"/>
        <v>technology</v>
      </c>
      <c r="T2682" s="10" t="str">
        <f t="shared" si="340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6">
        <f t="shared" si="334"/>
        <v>41830.603587962964</v>
      </c>
      <c r="K2683">
        <v>1402867750</v>
      </c>
      <c r="L2683" s="16">
        <f t="shared" si="335"/>
        <v>41805.603587962964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336"/>
        <v>0.6875</v>
      </c>
      <c r="R2683" s="8">
        <f t="shared" si="337"/>
        <v>27.5</v>
      </c>
      <c r="S2683" s="10" t="str">
        <f t="shared" ref="S2683:S2702" si="342">IF(ISNUMBER(SEARCH("food",P2683)),"food","")</f>
        <v>food</v>
      </c>
      <c r="T2683" s="10" t="str">
        <f t="shared" ref="T2683:T2702" si="343">IF(ISNUMBER(SEARCH("food trucks",P2683)),"food trucks","")</f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6">
        <f t="shared" si="334"/>
        <v>41964.957638888889</v>
      </c>
      <c r="K2684">
        <v>1413838540</v>
      </c>
      <c r="L2684" s="16">
        <f t="shared" si="335"/>
        <v>41932.580324074079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336"/>
        <v>28.299999999999997</v>
      </c>
      <c r="R2684" s="8">
        <f t="shared" si="337"/>
        <v>84.9</v>
      </c>
      <c r="S2684" s="10" t="str">
        <f t="shared" si="342"/>
        <v>food</v>
      </c>
      <c r="T2684" s="10" t="str">
        <f t="shared" si="343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6">
        <f t="shared" si="334"/>
        <v>42064.463425925926</v>
      </c>
      <c r="K2685">
        <v>1422641240</v>
      </c>
      <c r="L2685" s="16">
        <f t="shared" si="335"/>
        <v>42034.463425925926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336"/>
        <v>0.24</v>
      </c>
      <c r="R2685" s="8">
        <f t="shared" si="337"/>
        <v>12</v>
      </c>
      <c r="S2685" s="10" t="str">
        <f t="shared" si="342"/>
        <v>food</v>
      </c>
      <c r="T2685" s="10" t="str">
        <f t="shared" si="343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6">
        <f t="shared" si="334"/>
        <v>41860.622974537036</v>
      </c>
      <c r="K2686">
        <v>1404165425</v>
      </c>
      <c r="L2686" s="16">
        <f t="shared" si="335"/>
        <v>41820.622974537036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336"/>
        <v>1.1428571428571428</v>
      </c>
      <c r="R2686" s="8">
        <f t="shared" si="337"/>
        <v>200</v>
      </c>
      <c r="S2686" s="10" t="str">
        <f t="shared" si="342"/>
        <v>food</v>
      </c>
      <c r="T2686" s="10" t="str">
        <f t="shared" si="343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6">
        <f t="shared" si="334"/>
        <v>42121.362615740749</v>
      </c>
      <c r="K2687">
        <v>1424968930</v>
      </c>
      <c r="L2687" s="16">
        <f t="shared" si="335"/>
        <v>42061.404282407406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336"/>
        <v>0.02</v>
      </c>
      <c r="R2687" s="8">
        <f t="shared" si="337"/>
        <v>10</v>
      </c>
      <c r="S2687" s="10" t="str">
        <f t="shared" si="342"/>
        <v>food</v>
      </c>
      <c r="T2687" s="10" t="str">
        <f t="shared" si="343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6">
        <f t="shared" si="334"/>
        <v>41912.683136574073</v>
      </c>
      <c r="K2688">
        <v>1410391423</v>
      </c>
      <c r="L2688" s="16">
        <f t="shared" si="335"/>
        <v>41892.683136574073</v>
      </c>
      <c r="M2688" t="b">
        <v>0</v>
      </c>
      <c r="N2688" s="11">
        <v>0.1</v>
      </c>
      <c r="O2688" t="b">
        <v>0</v>
      </c>
      <c r="P2688" t="s">
        <v>8284</v>
      </c>
      <c r="Q2688" s="7">
        <f t="shared" si="336"/>
        <v>0</v>
      </c>
      <c r="R2688" s="8">
        <f t="shared" si="337"/>
        <v>0</v>
      </c>
      <c r="S2688" s="10" t="str">
        <f t="shared" si="342"/>
        <v>food</v>
      </c>
      <c r="T2688" s="10" t="str">
        <f t="shared" si="343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6">
        <f t="shared" si="334"/>
        <v>42184.348587962966</v>
      </c>
      <c r="K2689">
        <v>1432999318</v>
      </c>
      <c r="L2689" s="16">
        <f t="shared" si="335"/>
        <v>42154.348587962966</v>
      </c>
      <c r="M2689" t="b">
        <v>0</v>
      </c>
      <c r="N2689" s="11">
        <v>0.1</v>
      </c>
      <c r="O2689" t="b">
        <v>0</v>
      </c>
      <c r="P2689" t="s">
        <v>8284</v>
      </c>
      <c r="Q2689" s="7">
        <f t="shared" si="336"/>
        <v>0</v>
      </c>
      <c r="R2689" s="8">
        <f t="shared" si="337"/>
        <v>0</v>
      </c>
      <c r="S2689" s="10" t="str">
        <f t="shared" si="342"/>
        <v>food</v>
      </c>
      <c r="T2689" s="10" t="str">
        <f t="shared" si="343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6">
        <f t="shared" ref="J2690:J2753" si="344">(((I2690/60)/60)/24)+DATE(1970,1,1)+(-7/24)</f>
        <v>42058.833333333336</v>
      </c>
      <c r="K2690">
        <v>1422067870</v>
      </c>
      <c r="L2690" s="16">
        <f t="shared" ref="L2690:L2753" si="345">(((K2690/60)/60)/24)+DATE(1970,1,1)+(-7/24)</f>
        <v>42027.827199074083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346">(E2690/D2690)*100</f>
        <v>0.14799999999999999</v>
      </c>
      <c r="R2690" s="8">
        <f t="shared" ref="R2690:R2753" si="347">E2690/N2690</f>
        <v>5.2857142857142856</v>
      </c>
      <c r="S2690" s="10" t="str">
        <f t="shared" si="342"/>
        <v>food</v>
      </c>
      <c r="T2690" s="10" t="str">
        <f t="shared" si="343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6">
        <f t="shared" si="344"/>
        <v>42581.670023148145</v>
      </c>
      <c r="K2691">
        <v>1467327890</v>
      </c>
      <c r="L2691" s="16">
        <f t="shared" si="345"/>
        <v>42551.670023148145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346"/>
        <v>2.8571428571428571E-3</v>
      </c>
      <c r="R2691" s="8">
        <f t="shared" si="347"/>
        <v>1</v>
      </c>
      <c r="S2691" s="10" t="str">
        <f t="shared" si="342"/>
        <v>food</v>
      </c>
      <c r="T2691" s="10" t="str">
        <f t="shared" si="343"/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6">
        <f t="shared" si="344"/>
        <v>42157.813379629632</v>
      </c>
      <c r="K2692">
        <v>1429410676</v>
      </c>
      <c r="L2692" s="16">
        <f t="shared" si="345"/>
        <v>42112.813379629632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346"/>
        <v>10.7325</v>
      </c>
      <c r="R2692" s="8">
        <f t="shared" si="347"/>
        <v>72.762711864406782</v>
      </c>
      <c r="S2692" s="10" t="str">
        <f t="shared" si="342"/>
        <v>food</v>
      </c>
      <c r="T2692" s="10" t="str">
        <f t="shared" si="343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6">
        <f t="shared" si="344"/>
        <v>42134.432372685187</v>
      </c>
      <c r="K2693">
        <v>1427390557</v>
      </c>
      <c r="L2693" s="16">
        <f t="shared" si="345"/>
        <v>42089.432372685187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346"/>
        <v>5.3846153846153842E-2</v>
      </c>
      <c r="R2693" s="8">
        <f t="shared" si="347"/>
        <v>17.5</v>
      </c>
      <c r="S2693" s="10" t="str">
        <f t="shared" si="342"/>
        <v>food</v>
      </c>
      <c r="T2693" s="10" t="str">
        <f t="shared" si="343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6">
        <f t="shared" si="344"/>
        <v>42088.000694444447</v>
      </c>
      <c r="K2694">
        <v>1424678460</v>
      </c>
      <c r="L2694" s="16">
        <f t="shared" si="345"/>
        <v>42058.042361111111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346"/>
        <v>0.7142857142857143</v>
      </c>
      <c r="R2694" s="8">
        <f t="shared" si="347"/>
        <v>25</v>
      </c>
      <c r="S2694" s="10" t="str">
        <f t="shared" si="342"/>
        <v>food</v>
      </c>
      <c r="T2694" s="10" t="str">
        <f t="shared" si="343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6">
        <f t="shared" si="344"/>
        <v>41863.846828703703</v>
      </c>
      <c r="K2695">
        <v>1405307966</v>
      </c>
      <c r="L2695" s="16">
        <f t="shared" si="345"/>
        <v>41833.846828703703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346"/>
        <v>0.8</v>
      </c>
      <c r="R2695" s="8">
        <f t="shared" si="347"/>
        <v>13.333333333333334</v>
      </c>
      <c r="S2695" s="10" t="str">
        <f t="shared" si="342"/>
        <v>food</v>
      </c>
      <c r="T2695" s="10" t="str">
        <f t="shared" si="343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6">
        <f t="shared" si="344"/>
        <v>41907.84883101852</v>
      </c>
      <c r="K2696">
        <v>1409109739</v>
      </c>
      <c r="L2696" s="16">
        <f t="shared" si="345"/>
        <v>41877.84883101852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346"/>
        <v>3.3333333333333335E-3</v>
      </c>
      <c r="R2696" s="8">
        <f t="shared" si="347"/>
        <v>1</v>
      </c>
      <c r="S2696" s="10" t="str">
        <f t="shared" si="342"/>
        <v>food</v>
      </c>
      <c r="T2696" s="10" t="str">
        <f t="shared" si="343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6">
        <f t="shared" si="344"/>
        <v>42107.848587962966</v>
      </c>
      <c r="K2697">
        <v>1423801318</v>
      </c>
      <c r="L2697" s="16">
        <f t="shared" si="345"/>
        <v>42047.89025462963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346"/>
        <v>0.47333333333333333</v>
      </c>
      <c r="R2697" s="8">
        <f t="shared" si="347"/>
        <v>23.666666666666668</v>
      </c>
      <c r="S2697" s="10" t="str">
        <f t="shared" si="342"/>
        <v>food</v>
      </c>
      <c r="T2697" s="10" t="str">
        <f t="shared" si="343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6">
        <f t="shared" si="344"/>
        <v>41998.552777777782</v>
      </c>
      <c r="K2698">
        <v>1416600960</v>
      </c>
      <c r="L2698" s="16">
        <f t="shared" si="345"/>
        <v>41964.552777777782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346"/>
        <v>5.65</v>
      </c>
      <c r="R2698" s="8">
        <f t="shared" si="347"/>
        <v>89.21052631578948</v>
      </c>
      <c r="S2698" s="10" t="str">
        <f t="shared" si="342"/>
        <v>food</v>
      </c>
      <c r="T2698" s="10" t="str">
        <f t="shared" si="343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6">
        <f t="shared" si="344"/>
        <v>42218.625000000007</v>
      </c>
      <c r="K2699">
        <v>1435876423</v>
      </c>
      <c r="L2699" s="16">
        <f t="shared" si="345"/>
        <v>42187.648414351854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346"/>
        <v>26.35217391304348</v>
      </c>
      <c r="R2699" s="8">
        <f t="shared" si="347"/>
        <v>116.55769230769231</v>
      </c>
      <c r="S2699" s="10" t="str">
        <f t="shared" si="342"/>
        <v>food</v>
      </c>
      <c r="T2699" s="10" t="str">
        <f t="shared" si="343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6">
        <f t="shared" si="344"/>
        <v>41817.606574074074</v>
      </c>
      <c r="K2700">
        <v>1401312808</v>
      </c>
      <c r="L2700" s="16">
        <f t="shared" si="345"/>
        <v>41787.606574074074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346"/>
        <v>0.325125</v>
      </c>
      <c r="R2700" s="8">
        <f t="shared" si="347"/>
        <v>13.005000000000001</v>
      </c>
      <c r="S2700" s="10" t="str">
        <f t="shared" si="342"/>
        <v>food</v>
      </c>
      <c r="T2700" s="10" t="str">
        <f t="shared" si="343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6">
        <f t="shared" si="344"/>
        <v>41859.604895833334</v>
      </c>
      <c r="K2701">
        <v>1404941463</v>
      </c>
      <c r="L2701" s="16">
        <f t="shared" si="345"/>
        <v>41829.604895833334</v>
      </c>
      <c r="M2701" t="b">
        <v>0</v>
      </c>
      <c r="N2701" s="11">
        <v>0.1</v>
      </c>
      <c r="O2701" t="b">
        <v>0</v>
      </c>
      <c r="P2701" t="s">
        <v>8284</v>
      </c>
      <c r="Q2701" s="7">
        <f t="shared" si="346"/>
        <v>0</v>
      </c>
      <c r="R2701" s="8">
        <f t="shared" si="347"/>
        <v>0</v>
      </c>
      <c r="S2701" s="10" t="str">
        <f t="shared" si="342"/>
        <v>food</v>
      </c>
      <c r="T2701" s="10" t="str">
        <f t="shared" si="343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6">
        <f t="shared" si="344"/>
        <v>41900.583009259266</v>
      </c>
      <c r="K2702">
        <v>1408481972</v>
      </c>
      <c r="L2702" s="16">
        <f t="shared" si="345"/>
        <v>41870.583009259266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346"/>
        <v>0.7000700070007001</v>
      </c>
      <c r="R2702" s="8">
        <f t="shared" si="347"/>
        <v>17.5</v>
      </c>
      <c r="S2702" s="10" t="str">
        <f t="shared" si="342"/>
        <v>food</v>
      </c>
      <c r="T2702" s="10" t="str">
        <f t="shared" si="343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6">
        <f t="shared" si="344"/>
        <v>42832.441365740742</v>
      </c>
      <c r="K2703">
        <v>1488911734</v>
      </c>
      <c r="L2703" s="16">
        <f t="shared" si="345"/>
        <v>42801.483032407406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346"/>
        <v>46.176470588235297</v>
      </c>
      <c r="R2703" s="8">
        <f t="shared" si="347"/>
        <v>34.130434782608695</v>
      </c>
      <c r="S2703" s="10" t="str">
        <f t="shared" ref="S2703:S2722" si="348">IF(ISNUMBER(SEARCH("theater",P2703)),"theater","")</f>
        <v>theater</v>
      </c>
      <c r="T2703" s="10" t="str">
        <f t="shared" ref="T2703:T2722" si="349">IF(ISNUMBER(SEARCH("spaces",P2703)),"spaces","")</f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6">
        <f t="shared" si="344"/>
        <v>42830.4684837963</v>
      </c>
      <c r="K2704">
        <v>1488827677</v>
      </c>
      <c r="L2704" s="16">
        <f t="shared" si="345"/>
        <v>42800.510150462964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346"/>
        <v>34.410000000000004</v>
      </c>
      <c r="R2704" s="8">
        <f t="shared" si="347"/>
        <v>132.34615384615384</v>
      </c>
      <c r="S2704" s="10" t="str">
        <f t="shared" si="348"/>
        <v>theater</v>
      </c>
      <c r="T2704" s="10" t="str">
        <f t="shared" si="349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6">
        <f t="shared" si="344"/>
        <v>42816.356828703705</v>
      </c>
      <c r="K2705">
        <v>1485016430</v>
      </c>
      <c r="L2705" s="16">
        <f t="shared" si="345"/>
        <v>42756.398495370369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346"/>
        <v>103.75000000000001</v>
      </c>
      <c r="R2705" s="8">
        <f t="shared" si="347"/>
        <v>922.22222222222217</v>
      </c>
      <c r="S2705" s="10" t="str">
        <f t="shared" si="348"/>
        <v>theater</v>
      </c>
      <c r="T2705" s="10" t="str">
        <f t="shared" si="349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6">
        <f t="shared" si="344"/>
        <v>42830.529097222221</v>
      </c>
      <c r="K2706">
        <v>1487709714</v>
      </c>
      <c r="L2706" s="16">
        <f t="shared" si="345"/>
        <v>42787.570763888893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346"/>
        <v>6.0263157894736841</v>
      </c>
      <c r="R2706" s="8">
        <f t="shared" si="347"/>
        <v>163.57142857142858</v>
      </c>
      <c r="S2706" s="10" t="str">
        <f t="shared" si="348"/>
        <v>theater</v>
      </c>
      <c r="T2706" s="10" t="str">
        <f t="shared" si="349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6">
        <f t="shared" si="344"/>
        <v>42818.582847222227</v>
      </c>
      <c r="K2707">
        <v>1486504758</v>
      </c>
      <c r="L2707" s="16">
        <f t="shared" si="345"/>
        <v>42773.624513888892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346"/>
        <v>10.539393939393939</v>
      </c>
      <c r="R2707" s="8">
        <f t="shared" si="347"/>
        <v>217.375</v>
      </c>
      <c r="S2707" s="10" t="str">
        <f t="shared" si="348"/>
        <v>theater</v>
      </c>
      <c r="T2707" s="10" t="str">
        <f t="shared" si="349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6">
        <f t="shared" si="344"/>
        <v>41927.999305555561</v>
      </c>
      <c r="K2708">
        <v>1410937483</v>
      </c>
      <c r="L2708" s="16">
        <f t="shared" si="345"/>
        <v>41899.003275462965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346"/>
        <v>112.29714285714284</v>
      </c>
      <c r="R2708" s="8">
        <f t="shared" si="347"/>
        <v>149.44486692015209</v>
      </c>
      <c r="S2708" s="10" t="str">
        <f t="shared" si="348"/>
        <v>theater</v>
      </c>
      <c r="T2708" s="10" t="str">
        <f t="shared" si="349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6">
        <f t="shared" si="344"/>
        <v>41420.999305555561</v>
      </c>
      <c r="K2709">
        <v>1367088443</v>
      </c>
      <c r="L2709" s="16">
        <f t="shared" si="345"/>
        <v>41391.49123842593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346"/>
        <v>350.84462500000001</v>
      </c>
      <c r="R2709" s="8">
        <f t="shared" si="347"/>
        <v>71.237487309644663</v>
      </c>
      <c r="S2709" s="10" t="str">
        <f t="shared" si="348"/>
        <v>theater</v>
      </c>
      <c r="T2709" s="10" t="str">
        <f t="shared" si="349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6">
        <f t="shared" si="344"/>
        <v>42572.406550925931</v>
      </c>
      <c r="K2710">
        <v>1463935526</v>
      </c>
      <c r="L2710" s="16">
        <f t="shared" si="345"/>
        <v>42512.406550925931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346"/>
        <v>233.21535</v>
      </c>
      <c r="R2710" s="8">
        <f t="shared" si="347"/>
        <v>44.464318398474738</v>
      </c>
      <c r="S2710" s="10" t="str">
        <f t="shared" si="348"/>
        <v>theater</v>
      </c>
      <c r="T2710" s="10" t="str">
        <f t="shared" si="349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6">
        <f t="shared" si="344"/>
        <v>42646.874305555561</v>
      </c>
      <c r="K2711">
        <v>1472528141</v>
      </c>
      <c r="L2711" s="16">
        <f t="shared" si="345"/>
        <v>42611.858113425929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346"/>
        <v>101.60599999999999</v>
      </c>
      <c r="R2711" s="8">
        <f t="shared" si="347"/>
        <v>164.94480519480518</v>
      </c>
      <c r="S2711" s="10" t="str">
        <f t="shared" si="348"/>
        <v>theater</v>
      </c>
      <c r="T2711" s="10" t="str">
        <f t="shared" si="349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6">
        <f t="shared" si="344"/>
        <v>41859.791666666672</v>
      </c>
      <c r="K2712">
        <v>1404797428</v>
      </c>
      <c r="L2712" s="16">
        <f t="shared" si="345"/>
        <v>41827.937824074077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346"/>
        <v>153.90035000000003</v>
      </c>
      <c r="R2712" s="8">
        <f t="shared" si="347"/>
        <v>84.871516544117654</v>
      </c>
      <c r="S2712" s="10" t="str">
        <f t="shared" si="348"/>
        <v>theater</v>
      </c>
      <c r="T2712" s="10" t="str">
        <f t="shared" si="349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6">
        <f t="shared" si="344"/>
        <v>41810.625694444447</v>
      </c>
      <c r="K2713">
        <v>1400694790</v>
      </c>
      <c r="L2713" s="16">
        <f t="shared" si="345"/>
        <v>41780.453587962969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346"/>
        <v>100.7161125319693</v>
      </c>
      <c r="R2713" s="8">
        <f t="shared" si="347"/>
        <v>53.945205479452056</v>
      </c>
      <c r="S2713" s="10" t="str">
        <f t="shared" si="348"/>
        <v>theater</v>
      </c>
      <c r="T2713" s="10" t="str">
        <f t="shared" si="349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6">
        <f t="shared" si="344"/>
        <v>41468.458333333336</v>
      </c>
      <c r="K2714">
        <v>1370568560</v>
      </c>
      <c r="L2714" s="16">
        <f t="shared" si="345"/>
        <v>41431.770370370374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346"/>
        <v>131.38181818181818</v>
      </c>
      <c r="R2714" s="8">
        <f t="shared" si="347"/>
        <v>50.531468531468533</v>
      </c>
      <c r="S2714" s="10" t="str">
        <f t="shared" si="348"/>
        <v>theater</v>
      </c>
      <c r="T2714" s="10" t="str">
        <f t="shared" si="349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6">
        <f t="shared" si="344"/>
        <v>42362.362083333333</v>
      </c>
      <c r="K2715">
        <v>1447515684</v>
      </c>
      <c r="L2715" s="16">
        <f t="shared" si="345"/>
        <v>42322.362083333333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346"/>
        <v>102.24133333333334</v>
      </c>
      <c r="R2715" s="8">
        <f t="shared" si="347"/>
        <v>108.00140845070422</v>
      </c>
      <c r="S2715" s="10" t="str">
        <f t="shared" si="348"/>
        <v>theater</v>
      </c>
      <c r="T2715" s="10" t="str">
        <f t="shared" si="349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6">
        <f t="shared" si="344"/>
        <v>42657.666666666664</v>
      </c>
      <c r="K2716">
        <v>1474040596</v>
      </c>
      <c r="L2716" s="16">
        <f t="shared" si="345"/>
        <v>42629.363379629627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346"/>
        <v>116.35599999999999</v>
      </c>
      <c r="R2716" s="8">
        <f t="shared" si="347"/>
        <v>95.373770491803285</v>
      </c>
      <c r="S2716" s="10" t="str">
        <f t="shared" si="348"/>
        <v>theater</v>
      </c>
      <c r="T2716" s="10" t="str">
        <f t="shared" si="349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6">
        <f t="shared" si="344"/>
        <v>42421.106805555559</v>
      </c>
      <c r="K2717">
        <v>1453109628</v>
      </c>
      <c r="L2717" s="16">
        <f t="shared" si="345"/>
        <v>42387.106805555559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346"/>
        <v>264.62241666666665</v>
      </c>
      <c r="R2717" s="8">
        <f t="shared" si="347"/>
        <v>57.631016333938291</v>
      </c>
      <c r="S2717" s="10" t="str">
        <f t="shared" si="348"/>
        <v>theater</v>
      </c>
      <c r="T2717" s="10" t="str">
        <f t="shared" si="349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6">
        <f t="shared" si="344"/>
        <v>42285.041585648149</v>
      </c>
      <c r="K2718">
        <v>1441699193</v>
      </c>
      <c r="L2718" s="16">
        <f t="shared" si="345"/>
        <v>42255.041585648149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346"/>
        <v>119.98010000000001</v>
      </c>
      <c r="R2718" s="8">
        <f t="shared" si="347"/>
        <v>64.160481283422456</v>
      </c>
      <c r="S2718" s="10" t="str">
        <f t="shared" si="348"/>
        <v>theater</v>
      </c>
      <c r="T2718" s="10" t="str">
        <f t="shared" si="349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6">
        <f t="shared" si="344"/>
        <v>41979.664918981485</v>
      </c>
      <c r="K2719">
        <v>1414015049</v>
      </c>
      <c r="L2719" s="16">
        <f t="shared" si="345"/>
        <v>41934.623252314821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346"/>
        <v>120.10400000000001</v>
      </c>
      <c r="R2719" s="8">
        <f t="shared" si="347"/>
        <v>92.387692307692305</v>
      </c>
      <c r="S2719" s="10" t="str">
        <f t="shared" si="348"/>
        <v>theater</v>
      </c>
      <c r="T2719" s="10" t="str">
        <f t="shared" si="349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6">
        <f t="shared" si="344"/>
        <v>42493.666666666664</v>
      </c>
      <c r="K2720">
        <v>1459865945</v>
      </c>
      <c r="L2720" s="16">
        <f t="shared" si="345"/>
        <v>42465.304918981485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346"/>
        <v>103.58333333333334</v>
      </c>
      <c r="R2720" s="8">
        <f t="shared" si="347"/>
        <v>125.97972972972973</v>
      </c>
      <c r="S2720" s="10" t="str">
        <f t="shared" si="348"/>
        <v>theater</v>
      </c>
      <c r="T2720" s="10" t="str">
        <f t="shared" si="349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6">
        <f t="shared" si="344"/>
        <v>42477.697847222218</v>
      </c>
      <c r="K2721">
        <v>1455756294</v>
      </c>
      <c r="L2721" s="16">
        <f t="shared" si="345"/>
        <v>42417.73951388889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346"/>
        <v>108.83333333333334</v>
      </c>
      <c r="R2721" s="8">
        <f t="shared" si="347"/>
        <v>94.637681159420296</v>
      </c>
      <c r="S2721" s="10" t="str">
        <f t="shared" si="348"/>
        <v>theater</v>
      </c>
      <c r="T2721" s="10" t="str">
        <f t="shared" si="349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6">
        <f t="shared" si="344"/>
        <v>42685.215891203705</v>
      </c>
      <c r="K2722">
        <v>1476270653</v>
      </c>
      <c r="L2722" s="16">
        <f t="shared" si="345"/>
        <v>42655.174224537033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346"/>
        <v>118.12400000000001</v>
      </c>
      <c r="R2722" s="8">
        <f t="shared" si="347"/>
        <v>170.69942196531792</v>
      </c>
      <c r="S2722" s="10" t="str">
        <f t="shared" si="348"/>
        <v>theater</v>
      </c>
      <c r="T2722" s="10" t="str">
        <f t="shared" si="349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6">
        <f t="shared" si="344"/>
        <v>41523.5</v>
      </c>
      <c r="K2723">
        <v>1375880598</v>
      </c>
      <c r="L2723" s="16">
        <f t="shared" si="345"/>
        <v>41493.252291666671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346"/>
        <v>1462</v>
      </c>
      <c r="R2723" s="8">
        <f t="shared" si="347"/>
        <v>40.762081784386616</v>
      </c>
      <c r="S2723" s="10" t="str">
        <f t="shared" ref="S2723:S2742" si="350">IF(ISNUMBER(SEARCH("technology",P2723)),"technology","")</f>
        <v>technology</v>
      </c>
      <c r="T2723" s="10" t="str">
        <f>IF(ISNUMBER(SEARCH("technology",P2723)),"hardware","")</f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6">
        <f t="shared" si="344"/>
        <v>42764.565428240741</v>
      </c>
      <c r="K2724">
        <v>1480538053</v>
      </c>
      <c r="L2724" s="16">
        <f t="shared" si="345"/>
        <v>42704.565428240741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346"/>
        <v>252.54</v>
      </c>
      <c r="R2724" s="8">
        <f t="shared" si="347"/>
        <v>68.254054054054052</v>
      </c>
      <c r="S2724" s="10" t="str">
        <f t="shared" si="350"/>
        <v>technology</v>
      </c>
      <c r="T2724" s="10" t="str">
        <f t="shared" ref="T2724:T2742" si="351">IF(ISNUMBER(SEARCH("technology",P2724)),"hardware","")</f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6">
        <f t="shared" si="344"/>
        <v>42004.58898148148</v>
      </c>
      <c r="K2725">
        <v>1414872488</v>
      </c>
      <c r="L2725" s="16">
        <f t="shared" si="345"/>
        <v>41944.547314814816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346"/>
        <v>140.05000000000001</v>
      </c>
      <c r="R2725" s="8">
        <f t="shared" si="347"/>
        <v>95.48863636363636</v>
      </c>
      <c r="S2725" s="10" t="str">
        <f t="shared" si="350"/>
        <v>technology</v>
      </c>
      <c r="T2725" s="10" t="str">
        <f t="shared" si="351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6">
        <f t="shared" si="344"/>
        <v>42231.035405092596</v>
      </c>
      <c r="K2726">
        <v>1436860259</v>
      </c>
      <c r="L2726" s="16">
        <f t="shared" si="345"/>
        <v>42199.035405092596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346"/>
        <v>296.87520259319291</v>
      </c>
      <c r="R2726" s="8">
        <f t="shared" si="347"/>
        <v>7.1902649656526005</v>
      </c>
      <c r="S2726" s="10" t="str">
        <f t="shared" si="350"/>
        <v>technology</v>
      </c>
      <c r="T2726" s="10" t="str">
        <f t="shared" si="351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6">
        <f t="shared" si="344"/>
        <v>42795.452951388892</v>
      </c>
      <c r="K2727">
        <v>1484070735</v>
      </c>
      <c r="L2727" s="16">
        <f t="shared" si="345"/>
        <v>42745.452951388892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346"/>
        <v>144.54249999999999</v>
      </c>
      <c r="R2727" s="8">
        <f t="shared" si="347"/>
        <v>511.65486725663715</v>
      </c>
      <c r="S2727" s="10" t="str">
        <f t="shared" si="350"/>
        <v>technology</v>
      </c>
      <c r="T2727" s="10" t="str">
        <f t="shared" si="351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6">
        <f t="shared" si="344"/>
        <v>42482.288321759261</v>
      </c>
      <c r="K2728">
        <v>1458741311</v>
      </c>
      <c r="L2728" s="16">
        <f t="shared" si="345"/>
        <v>42452.288321759261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346"/>
        <v>105.745</v>
      </c>
      <c r="R2728" s="8">
        <f t="shared" si="347"/>
        <v>261.74504950495049</v>
      </c>
      <c r="S2728" s="10" t="str">
        <f t="shared" si="350"/>
        <v>technology</v>
      </c>
      <c r="T2728" s="10" t="str">
        <f t="shared" si="351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6">
        <f t="shared" si="344"/>
        <v>42223.384988425933</v>
      </c>
      <c r="K2729">
        <v>1436804063</v>
      </c>
      <c r="L2729" s="16">
        <f t="shared" si="345"/>
        <v>42198.384988425933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346"/>
        <v>493.21000000000004</v>
      </c>
      <c r="R2729" s="8">
        <f t="shared" si="347"/>
        <v>69.760961810466767</v>
      </c>
      <c r="S2729" s="10" t="str">
        <f t="shared" si="350"/>
        <v>technology</v>
      </c>
      <c r="T2729" s="10" t="str">
        <f t="shared" si="351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6">
        <f t="shared" si="344"/>
        <v>42368.308263888895</v>
      </c>
      <c r="K2730">
        <v>1448461434</v>
      </c>
      <c r="L2730" s="16">
        <f t="shared" si="345"/>
        <v>42333.308263888895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346"/>
        <v>201.82666666666668</v>
      </c>
      <c r="R2730" s="8">
        <f t="shared" si="347"/>
        <v>77.229591836734699</v>
      </c>
      <c r="S2730" s="10" t="str">
        <f t="shared" si="350"/>
        <v>technology</v>
      </c>
      <c r="T2730" s="10" t="str">
        <f t="shared" si="351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6">
        <f t="shared" si="344"/>
        <v>42124.949039351857</v>
      </c>
      <c r="K2731">
        <v>1427867197</v>
      </c>
      <c r="L2731" s="16">
        <f t="shared" si="345"/>
        <v>42094.949039351857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346"/>
        <v>104.44</v>
      </c>
      <c r="R2731" s="8">
        <f t="shared" si="347"/>
        <v>340.56521739130437</v>
      </c>
      <c r="S2731" s="10" t="str">
        <f t="shared" si="350"/>
        <v>technology</v>
      </c>
      <c r="T2731" s="10" t="str">
        <f t="shared" si="351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6">
        <f t="shared" si="344"/>
        <v>41386.249710648153</v>
      </c>
      <c r="K2732">
        <v>1363611575</v>
      </c>
      <c r="L2732" s="16">
        <f t="shared" si="345"/>
        <v>41351.249710648153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346"/>
        <v>170.29262962962963</v>
      </c>
      <c r="R2732" s="8">
        <f t="shared" si="347"/>
        <v>67.417903225806455</v>
      </c>
      <c r="S2732" s="10" t="str">
        <f t="shared" si="350"/>
        <v>technology</v>
      </c>
      <c r="T2732" s="10" t="str">
        <f t="shared" si="351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6">
        <f t="shared" si="344"/>
        <v>41929.875</v>
      </c>
      <c r="K2733">
        <v>1408624622</v>
      </c>
      <c r="L2733" s="16">
        <f t="shared" si="345"/>
        <v>41872.23405092593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346"/>
        <v>104.30333333333333</v>
      </c>
      <c r="R2733" s="8">
        <f t="shared" si="347"/>
        <v>845.70270270270271</v>
      </c>
      <c r="S2733" s="10" t="str">
        <f t="shared" si="350"/>
        <v>technology</v>
      </c>
      <c r="T2733" s="10" t="str">
        <f t="shared" si="351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6">
        <f t="shared" si="344"/>
        <v>41421.708333333336</v>
      </c>
      <c r="K2734">
        <v>1366917828</v>
      </c>
      <c r="L2734" s="16">
        <f t="shared" si="345"/>
        <v>41389.516527777778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346"/>
        <v>118.25000000000001</v>
      </c>
      <c r="R2734" s="8">
        <f t="shared" si="347"/>
        <v>97.191780821917803</v>
      </c>
      <c r="S2734" s="10" t="str">
        <f t="shared" si="350"/>
        <v>technology</v>
      </c>
      <c r="T2734" s="10" t="str">
        <f t="shared" si="351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6">
        <f t="shared" si="344"/>
        <v>42103.939513888887</v>
      </c>
      <c r="K2735">
        <v>1423463574</v>
      </c>
      <c r="L2735" s="16">
        <f t="shared" si="345"/>
        <v>42043.981180555558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346"/>
        <v>107.538</v>
      </c>
      <c r="R2735" s="8">
        <f t="shared" si="347"/>
        <v>451.84033613445376</v>
      </c>
      <c r="S2735" s="10" t="str">
        <f t="shared" si="350"/>
        <v>technology</v>
      </c>
      <c r="T2735" s="10" t="str">
        <f t="shared" si="351"/>
        <v>hardware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6">
        <f t="shared" si="344"/>
        <v>42656.624305555561</v>
      </c>
      <c r="K2736">
        <v>1473782592</v>
      </c>
      <c r="L2736" s="16">
        <f t="shared" si="345"/>
        <v>42626.377222222225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346"/>
        <v>2260300</v>
      </c>
      <c r="R2736" s="8">
        <f t="shared" si="347"/>
        <v>138.66871165644173</v>
      </c>
      <c r="S2736" s="10" t="str">
        <f t="shared" si="350"/>
        <v>technology</v>
      </c>
      <c r="T2736" s="10" t="str">
        <f t="shared" si="351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6">
        <f t="shared" si="344"/>
        <v>41346.541666666672</v>
      </c>
      <c r="K2737">
        <v>1360551250</v>
      </c>
      <c r="L2737" s="16">
        <f t="shared" si="345"/>
        <v>41315.829282407409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346"/>
        <v>978.13466666666682</v>
      </c>
      <c r="R2737" s="8">
        <f t="shared" si="347"/>
        <v>21.640147492625371</v>
      </c>
      <c r="S2737" s="10" t="str">
        <f t="shared" si="350"/>
        <v>technology</v>
      </c>
      <c r="T2737" s="10" t="str">
        <f t="shared" si="351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6">
        <f t="shared" si="344"/>
        <v>41752.3746875</v>
      </c>
      <c r="K2738">
        <v>1395676773</v>
      </c>
      <c r="L2738" s="16">
        <f t="shared" si="345"/>
        <v>41722.3746875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346"/>
        <v>122.9</v>
      </c>
      <c r="R2738" s="8">
        <f t="shared" si="347"/>
        <v>169.51724137931035</v>
      </c>
      <c r="S2738" s="10" t="str">
        <f t="shared" si="350"/>
        <v>technology</v>
      </c>
      <c r="T2738" s="10" t="str">
        <f t="shared" si="351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6">
        <f t="shared" si="344"/>
        <v>41654.5</v>
      </c>
      <c r="K2739">
        <v>1386108087</v>
      </c>
      <c r="L2739" s="16">
        <f t="shared" si="345"/>
        <v>41611.626006944447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346"/>
        <v>246.0608</v>
      </c>
      <c r="R2739" s="8">
        <f t="shared" si="347"/>
        <v>161.88210526315791</v>
      </c>
      <c r="S2739" s="10" t="str">
        <f t="shared" si="350"/>
        <v>technology</v>
      </c>
      <c r="T2739" s="10" t="str">
        <f t="shared" si="351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6">
        <f t="shared" si="344"/>
        <v>42679.851898148154</v>
      </c>
      <c r="K2740">
        <v>1473218804</v>
      </c>
      <c r="L2740" s="16">
        <f t="shared" si="345"/>
        <v>42619.851898148154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346"/>
        <v>147.94</v>
      </c>
      <c r="R2740" s="8">
        <f t="shared" si="347"/>
        <v>493.13333333333333</v>
      </c>
      <c r="S2740" s="10" t="str">
        <f t="shared" si="350"/>
        <v>technology</v>
      </c>
      <c r="T2740" s="10" t="str">
        <f t="shared" si="351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6">
        <f t="shared" si="344"/>
        <v>41764.596261574079</v>
      </c>
      <c r="K2741">
        <v>1395436717</v>
      </c>
      <c r="L2741" s="16">
        <f t="shared" si="345"/>
        <v>41719.596261574079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346"/>
        <v>384.09090909090907</v>
      </c>
      <c r="R2741" s="8">
        <f t="shared" si="347"/>
        <v>22.120418848167539</v>
      </c>
      <c r="S2741" s="10" t="str">
        <f t="shared" si="350"/>
        <v>technology</v>
      </c>
      <c r="T2741" s="10" t="str">
        <f t="shared" si="351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6">
        <f t="shared" si="344"/>
        <v>42074.698518518526</v>
      </c>
      <c r="K2742">
        <v>1423529152</v>
      </c>
      <c r="L2742" s="16">
        <f t="shared" si="345"/>
        <v>42044.740185185183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346"/>
        <v>103.33333333333334</v>
      </c>
      <c r="R2742" s="8">
        <f t="shared" si="347"/>
        <v>18.235294117647058</v>
      </c>
      <c r="S2742" s="10" t="str">
        <f t="shared" si="350"/>
        <v>technology</v>
      </c>
      <c r="T2742" s="10" t="str">
        <f t="shared" si="351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6">
        <f t="shared" si="344"/>
        <v>41931.796527777777</v>
      </c>
      <c r="K2743">
        <v>1412005602</v>
      </c>
      <c r="L2743" s="16">
        <f t="shared" si="345"/>
        <v>41911.365763888891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346"/>
        <v>0.43750000000000006</v>
      </c>
      <c r="R2743" s="8">
        <f t="shared" si="347"/>
        <v>8.75</v>
      </c>
      <c r="S2743" s="10" t="str">
        <f t="shared" ref="S2743:S2782" si="352">IF(ISNUMBER(SEARCH("publishing",P2743)),"publishing","")</f>
        <v>publishing</v>
      </c>
      <c r="T2743" s="10" t="str">
        <f t="shared" ref="T2743:T2782" si="353">IF(ISNUMBER(SEARCH("children's books",P2743)),"children's books","")</f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6">
        <f t="shared" si="344"/>
        <v>41044.428090277783</v>
      </c>
      <c r="K2744">
        <v>1335892587</v>
      </c>
      <c r="L2744" s="16">
        <f t="shared" si="345"/>
        <v>41030.428090277783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346"/>
        <v>29.24</v>
      </c>
      <c r="R2744" s="8">
        <f t="shared" si="347"/>
        <v>40.611111111111114</v>
      </c>
      <c r="S2744" s="10" t="str">
        <f t="shared" si="352"/>
        <v>publishing</v>
      </c>
      <c r="T2744" s="10" t="str">
        <f t="shared" si="353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6">
        <f t="shared" si="344"/>
        <v>42662.037118055559</v>
      </c>
      <c r="K2745">
        <v>1474271607</v>
      </c>
      <c r="L2745" s="16">
        <f t="shared" si="345"/>
        <v>42632.037118055559</v>
      </c>
      <c r="M2745" t="b">
        <v>0</v>
      </c>
      <c r="N2745" s="11">
        <v>0.1</v>
      </c>
      <c r="O2745" t="b">
        <v>0</v>
      </c>
      <c r="P2745" t="s">
        <v>8304</v>
      </c>
      <c r="Q2745" s="7">
        <f t="shared" si="346"/>
        <v>0</v>
      </c>
      <c r="R2745" s="8">
        <f t="shared" si="347"/>
        <v>0</v>
      </c>
      <c r="S2745" s="10" t="str">
        <f t="shared" si="352"/>
        <v>publishing</v>
      </c>
      <c r="T2745" s="10" t="str">
        <f t="shared" si="353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6">
        <f t="shared" si="344"/>
        <v>40967.770810185189</v>
      </c>
      <c r="K2746">
        <v>1327886998</v>
      </c>
      <c r="L2746" s="16">
        <f t="shared" si="345"/>
        <v>40937.770810185189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346"/>
        <v>5.21875</v>
      </c>
      <c r="R2746" s="8">
        <f t="shared" si="347"/>
        <v>37.954545454545453</v>
      </c>
      <c r="S2746" s="10" t="str">
        <f t="shared" si="352"/>
        <v>publishing</v>
      </c>
      <c r="T2746" s="10" t="str">
        <f t="shared" si="353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6">
        <f t="shared" si="344"/>
        <v>41104.696388888893</v>
      </c>
      <c r="K2747">
        <v>1337125368</v>
      </c>
      <c r="L2747" s="16">
        <f t="shared" si="345"/>
        <v>41044.696388888893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346"/>
        <v>21.887499999999999</v>
      </c>
      <c r="R2747" s="8">
        <f t="shared" si="347"/>
        <v>35.734693877551024</v>
      </c>
      <c r="S2747" s="10" t="str">
        <f t="shared" si="352"/>
        <v>publishing</v>
      </c>
      <c r="T2747" s="10" t="str">
        <f t="shared" si="353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6">
        <f t="shared" si="344"/>
        <v>41880.489710648151</v>
      </c>
      <c r="K2748">
        <v>1406745911</v>
      </c>
      <c r="L2748" s="16">
        <f t="shared" si="345"/>
        <v>41850.489710648151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346"/>
        <v>26.700000000000003</v>
      </c>
      <c r="R2748" s="8">
        <f t="shared" si="347"/>
        <v>42.157894736842103</v>
      </c>
      <c r="S2748" s="10" t="str">
        <f t="shared" si="352"/>
        <v>publishing</v>
      </c>
      <c r="T2748" s="10" t="str">
        <f t="shared" si="353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6">
        <f t="shared" si="344"/>
        <v>41075.840277777781</v>
      </c>
      <c r="K2749">
        <v>1337095997</v>
      </c>
      <c r="L2749" s="16">
        <f t="shared" si="345"/>
        <v>41044.356446759266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346"/>
        <v>28.000000000000004</v>
      </c>
      <c r="R2749" s="8">
        <f t="shared" si="347"/>
        <v>35</v>
      </c>
      <c r="S2749" s="10" t="str">
        <f t="shared" si="352"/>
        <v>publishing</v>
      </c>
      <c r="T2749" s="10" t="str">
        <f t="shared" si="353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6">
        <f t="shared" si="344"/>
        <v>42615.419004629635</v>
      </c>
      <c r="K2750">
        <v>1470243802</v>
      </c>
      <c r="L2750" s="16">
        <f t="shared" si="345"/>
        <v>42585.419004629635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346"/>
        <v>1.06</v>
      </c>
      <c r="R2750" s="8">
        <f t="shared" si="347"/>
        <v>13.25</v>
      </c>
      <c r="S2750" s="10" t="str">
        <f t="shared" si="352"/>
        <v>publishing</v>
      </c>
      <c r="T2750" s="10" t="str">
        <f t="shared" si="353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6">
        <f t="shared" si="344"/>
        <v>42098.46570601852</v>
      </c>
      <c r="K2751">
        <v>1425582637</v>
      </c>
      <c r="L2751" s="16">
        <f t="shared" si="345"/>
        <v>42068.507372685192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346"/>
        <v>1.0999999999999999</v>
      </c>
      <c r="R2751" s="8">
        <f t="shared" si="347"/>
        <v>55</v>
      </c>
      <c r="S2751" s="10" t="str">
        <f t="shared" si="352"/>
        <v>publishing</v>
      </c>
      <c r="T2751" s="10" t="str">
        <f t="shared" si="353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6">
        <f t="shared" si="344"/>
        <v>41090.541666666672</v>
      </c>
      <c r="K2752">
        <v>1340055345</v>
      </c>
      <c r="L2752" s="16">
        <f t="shared" si="345"/>
        <v>41078.608159722222</v>
      </c>
      <c r="M2752" t="b">
        <v>0</v>
      </c>
      <c r="N2752" s="11">
        <v>0.1</v>
      </c>
      <c r="O2752" t="b">
        <v>0</v>
      </c>
      <c r="P2752" t="s">
        <v>8304</v>
      </c>
      <c r="Q2752" s="7">
        <f t="shared" si="346"/>
        <v>0</v>
      </c>
      <c r="R2752" s="8">
        <f t="shared" si="347"/>
        <v>0</v>
      </c>
      <c r="S2752" s="10" t="str">
        <f t="shared" si="352"/>
        <v>publishing</v>
      </c>
      <c r="T2752" s="10" t="str">
        <f t="shared" si="353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6">
        <f t="shared" si="344"/>
        <v>41807.595393518524</v>
      </c>
      <c r="K2753">
        <v>1397855842</v>
      </c>
      <c r="L2753" s="16">
        <f t="shared" si="345"/>
        <v>41747.595393518524</v>
      </c>
      <c r="M2753" t="b">
        <v>0</v>
      </c>
      <c r="N2753" s="11">
        <v>0.1</v>
      </c>
      <c r="O2753" t="b">
        <v>0</v>
      </c>
      <c r="P2753" t="s">
        <v>8304</v>
      </c>
      <c r="Q2753" s="7">
        <f t="shared" si="346"/>
        <v>0</v>
      </c>
      <c r="R2753" s="8">
        <f t="shared" si="347"/>
        <v>0</v>
      </c>
      <c r="S2753" s="10" t="str">
        <f t="shared" si="352"/>
        <v>publishing</v>
      </c>
      <c r="T2753" s="10" t="str">
        <f t="shared" si="353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6">
        <f t="shared" ref="J2754:J2817" si="354">(((I2754/60)/60)/24)+DATE(1970,1,1)+(-7/24)</f>
        <v>40895.473425925928</v>
      </c>
      <c r="K2754">
        <v>1320776504</v>
      </c>
      <c r="L2754" s="16">
        <f t="shared" ref="L2754:L2817" si="355">(((K2754/60)/60)/24)+DATE(1970,1,1)+(-7/24)</f>
        <v>40855.473425925928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356">(E2754/D2754)*100</f>
        <v>11.458333333333332</v>
      </c>
      <c r="R2754" s="8">
        <f t="shared" ref="R2754:R2817" si="357">E2754/N2754</f>
        <v>39.285714285714285</v>
      </c>
      <c r="S2754" s="10" t="str">
        <f t="shared" si="352"/>
        <v>publishing</v>
      </c>
      <c r="T2754" s="10" t="str">
        <f t="shared" si="353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6">
        <f t="shared" si="354"/>
        <v>41147.6090625</v>
      </c>
      <c r="K2755">
        <v>1343425023</v>
      </c>
      <c r="L2755" s="16">
        <f t="shared" si="355"/>
        <v>41117.6090625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356"/>
        <v>19</v>
      </c>
      <c r="R2755" s="8">
        <f t="shared" si="357"/>
        <v>47.5</v>
      </c>
      <c r="S2755" s="10" t="str">
        <f t="shared" si="352"/>
        <v>publishing</v>
      </c>
      <c r="T2755" s="10" t="str">
        <f t="shared" si="353"/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6">
        <f t="shared" si="354"/>
        <v>41893.344340277785</v>
      </c>
      <c r="K2756">
        <v>1407856551</v>
      </c>
      <c r="L2756" s="16">
        <f t="shared" si="355"/>
        <v>41863.344340277785</v>
      </c>
      <c r="M2756" t="b">
        <v>0</v>
      </c>
      <c r="N2756" s="11">
        <v>0.1</v>
      </c>
      <c r="O2756" t="b">
        <v>0</v>
      </c>
      <c r="P2756" t="s">
        <v>8304</v>
      </c>
      <c r="Q2756" s="7">
        <f t="shared" si="356"/>
        <v>0</v>
      </c>
      <c r="R2756" s="8">
        <f t="shared" si="357"/>
        <v>0</v>
      </c>
      <c r="S2756" s="10" t="str">
        <f t="shared" si="352"/>
        <v>publishing</v>
      </c>
      <c r="T2756" s="10" t="str">
        <f t="shared" si="35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6">
        <f t="shared" si="354"/>
        <v>42102.499155092599</v>
      </c>
      <c r="K2757">
        <v>1425927527</v>
      </c>
      <c r="L2757" s="16">
        <f t="shared" si="355"/>
        <v>42072.499155092599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356"/>
        <v>52</v>
      </c>
      <c r="R2757" s="8">
        <f t="shared" si="357"/>
        <v>17.333333333333332</v>
      </c>
      <c r="S2757" s="10" t="str">
        <f t="shared" si="352"/>
        <v>publishing</v>
      </c>
      <c r="T2757" s="10" t="str">
        <f t="shared" si="35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6">
        <f t="shared" si="354"/>
        <v>41650.608807870376</v>
      </c>
      <c r="K2758">
        <v>1386884201</v>
      </c>
      <c r="L2758" s="16">
        <f t="shared" si="355"/>
        <v>41620.608807870376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356"/>
        <v>10.48</v>
      </c>
      <c r="R2758" s="8">
        <f t="shared" si="357"/>
        <v>31.757575757575758</v>
      </c>
      <c r="S2758" s="10" t="str">
        <f t="shared" si="352"/>
        <v>publishing</v>
      </c>
      <c r="T2758" s="10" t="str">
        <f t="shared" si="35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6">
        <f t="shared" si="354"/>
        <v>42588.364953703705</v>
      </c>
      <c r="K2759">
        <v>1469202332</v>
      </c>
      <c r="L2759" s="16">
        <f t="shared" si="355"/>
        <v>42573.364953703705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356"/>
        <v>0.66666666666666674</v>
      </c>
      <c r="R2759" s="8">
        <f t="shared" si="357"/>
        <v>5</v>
      </c>
      <c r="S2759" s="10" t="str">
        <f t="shared" si="352"/>
        <v>publishing</v>
      </c>
      <c r="T2759" s="10" t="str">
        <f t="shared" si="35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6">
        <f t="shared" si="354"/>
        <v>42653.150266203702</v>
      </c>
      <c r="K2760">
        <v>1474886183</v>
      </c>
      <c r="L2760" s="16">
        <f t="shared" si="355"/>
        <v>42639.150266203702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356"/>
        <v>11.700000000000001</v>
      </c>
      <c r="R2760" s="8">
        <f t="shared" si="357"/>
        <v>39</v>
      </c>
      <c r="S2760" s="10" t="str">
        <f t="shared" si="352"/>
        <v>publishing</v>
      </c>
      <c r="T2760" s="10" t="str">
        <f t="shared" si="35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6">
        <f t="shared" si="354"/>
        <v>42567.074837962966</v>
      </c>
      <c r="K2761">
        <v>1464943666</v>
      </c>
      <c r="L2761" s="16">
        <f t="shared" si="355"/>
        <v>42524.074837962966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356"/>
        <v>10.5</v>
      </c>
      <c r="R2761" s="8">
        <f t="shared" si="357"/>
        <v>52.5</v>
      </c>
      <c r="S2761" s="10" t="str">
        <f t="shared" si="352"/>
        <v>publishing</v>
      </c>
      <c r="T2761" s="10" t="str">
        <f t="shared" si="35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6">
        <f t="shared" si="354"/>
        <v>41445.169652777782</v>
      </c>
      <c r="K2762">
        <v>1369134258</v>
      </c>
      <c r="L2762" s="16">
        <f t="shared" si="355"/>
        <v>41415.169652777782</v>
      </c>
      <c r="M2762" t="b">
        <v>0</v>
      </c>
      <c r="N2762" s="11">
        <v>0.1</v>
      </c>
      <c r="O2762" t="b">
        <v>0</v>
      </c>
      <c r="P2762" t="s">
        <v>8304</v>
      </c>
      <c r="Q2762" s="7">
        <f t="shared" si="356"/>
        <v>0</v>
      </c>
      <c r="R2762" s="8">
        <f t="shared" si="357"/>
        <v>0</v>
      </c>
      <c r="S2762" s="10" t="str">
        <f t="shared" si="352"/>
        <v>publishing</v>
      </c>
      <c r="T2762" s="10" t="str">
        <f t="shared" si="35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6">
        <f t="shared" si="354"/>
        <v>41276.771909722222</v>
      </c>
      <c r="K2763">
        <v>1354584693</v>
      </c>
      <c r="L2763" s="16">
        <f t="shared" si="355"/>
        <v>41246.771909722222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356"/>
        <v>0.72</v>
      </c>
      <c r="R2763" s="8">
        <f t="shared" si="357"/>
        <v>9</v>
      </c>
      <c r="S2763" s="10" t="str">
        <f t="shared" si="352"/>
        <v>publishing</v>
      </c>
      <c r="T2763" s="10" t="str">
        <f t="shared" si="35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6">
        <f t="shared" si="354"/>
        <v>40986.703645833339</v>
      </c>
      <c r="K2764">
        <v>1326934395</v>
      </c>
      <c r="L2764" s="16">
        <f t="shared" si="355"/>
        <v>40926.745312500003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356"/>
        <v>0.76923076923076927</v>
      </c>
      <c r="R2764" s="8">
        <f t="shared" si="357"/>
        <v>25</v>
      </c>
      <c r="S2764" s="10" t="str">
        <f t="shared" si="352"/>
        <v>publishing</v>
      </c>
      <c r="T2764" s="10" t="str">
        <f t="shared" si="35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6">
        <f t="shared" si="354"/>
        <v>41418.28800925926</v>
      </c>
      <c r="K2765">
        <v>1365515684</v>
      </c>
      <c r="L2765" s="16">
        <f t="shared" si="355"/>
        <v>41373.28800925926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356"/>
        <v>0.22842639593908631</v>
      </c>
      <c r="R2765" s="8">
        <f t="shared" si="357"/>
        <v>30</v>
      </c>
      <c r="S2765" s="10" t="str">
        <f t="shared" si="352"/>
        <v>publishing</v>
      </c>
      <c r="T2765" s="10" t="str">
        <f t="shared" si="35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6">
        <f t="shared" si="354"/>
        <v>41059.5</v>
      </c>
      <c r="K2766">
        <v>1335855631</v>
      </c>
      <c r="L2766" s="16">
        <f t="shared" si="355"/>
        <v>41030.0003587963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356"/>
        <v>1.125</v>
      </c>
      <c r="R2766" s="8">
        <f t="shared" si="357"/>
        <v>11.25</v>
      </c>
      <c r="S2766" s="10" t="str">
        <f t="shared" si="352"/>
        <v>publishing</v>
      </c>
      <c r="T2766" s="10" t="str">
        <f t="shared" si="35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6">
        <f t="shared" si="354"/>
        <v>41210.287361111114</v>
      </c>
      <c r="K2767">
        <v>1350050028</v>
      </c>
      <c r="L2767" s="16">
        <f t="shared" si="355"/>
        <v>41194.287361111114</v>
      </c>
      <c r="M2767" t="b">
        <v>0</v>
      </c>
      <c r="N2767" s="11">
        <v>0.1</v>
      </c>
      <c r="O2767" t="b">
        <v>0</v>
      </c>
      <c r="P2767" t="s">
        <v>8304</v>
      </c>
      <c r="Q2767" s="7">
        <f t="shared" si="356"/>
        <v>0</v>
      </c>
      <c r="R2767" s="8">
        <f t="shared" si="357"/>
        <v>0</v>
      </c>
      <c r="S2767" s="10" t="str">
        <f t="shared" si="352"/>
        <v>publishing</v>
      </c>
      <c r="T2767" s="10" t="str">
        <f t="shared" si="35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6">
        <f t="shared" si="354"/>
        <v>40766.37636574074</v>
      </c>
      <c r="K2768">
        <v>1310486518</v>
      </c>
      <c r="L2768" s="16">
        <f t="shared" si="355"/>
        <v>40736.37636574074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356"/>
        <v>2</v>
      </c>
      <c r="R2768" s="8">
        <f t="shared" si="357"/>
        <v>25</v>
      </c>
      <c r="S2768" s="10" t="str">
        <f t="shared" si="352"/>
        <v>publishing</v>
      </c>
      <c r="T2768" s="10" t="str">
        <f t="shared" si="35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6">
        <f t="shared" si="354"/>
        <v>42232.667245370372</v>
      </c>
      <c r="K2769">
        <v>1434582050</v>
      </c>
      <c r="L2769" s="16">
        <f t="shared" si="355"/>
        <v>42172.667245370372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356"/>
        <v>0.85000000000000009</v>
      </c>
      <c r="R2769" s="8">
        <f t="shared" si="357"/>
        <v>11.333333333333334</v>
      </c>
      <c r="S2769" s="10" t="str">
        <f t="shared" si="352"/>
        <v>publishing</v>
      </c>
      <c r="T2769" s="10" t="str">
        <f t="shared" si="35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6">
        <f t="shared" si="354"/>
        <v>40997.281516203708</v>
      </c>
      <c r="K2770">
        <v>1330440323</v>
      </c>
      <c r="L2770" s="16">
        <f t="shared" si="355"/>
        <v>40967.323182870372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356"/>
        <v>14.314285714285715</v>
      </c>
      <c r="R2770" s="8">
        <f t="shared" si="357"/>
        <v>29.470588235294116</v>
      </c>
      <c r="S2770" s="10" t="str">
        <f t="shared" si="352"/>
        <v>publishing</v>
      </c>
      <c r="T2770" s="10" t="str">
        <f t="shared" si="35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6">
        <f t="shared" si="354"/>
        <v>41795.53460648148</v>
      </c>
      <c r="K2771">
        <v>1397677790</v>
      </c>
      <c r="L2771" s="16">
        <f t="shared" si="355"/>
        <v>41745.53460648148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356"/>
        <v>0.25</v>
      </c>
      <c r="R2771" s="8">
        <f t="shared" si="357"/>
        <v>1</v>
      </c>
      <c r="S2771" s="10" t="str">
        <f t="shared" si="352"/>
        <v>publishing</v>
      </c>
      <c r="T2771" s="10" t="str">
        <f t="shared" si="35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6">
        <f t="shared" si="354"/>
        <v>41716.371875000004</v>
      </c>
      <c r="K2772">
        <v>1392569730</v>
      </c>
      <c r="L2772" s="16">
        <f t="shared" si="355"/>
        <v>41686.413541666669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356"/>
        <v>10.411249999999999</v>
      </c>
      <c r="R2772" s="8">
        <f t="shared" si="357"/>
        <v>63.098484848484851</v>
      </c>
      <c r="S2772" s="10" t="str">
        <f t="shared" si="352"/>
        <v>publishing</v>
      </c>
      <c r="T2772" s="10" t="str">
        <f t="shared" si="35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6">
        <f t="shared" si="354"/>
        <v>41306.416666666672</v>
      </c>
      <c r="K2773">
        <v>1355489140</v>
      </c>
      <c r="L2773" s="16">
        <f t="shared" si="355"/>
        <v>41257.240046296298</v>
      </c>
      <c r="M2773" t="b">
        <v>0</v>
      </c>
      <c r="N2773" s="11">
        <v>0.1</v>
      </c>
      <c r="O2773" t="b">
        <v>0</v>
      </c>
      <c r="P2773" t="s">
        <v>8304</v>
      </c>
      <c r="Q2773" s="7">
        <f t="shared" si="356"/>
        <v>0</v>
      </c>
      <c r="R2773" s="8">
        <f t="shared" si="357"/>
        <v>0</v>
      </c>
      <c r="S2773" s="10" t="str">
        <f t="shared" si="352"/>
        <v>publishing</v>
      </c>
      <c r="T2773" s="10" t="str">
        <f t="shared" si="35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6">
        <f t="shared" si="354"/>
        <v>41552.577476851853</v>
      </c>
      <c r="K2774">
        <v>1379710294</v>
      </c>
      <c r="L2774" s="16">
        <f t="shared" si="355"/>
        <v>41537.577476851853</v>
      </c>
      <c r="M2774" t="b">
        <v>0</v>
      </c>
      <c r="N2774" s="11">
        <v>0.1</v>
      </c>
      <c r="O2774" t="b">
        <v>0</v>
      </c>
      <c r="P2774" t="s">
        <v>8304</v>
      </c>
      <c r="Q2774" s="7">
        <f t="shared" si="356"/>
        <v>0</v>
      </c>
      <c r="R2774" s="8">
        <f t="shared" si="357"/>
        <v>0</v>
      </c>
      <c r="S2774" s="10" t="str">
        <f t="shared" si="352"/>
        <v>publishing</v>
      </c>
      <c r="T2774" s="10" t="str">
        <f t="shared" si="35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6">
        <f t="shared" si="354"/>
        <v>42484.573159722226</v>
      </c>
      <c r="K2775">
        <v>1460666721</v>
      </c>
      <c r="L2775" s="16">
        <f t="shared" si="355"/>
        <v>42474.573159722226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356"/>
        <v>0.18867924528301888</v>
      </c>
      <c r="R2775" s="8">
        <f t="shared" si="357"/>
        <v>1</v>
      </c>
      <c r="S2775" s="10" t="str">
        <f t="shared" si="352"/>
        <v>publishing</v>
      </c>
      <c r="T2775" s="10" t="str">
        <f t="shared" si="35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6">
        <f t="shared" si="354"/>
        <v>41340.834814814814</v>
      </c>
      <c r="K2776">
        <v>1360119728</v>
      </c>
      <c r="L2776" s="16">
        <f t="shared" si="355"/>
        <v>41310.834814814814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356"/>
        <v>14.249999999999998</v>
      </c>
      <c r="R2776" s="8">
        <f t="shared" si="357"/>
        <v>43.846153846153847</v>
      </c>
      <c r="S2776" s="10" t="str">
        <f t="shared" si="352"/>
        <v>publishing</v>
      </c>
      <c r="T2776" s="10" t="str">
        <f t="shared" si="35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6">
        <f t="shared" si="354"/>
        <v>40892.721689814818</v>
      </c>
      <c r="K2777">
        <v>1321402754</v>
      </c>
      <c r="L2777" s="16">
        <f t="shared" si="355"/>
        <v>40862.721689814818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356"/>
        <v>3</v>
      </c>
      <c r="R2777" s="8">
        <f t="shared" si="357"/>
        <v>75</v>
      </c>
      <c r="S2777" s="10" t="str">
        <f t="shared" si="352"/>
        <v>publishing</v>
      </c>
      <c r="T2777" s="10" t="str">
        <f t="shared" si="35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6">
        <f t="shared" si="354"/>
        <v>42167.005509259259</v>
      </c>
      <c r="K2778">
        <v>1431414476</v>
      </c>
      <c r="L2778" s="16">
        <f t="shared" si="355"/>
        <v>42136.005509259259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356"/>
        <v>7.8809523809523814</v>
      </c>
      <c r="R2778" s="8">
        <f t="shared" si="357"/>
        <v>45.972222222222221</v>
      </c>
      <c r="S2778" s="10" t="str">
        <f t="shared" si="352"/>
        <v>publishing</v>
      </c>
      <c r="T2778" s="10" t="str">
        <f t="shared" si="35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6">
        <f t="shared" si="354"/>
        <v>42202.377361111117</v>
      </c>
      <c r="K2779">
        <v>1434557004</v>
      </c>
      <c r="L2779" s="16">
        <f t="shared" si="355"/>
        <v>42172.377361111117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356"/>
        <v>0.33333333333333337</v>
      </c>
      <c r="R2779" s="8">
        <f t="shared" si="357"/>
        <v>10</v>
      </c>
      <c r="S2779" s="10" t="str">
        <f t="shared" si="352"/>
        <v>publishing</v>
      </c>
      <c r="T2779" s="10" t="str">
        <f t="shared" si="35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6">
        <f t="shared" si="354"/>
        <v>41876.686412037037</v>
      </c>
      <c r="K2780">
        <v>1406417306</v>
      </c>
      <c r="L2780" s="16">
        <f t="shared" si="355"/>
        <v>41846.686412037037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356"/>
        <v>25.545454545454543</v>
      </c>
      <c r="R2780" s="8">
        <f t="shared" si="357"/>
        <v>93.666666666666671</v>
      </c>
      <c r="S2780" s="10" t="str">
        <f t="shared" si="352"/>
        <v>publishing</v>
      </c>
      <c r="T2780" s="10" t="str">
        <f t="shared" si="35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6">
        <f t="shared" si="354"/>
        <v>42330.335891203707</v>
      </c>
      <c r="K2781">
        <v>1445609021</v>
      </c>
      <c r="L2781" s="16">
        <f t="shared" si="355"/>
        <v>42300.294224537043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356"/>
        <v>2.12</v>
      </c>
      <c r="R2781" s="8">
        <f t="shared" si="357"/>
        <v>53</v>
      </c>
      <c r="S2781" s="10" t="str">
        <f t="shared" si="352"/>
        <v>publishing</v>
      </c>
      <c r="T2781" s="10" t="str">
        <f t="shared" si="35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6">
        <f t="shared" si="354"/>
        <v>42804.156111111115</v>
      </c>
      <c r="K2782">
        <v>1486550688</v>
      </c>
      <c r="L2782" s="16">
        <f t="shared" si="355"/>
        <v>42774.156111111115</v>
      </c>
      <c r="M2782" t="b">
        <v>0</v>
      </c>
      <c r="N2782" s="11">
        <v>0.1</v>
      </c>
      <c r="O2782" t="b">
        <v>0</v>
      </c>
      <c r="P2782" t="s">
        <v>8304</v>
      </c>
      <c r="Q2782" s="7">
        <f t="shared" si="356"/>
        <v>0</v>
      </c>
      <c r="R2782" s="8">
        <f t="shared" si="357"/>
        <v>0</v>
      </c>
      <c r="S2782" s="10" t="str">
        <f t="shared" si="352"/>
        <v>publishing</v>
      </c>
      <c r="T2782" s="10" t="str">
        <f t="shared" si="35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6">
        <f t="shared" si="354"/>
        <v>42047.000000000007</v>
      </c>
      <c r="K2783">
        <v>1421274954</v>
      </c>
      <c r="L2783" s="16">
        <f t="shared" si="355"/>
        <v>42018.649930555555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356"/>
        <v>105.28</v>
      </c>
      <c r="R2783" s="8">
        <f t="shared" si="357"/>
        <v>47</v>
      </c>
      <c r="S2783" s="10" t="str">
        <f t="shared" ref="S2783:S2846" si="358">IF(ISNUMBER(SEARCH("theater",P2783)),"theater","")</f>
        <v>theater</v>
      </c>
      <c r="T2783" s="10" t="str">
        <f t="shared" ref="T2783:T2814" si="359">IF(ISNUMBER(SEARCH("plays",P2783)),"plays","")</f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6">
        <f t="shared" si="354"/>
        <v>42051.915972222225</v>
      </c>
      <c r="K2784">
        <v>1421964718</v>
      </c>
      <c r="L2784" s="16">
        <f t="shared" si="355"/>
        <v>42026.633310185185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356"/>
        <v>120</v>
      </c>
      <c r="R2784" s="8">
        <f t="shared" si="357"/>
        <v>66.666666666666671</v>
      </c>
      <c r="S2784" s="10" t="str">
        <f t="shared" si="358"/>
        <v>theater</v>
      </c>
      <c r="T2784" s="10" t="str">
        <f t="shared" si="359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6">
        <f t="shared" si="354"/>
        <v>42117.24358796297</v>
      </c>
      <c r="K2785">
        <v>1428583846</v>
      </c>
      <c r="L2785" s="16">
        <f t="shared" si="355"/>
        <v>42103.24358796297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356"/>
        <v>114.5</v>
      </c>
      <c r="R2785" s="8">
        <f t="shared" si="357"/>
        <v>18.770491803278688</v>
      </c>
      <c r="S2785" s="10" t="str">
        <f t="shared" si="358"/>
        <v>theater</v>
      </c>
      <c r="T2785" s="10" t="str">
        <f t="shared" si="359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6">
        <f t="shared" si="354"/>
        <v>41941.495868055557</v>
      </c>
      <c r="K2786">
        <v>1412794443</v>
      </c>
      <c r="L2786" s="16">
        <f t="shared" si="355"/>
        <v>41920.495868055557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356"/>
        <v>119</v>
      </c>
      <c r="R2786" s="8">
        <f t="shared" si="357"/>
        <v>66.111111111111114</v>
      </c>
      <c r="S2786" s="10" t="str">
        <f t="shared" si="358"/>
        <v>theater</v>
      </c>
      <c r="T2786" s="10" t="str">
        <f t="shared" si="359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6">
        <f t="shared" si="354"/>
        <v>42587.583333333336</v>
      </c>
      <c r="K2787">
        <v>1467865967</v>
      </c>
      <c r="L2787" s="16">
        <f t="shared" si="355"/>
        <v>42557.897766203707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356"/>
        <v>104.67999999999999</v>
      </c>
      <c r="R2787" s="8">
        <f t="shared" si="357"/>
        <v>36.859154929577464</v>
      </c>
      <c r="S2787" s="10" t="str">
        <f t="shared" si="358"/>
        <v>theater</v>
      </c>
      <c r="T2787" s="10" t="str">
        <f t="shared" si="359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6">
        <f t="shared" si="354"/>
        <v>41829.277546296296</v>
      </c>
      <c r="K2788">
        <v>1403703580</v>
      </c>
      <c r="L2788" s="16">
        <f t="shared" si="355"/>
        <v>41815.277546296296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356"/>
        <v>117.83999999999999</v>
      </c>
      <c r="R2788" s="8">
        <f t="shared" si="357"/>
        <v>39.810810810810814</v>
      </c>
      <c r="S2788" s="10" t="str">
        <f t="shared" si="358"/>
        <v>theater</v>
      </c>
      <c r="T2788" s="10" t="str">
        <f t="shared" si="359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6">
        <f t="shared" si="354"/>
        <v>41837.906851851854</v>
      </c>
      <c r="K2789">
        <v>1403066752</v>
      </c>
      <c r="L2789" s="16">
        <f t="shared" si="355"/>
        <v>41807.906851851854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356"/>
        <v>119.7</v>
      </c>
      <c r="R2789" s="8">
        <f t="shared" si="357"/>
        <v>31.5</v>
      </c>
      <c r="S2789" s="10" t="str">
        <f t="shared" si="358"/>
        <v>theater</v>
      </c>
      <c r="T2789" s="10" t="str">
        <f t="shared" si="359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6">
        <f t="shared" si="354"/>
        <v>42580.410219907404</v>
      </c>
      <c r="K2790">
        <v>1467219043</v>
      </c>
      <c r="L2790" s="16">
        <f t="shared" si="355"/>
        <v>42550.410219907404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356"/>
        <v>102.49999999999999</v>
      </c>
      <c r="R2790" s="8">
        <f t="shared" si="357"/>
        <v>102.5</v>
      </c>
      <c r="S2790" s="10" t="str">
        <f t="shared" si="358"/>
        <v>theater</v>
      </c>
      <c r="T2790" s="10" t="str">
        <f t="shared" si="359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6">
        <f t="shared" si="354"/>
        <v>42074.875000000007</v>
      </c>
      <c r="K2791">
        <v>1424477934</v>
      </c>
      <c r="L2791" s="16">
        <f t="shared" si="355"/>
        <v>42055.721458333333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356"/>
        <v>101.16666666666667</v>
      </c>
      <c r="R2791" s="8">
        <f t="shared" si="357"/>
        <v>126.45833333333333</v>
      </c>
      <c r="S2791" s="10" t="str">
        <f t="shared" si="358"/>
        <v>theater</v>
      </c>
      <c r="T2791" s="10" t="str">
        <f t="shared" si="359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6">
        <f t="shared" si="354"/>
        <v>42046.64702546296</v>
      </c>
      <c r="K2792">
        <v>1421101903</v>
      </c>
      <c r="L2792" s="16">
        <f t="shared" si="355"/>
        <v>42016.64702546296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356"/>
        <v>105.33333333333333</v>
      </c>
      <c r="R2792" s="8">
        <f t="shared" si="357"/>
        <v>47.878787878787875</v>
      </c>
      <c r="S2792" s="10" t="str">
        <f t="shared" si="358"/>
        <v>theater</v>
      </c>
      <c r="T2792" s="10" t="str">
        <f t="shared" si="359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6">
        <f t="shared" si="354"/>
        <v>42621.875000000007</v>
      </c>
      <c r="K2793">
        <v>1470778559</v>
      </c>
      <c r="L2793" s="16">
        <f t="shared" si="355"/>
        <v>42591.60832175926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356"/>
        <v>102.49999999999999</v>
      </c>
      <c r="R2793" s="8">
        <f t="shared" si="357"/>
        <v>73.214285714285708</v>
      </c>
      <c r="S2793" s="10" t="str">
        <f t="shared" si="358"/>
        <v>theater</v>
      </c>
      <c r="T2793" s="10" t="str">
        <f t="shared" si="359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6">
        <f t="shared" si="354"/>
        <v>42227.939340277779</v>
      </c>
      <c r="K2794">
        <v>1435469559</v>
      </c>
      <c r="L2794" s="16">
        <f t="shared" si="355"/>
        <v>42182.939340277779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356"/>
        <v>107.60000000000001</v>
      </c>
      <c r="R2794" s="8">
        <f t="shared" si="357"/>
        <v>89.666666666666671</v>
      </c>
      <c r="S2794" s="10" t="str">
        <f t="shared" si="358"/>
        <v>theater</v>
      </c>
      <c r="T2794" s="10" t="str">
        <f t="shared" si="359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6">
        <f t="shared" si="354"/>
        <v>42206.127372685187</v>
      </c>
      <c r="K2795">
        <v>1434881005</v>
      </c>
      <c r="L2795" s="16">
        <f t="shared" si="355"/>
        <v>42176.127372685187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356"/>
        <v>110.5675</v>
      </c>
      <c r="R2795" s="8">
        <f t="shared" si="357"/>
        <v>151.4623287671233</v>
      </c>
      <c r="S2795" s="10" t="str">
        <f t="shared" si="358"/>
        <v>theater</v>
      </c>
      <c r="T2795" s="10" t="str">
        <f t="shared" si="359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6">
        <f t="shared" si="354"/>
        <v>42432.500000000007</v>
      </c>
      <c r="K2796">
        <v>1455640559</v>
      </c>
      <c r="L2796" s="16">
        <f t="shared" si="355"/>
        <v>42416.399988425932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356"/>
        <v>150</v>
      </c>
      <c r="R2796" s="8">
        <f t="shared" si="357"/>
        <v>25</v>
      </c>
      <c r="S2796" s="10" t="str">
        <f t="shared" si="358"/>
        <v>theater</v>
      </c>
      <c r="T2796" s="10" t="str">
        <f t="shared" si="359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6">
        <f t="shared" si="354"/>
        <v>41796.666666666672</v>
      </c>
      <c r="K2797">
        <v>1400675841</v>
      </c>
      <c r="L2797" s="16">
        <f t="shared" si="355"/>
        <v>41780.234270833338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356"/>
        <v>104.28571428571429</v>
      </c>
      <c r="R2797" s="8">
        <f t="shared" si="357"/>
        <v>36.5</v>
      </c>
      <c r="S2797" s="10" t="str">
        <f t="shared" si="358"/>
        <v>theater</v>
      </c>
      <c r="T2797" s="10" t="str">
        <f t="shared" si="359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6">
        <f t="shared" si="354"/>
        <v>41825.236435185187</v>
      </c>
      <c r="K2798">
        <v>1401972028</v>
      </c>
      <c r="L2798" s="16">
        <f t="shared" si="355"/>
        <v>41795.236435185187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356"/>
        <v>115.5</v>
      </c>
      <c r="R2798" s="8">
        <f t="shared" si="357"/>
        <v>44</v>
      </c>
      <c r="S2798" s="10" t="str">
        <f t="shared" si="358"/>
        <v>theater</v>
      </c>
      <c r="T2798" s="10" t="str">
        <f t="shared" si="359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6">
        <f t="shared" si="354"/>
        <v>41828.648611111115</v>
      </c>
      <c r="K2799">
        <v>1402266840</v>
      </c>
      <c r="L2799" s="16">
        <f t="shared" si="355"/>
        <v>41798.648611111115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356"/>
        <v>102.64512500000001</v>
      </c>
      <c r="R2799" s="8">
        <f t="shared" si="357"/>
        <v>87.357553191489373</v>
      </c>
      <c r="S2799" s="10" t="str">
        <f t="shared" si="358"/>
        <v>theater</v>
      </c>
      <c r="T2799" s="10" t="str">
        <f t="shared" si="359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6">
        <f t="shared" si="354"/>
        <v>42216.375000000007</v>
      </c>
      <c r="K2800">
        <v>1437063121</v>
      </c>
      <c r="L2800" s="16">
        <f t="shared" si="355"/>
        <v>42201.383344907408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356"/>
        <v>101.4</v>
      </c>
      <c r="R2800" s="8">
        <f t="shared" si="357"/>
        <v>36.474820143884891</v>
      </c>
      <c r="S2800" s="10" t="str">
        <f t="shared" si="358"/>
        <v>theater</v>
      </c>
      <c r="T2800" s="10" t="str">
        <f t="shared" si="359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6">
        <f t="shared" si="354"/>
        <v>42538.375000000007</v>
      </c>
      <c r="K2801">
        <v>1463466070</v>
      </c>
      <c r="L2801" s="16">
        <f t="shared" si="355"/>
        <v>42506.973032407412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356"/>
        <v>116.6348</v>
      </c>
      <c r="R2801" s="8">
        <f t="shared" si="357"/>
        <v>44.859538461538463</v>
      </c>
      <c r="S2801" s="10" t="str">
        <f t="shared" si="358"/>
        <v>theater</v>
      </c>
      <c r="T2801" s="10" t="str">
        <f t="shared" si="359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6">
        <f t="shared" si="354"/>
        <v>42008.261180555557</v>
      </c>
      <c r="K2802">
        <v>1415193366</v>
      </c>
      <c r="L2802" s="16">
        <f t="shared" si="355"/>
        <v>41948.261180555557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356"/>
        <v>133</v>
      </c>
      <c r="R2802" s="8">
        <f t="shared" si="357"/>
        <v>42.903225806451616</v>
      </c>
      <c r="S2802" s="10" t="str">
        <f t="shared" si="358"/>
        <v>theater</v>
      </c>
      <c r="T2802" s="10" t="str">
        <f t="shared" si="359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6">
        <f t="shared" si="354"/>
        <v>41922.166666666672</v>
      </c>
      <c r="K2803">
        <v>1411019409</v>
      </c>
      <c r="L2803" s="16">
        <f t="shared" si="355"/>
        <v>41899.95149305556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356"/>
        <v>133.20000000000002</v>
      </c>
      <c r="R2803" s="8">
        <f t="shared" si="357"/>
        <v>51.230769230769234</v>
      </c>
      <c r="S2803" s="10" t="str">
        <f t="shared" si="358"/>
        <v>theater</v>
      </c>
      <c r="T2803" s="10" t="str">
        <f t="shared" si="359"/>
        <v>plays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6">
        <f t="shared" si="354"/>
        <v>42222.355405092596</v>
      </c>
      <c r="K2804">
        <v>1436283107</v>
      </c>
      <c r="L2804" s="16">
        <f t="shared" si="355"/>
        <v>42192.355405092596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356"/>
        <v>101.83333333333333</v>
      </c>
      <c r="R2804" s="8">
        <f t="shared" si="357"/>
        <v>33.944444444444443</v>
      </c>
      <c r="S2804" s="10" t="str">
        <f t="shared" si="358"/>
        <v>theater</v>
      </c>
      <c r="T2804" s="10" t="str">
        <f t="shared" si="359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6">
        <f t="shared" si="354"/>
        <v>42200.708333333336</v>
      </c>
      <c r="K2805">
        <v>1433295276</v>
      </c>
      <c r="L2805" s="16">
        <f t="shared" si="355"/>
        <v>42157.774027777785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356"/>
        <v>127.95</v>
      </c>
      <c r="R2805" s="8">
        <f t="shared" si="357"/>
        <v>90.744680851063833</v>
      </c>
      <c r="S2805" s="10" t="str">
        <f t="shared" si="358"/>
        <v>theater</v>
      </c>
      <c r="T2805" s="10" t="str">
        <f t="shared" si="359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6">
        <f t="shared" si="354"/>
        <v>41911.161921296298</v>
      </c>
      <c r="K2806">
        <v>1409395990</v>
      </c>
      <c r="L2806" s="16">
        <f t="shared" si="355"/>
        <v>41881.161921296298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356"/>
        <v>114.99999999999999</v>
      </c>
      <c r="R2806" s="8">
        <f t="shared" si="357"/>
        <v>50</v>
      </c>
      <c r="S2806" s="10" t="str">
        <f t="shared" si="358"/>
        <v>theater</v>
      </c>
      <c r="T2806" s="10" t="str">
        <f t="shared" si="359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6">
        <f t="shared" si="354"/>
        <v>42238.213807870372</v>
      </c>
      <c r="K2807">
        <v>1438085273</v>
      </c>
      <c r="L2807" s="16">
        <f t="shared" si="355"/>
        <v>42213.213807870372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356"/>
        <v>110.00000000000001</v>
      </c>
      <c r="R2807" s="8">
        <f t="shared" si="357"/>
        <v>24.444444444444443</v>
      </c>
      <c r="S2807" s="10" t="str">
        <f t="shared" si="358"/>
        <v>theater</v>
      </c>
      <c r="T2807" s="10" t="str">
        <f t="shared" si="359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6">
        <f t="shared" si="354"/>
        <v>42221.166666666664</v>
      </c>
      <c r="K2808">
        <v>1435645490</v>
      </c>
      <c r="L2808" s="16">
        <f t="shared" si="355"/>
        <v>42184.975578703707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356"/>
        <v>112.1</v>
      </c>
      <c r="R2808" s="8">
        <f t="shared" si="357"/>
        <v>44.25</v>
      </c>
      <c r="S2808" s="10" t="str">
        <f t="shared" si="358"/>
        <v>theater</v>
      </c>
      <c r="T2808" s="10" t="str">
        <f t="shared" si="359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6">
        <f t="shared" si="354"/>
        <v>42184.581458333334</v>
      </c>
      <c r="K2809">
        <v>1433019438</v>
      </c>
      <c r="L2809" s="16">
        <f t="shared" si="355"/>
        <v>42154.581458333334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356"/>
        <v>126</v>
      </c>
      <c r="R2809" s="8">
        <f t="shared" si="357"/>
        <v>67.741935483870961</v>
      </c>
      <c r="S2809" s="10" t="str">
        <f t="shared" si="358"/>
        <v>theater</v>
      </c>
      <c r="T2809" s="10" t="str">
        <f t="shared" si="359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6">
        <f t="shared" si="354"/>
        <v>42238.554803240746</v>
      </c>
      <c r="K2810">
        <v>1437682735</v>
      </c>
      <c r="L2810" s="16">
        <f t="shared" si="355"/>
        <v>42208.554803240746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356"/>
        <v>100.24444444444444</v>
      </c>
      <c r="R2810" s="8">
        <f t="shared" si="357"/>
        <v>65.376811594202906</v>
      </c>
      <c r="S2810" s="10" t="str">
        <f t="shared" si="358"/>
        <v>theater</v>
      </c>
      <c r="T2810" s="10" t="str">
        <f t="shared" si="359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6">
        <f t="shared" si="354"/>
        <v>42459.318749999999</v>
      </c>
      <c r="K2811">
        <v>1458647725</v>
      </c>
      <c r="L2811" s="16">
        <f t="shared" si="355"/>
        <v>42451.205150462971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356"/>
        <v>102.4</v>
      </c>
      <c r="R2811" s="8">
        <f t="shared" si="357"/>
        <v>121.9047619047619</v>
      </c>
      <c r="S2811" s="10" t="str">
        <f t="shared" si="358"/>
        <v>theater</v>
      </c>
      <c r="T2811" s="10" t="str">
        <f t="shared" si="359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6">
        <f t="shared" si="354"/>
        <v>41790.874305555561</v>
      </c>
      <c r="K2812">
        <v>1398828064</v>
      </c>
      <c r="L2812" s="16">
        <f t="shared" si="355"/>
        <v>41758.847962962966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356"/>
        <v>108.2</v>
      </c>
      <c r="R2812" s="8">
        <f t="shared" si="357"/>
        <v>47.456140350877192</v>
      </c>
      <c r="S2812" s="10" t="str">
        <f t="shared" si="358"/>
        <v>theater</v>
      </c>
      <c r="T2812" s="10" t="str">
        <f t="shared" si="359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6">
        <f t="shared" si="354"/>
        <v>42058.20489583334</v>
      </c>
      <c r="K2813">
        <v>1422100503</v>
      </c>
      <c r="L2813" s="16">
        <f t="shared" si="355"/>
        <v>42028.20489583334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356"/>
        <v>100.27</v>
      </c>
      <c r="R2813" s="8">
        <f t="shared" si="357"/>
        <v>92.842592592592595</v>
      </c>
      <c r="S2813" s="10" t="str">
        <f t="shared" si="358"/>
        <v>theater</v>
      </c>
      <c r="T2813" s="10" t="str">
        <f t="shared" si="359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6">
        <f t="shared" si="354"/>
        <v>42099.875000000007</v>
      </c>
      <c r="K2814">
        <v>1424368298</v>
      </c>
      <c r="L2814" s="16">
        <f t="shared" si="355"/>
        <v>42054.452523148146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356"/>
        <v>113.3</v>
      </c>
      <c r="R2814" s="8">
        <f t="shared" si="357"/>
        <v>68.253012048192772</v>
      </c>
      <c r="S2814" s="10" t="str">
        <f t="shared" si="358"/>
        <v>theater</v>
      </c>
      <c r="T2814" s="10" t="str">
        <f t="shared" si="359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6">
        <f t="shared" si="354"/>
        <v>42718.450937499998</v>
      </c>
      <c r="K2815">
        <v>1479577761</v>
      </c>
      <c r="L2815" s="16">
        <f t="shared" si="355"/>
        <v>42693.450937499998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356"/>
        <v>127.57571428571428</v>
      </c>
      <c r="R2815" s="8">
        <f t="shared" si="357"/>
        <v>37.209583333333335</v>
      </c>
      <c r="S2815" s="10" t="str">
        <f t="shared" si="358"/>
        <v>theater</v>
      </c>
      <c r="T2815" s="10" t="str">
        <f t="shared" ref="T2815:T2846" si="360">IF(ISNUMBER(SEARCH("plays",P2815)),"plays","")</f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6">
        <f t="shared" si="354"/>
        <v>42133.107812499999</v>
      </c>
      <c r="K2816">
        <v>1428572115</v>
      </c>
      <c r="L2816" s="16">
        <f t="shared" si="355"/>
        <v>42103.107812499999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356"/>
        <v>107.73333333333332</v>
      </c>
      <c r="R2816" s="8">
        <f t="shared" si="357"/>
        <v>25.25</v>
      </c>
      <c r="S2816" s="10" t="str">
        <f t="shared" si="358"/>
        <v>theater</v>
      </c>
      <c r="T2816" s="10" t="str">
        <f t="shared" si="360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6">
        <f t="shared" si="354"/>
        <v>42589.48505787037</v>
      </c>
      <c r="K2817">
        <v>1468003109</v>
      </c>
      <c r="L2817" s="16">
        <f t="shared" si="355"/>
        <v>42559.48505787037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356"/>
        <v>242</v>
      </c>
      <c r="R2817" s="8">
        <f t="shared" si="357"/>
        <v>43.214285714285715</v>
      </c>
      <c r="S2817" s="10" t="str">
        <f t="shared" si="358"/>
        <v>theater</v>
      </c>
      <c r="T2817" s="10" t="str">
        <f t="shared" si="360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6">
        <f t="shared" ref="J2818:J2881" si="361">(((I2818/60)/60)/24)+DATE(1970,1,1)+(-7/24)</f>
        <v>42218.375000000007</v>
      </c>
      <c r="K2818">
        <v>1435921992</v>
      </c>
      <c r="L2818" s="16">
        <f t="shared" ref="L2818:L2881" si="362">(((K2818/60)/60)/24)+DATE(1970,1,1)+(-7/24)</f>
        <v>42188.175833333335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363">(E2818/D2818)*100</f>
        <v>141.56666666666666</v>
      </c>
      <c r="R2818" s="8">
        <f t="shared" ref="R2818:R2881" si="364">E2818/N2818</f>
        <v>25.130177514792898</v>
      </c>
      <c r="S2818" s="10" t="str">
        <f t="shared" si="358"/>
        <v>theater</v>
      </c>
      <c r="T2818" s="10" t="str">
        <f t="shared" si="360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6">
        <f t="shared" si="361"/>
        <v>42063.343310185192</v>
      </c>
      <c r="K2819">
        <v>1421680462</v>
      </c>
      <c r="L2819" s="16">
        <f t="shared" si="362"/>
        <v>42023.343310185192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363"/>
        <v>130</v>
      </c>
      <c r="R2819" s="8">
        <f t="shared" si="364"/>
        <v>23.636363636363637</v>
      </c>
      <c r="S2819" s="10" t="str">
        <f t="shared" si="358"/>
        <v>theater</v>
      </c>
      <c r="T2819" s="10" t="str">
        <f t="shared" si="360"/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6">
        <f t="shared" si="361"/>
        <v>42270.306550925925</v>
      </c>
      <c r="K2820">
        <v>1441290086</v>
      </c>
      <c r="L2820" s="16">
        <f t="shared" si="362"/>
        <v>42250.306550925925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363"/>
        <v>106.03</v>
      </c>
      <c r="R2820" s="8">
        <f t="shared" si="364"/>
        <v>103.95098039215686</v>
      </c>
      <c r="S2820" s="10" t="str">
        <f t="shared" si="358"/>
        <v>theater</v>
      </c>
      <c r="T2820" s="10" t="str">
        <f t="shared" si="360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6">
        <f t="shared" si="361"/>
        <v>42169.233900462968</v>
      </c>
      <c r="K2821">
        <v>1431693409</v>
      </c>
      <c r="L2821" s="16">
        <f t="shared" si="362"/>
        <v>42139.233900462968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363"/>
        <v>104.80000000000001</v>
      </c>
      <c r="R2821" s="8">
        <f t="shared" si="364"/>
        <v>50.384615384615387</v>
      </c>
      <c r="S2821" s="10" t="str">
        <f t="shared" si="358"/>
        <v>theater</v>
      </c>
      <c r="T2821" s="10" t="str">
        <f t="shared" si="360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6">
        <f t="shared" si="361"/>
        <v>42425.708333333336</v>
      </c>
      <c r="K2822">
        <v>1454337589</v>
      </c>
      <c r="L2822" s="16">
        <f t="shared" si="362"/>
        <v>42401.319317129637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363"/>
        <v>136</v>
      </c>
      <c r="R2822" s="8">
        <f t="shared" si="364"/>
        <v>13.6</v>
      </c>
      <c r="S2822" s="10" t="str">
        <f t="shared" si="358"/>
        <v>theater</v>
      </c>
      <c r="T2822" s="10" t="str">
        <f t="shared" si="360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6">
        <f t="shared" si="361"/>
        <v>41905.631192129636</v>
      </c>
      <c r="K2823">
        <v>1408918135</v>
      </c>
      <c r="L2823" s="16">
        <f t="shared" si="362"/>
        <v>41875.631192129636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363"/>
        <v>100</v>
      </c>
      <c r="R2823" s="8">
        <f t="shared" si="364"/>
        <v>28.571428571428573</v>
      </c>
      <c r="S2823" s="10" t="str">
        <f t="shared" si="358"/>
        <v>theater</v>
      </c>
      <c r="T2823" s="10" t="str">
        <f t="shared" si="360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6">
        <f t="shared" si="361"/>
        <v>42090.35060185186</v>
      </c>
      <c r="K2824">
        <v>1424881492</v>
      </c>
      <c r="L2824" s="16">
        <f t="shared" si="362"/>
        <v>42060.392268518517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363"/>
        <v>100</v>
      </c>
      <c r="R2824" s="8">
        <f t="shared" si="364"/>
        <v>63.829787234042556</v>
      </c>
      <c r="S2824" s="10" t="str">
        <f t="shared" si="358"/>
        <v>theater</v>
      </c>
      <c r="T2824" s="10" t="str">
        <f t="shared" si="360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6">
        <f t="shared" si="361"/>
        <v>42094.665972222225</v>
      </c>
      <c r="K2825">
        <v>1425428206</v>
      </c>
      <c r="L2825" s="16">
        <f t="shared" si="362"/>
        <v>42066.719976851855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363"/>
        <v>124</v>
      </c>
      <c r="R2825" s="8">
        <f t="shared" si="364"/>
        <v>8.8571428571428577</v>
      </c>
      <c r="S2825" s="10" t="str">
        <f t="shared" si="358"/>
        <v>theater</v>
      </c>
      <c r="T2825" s="10" t="str">
        <f t="shared" si="360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6">
        <f t="shared" si="361"/>
        <v>42167.779861111114</v>
      </c>
      <c r="K2826">
        <v>1431412196</v>
      </c>
      <c r="L2826" s="16">
        <f t="shared" si="362"/>
        <v>42135.979120370372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363"/>
        <v>116.92307692307693</v>
      </c>
      <c r="R2826" s="8">
        <f t="shared" si="364"/>
        <v>50.666666666666664</v>
      </c>
      <c r="S2826" s="10" t="str">
        <f t="shared" si="358"/>
        <v>theater</v>
      </c>
      <c r="T2826" s="10" t="str">
        <f t="shared" si="360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6">
        <f t="shared" si="361"/>
        <v>42342.500995370377</v>
      </c>
      <c r="K2827">
        <v>1446663686</v>
      </c>
      <c r="L2827" s="16">
        <f t="shared" si="362"/>
        <v>42312.500995370377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363"/>
        <v>103.33333333333334</v>
      </c>
      <c r="R2827" s="8">
        <f t="shared" si="364"/>
        <v>60.784313725490193</v>
      </c>
      <c r="S2827" s="10" t="str">
        <f t="shared" si="358"/>
        <v>theater</v>
      </c>
      <c r="T2827" s="10" t="str">
        <f t="shared" si="360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6">
        <f t="shared" si="361"/>
        <v>42195.000000000007</v>
      </c>
      <c r="K2828">
        <v>1434415812</v>
      </c>
      <c r="L2828" s="16">
        <f t="shared" si="362"/>
        <v>42170.743194444447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363"/>
        <v>107.74999999999999</v>
      </c>
      <c r="R2828" s="8">
        <f t="shared" si="364"/>
        <v>113.42105263157895</v>
      </c>
      <c r="S2828" s="10" t="str">
        <f t="shared" si="358"/>
        <v>theater</v>
      </c>
      <c r="T2828" s="10" t="str">
        <f t="shared" si="360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6">
        <f t="shared" si="361"/>
        <v>42524.395833333336</v>
      </c>
      <c r="K2829">
        <v>1462379066</v>
      </c>
      <c r="L2829" s="16">
        <f t="shared" si="362"/>
        <v>42494.391967592594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363"/>
        <v>120.24999999999999</v>
      </c>
      <c r="R2829" s="8">
        <f t="shared" si="364"/>
        <v>104.56521739130434</v>
      </c>
      <c r="S2829" s="10" t="str">
        <f t="shared" si="358"/>
        <v>theater</v>
      </c>
      <c r="T2829" s="10" t="str">
        <f t="shared" si="360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6">
        <f t="shared" si="361"/>
        <v>42279.666666666664</v>
      </c>
      <c r="K2830">
        <v>1441606869</v>
      </c>
      <c r="L2830" s="16">
        <f t="shared" si="362"/>
        <v>42253.973020833335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363"/>
        <v>100.37894736842105</v>
      </c>
      <c r="R2830" s="8">
        <f t="shared" si="364"/>
        <v>98.30927835051547</v>
      </c>
      <c r="S2830" s="10" t="str">
        <f t="shared" si="358"/>
        <v>theater</v>
      </c>
      <c r="T2830" s="10" t="str">
        <f t="shared" si="360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6">
        <f t="shared" si="361"/>
        <v>42523.142569444448</v>
      </c>
      <c r="K2831">
        <v>1462443918</v>
      </c>
      <c r="L2831" s="16">
        <f t="shared" si="362"/>
        <v>42495.142569444448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363"/>
        <v>106.52</v>
      </c>
      <c r="R2831" s="8">
        <f t="shared" si="364"/>
        <v>35.039473684210527</v>
      </c>
      <c r="S2831" s="10" t="str">
        <f t="shared" si="358"/>
        <v>theater</v>
      </c>
      <c r="T2831" s="10" t="str">
        <f t="shared" si="360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6">
        <f t="shared" si="361"/>
        <v>41770.874305555561</v>
      </c>
      <c r="K2832">
        <v>1398802148</v>
      </c>
      <c r="L2832" s="16">
        <f t="shared" si="362"/>
        <v>41758.548009259262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363"/>
        <v>100</v>
      </c>
      <c r="R2832" s="8">
        <f t="shared" si="364"/>
        <v>272.72727272727275</v>
      </c>
      <c r="S2832" s="10" t="str">
        <f t="shared" si="358"/>
        <v>theater</v>
      </c>
      <c r="T2832" s="10" t="str">
        <f t="shared" si="360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6">
        <f t="shared" si="361"/>
        <v>42201.533217592594</v>
      </c>
      <c r="K2833">
        <v>1434484070</v>
      </c>
      <c r="L2833" s="16">
        <f t="shared" si="362"/>
        <v>42171.533217592594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363"/>
        <v>110.66666666666667</v>
      </c>
      <c r="R2833" s="8">
        <f t="shared" si="364"/>
        <v>63.846153846153847</v>
      </c>
      <c r="S2833" s="10" t="str">
        <f t="shared" si="358"/>
        <v>theater</v>
      </c>
      <c r="T2833" s="10" t="str">
        <f t="shared" si="360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6">
        <f t="shared" si="361"/>
        <v>41966.625000000007</v>
      </c>
      <c r="K2834">
        <v>1414342894</v>
      </c>
      <c r="L2834" s="16">
        <f t="shared" si="362"/>
        <v>41938.417754629634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363"/>
        <v>114.71959999999999</v>
      </c>
      <c r="R2834" s="8">
        <f t="shared" si="364"/>
        <v>30.189368421052631</v>
      </c>
      <c r="S2834" s="10" t="str">
        <f t="shared" si="358"/>
        <v>theater</v>
      </c>
      <c r="T2834" s="10" t="str">
        <f t="shared" si="360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6">
        <f t="shared" si="361"/>
        <v>42287.791666666664</v>
      </c>
      <c r="K2835">
        <v>1442804633</v>
      </c>
      <c r="L2835" s="16">
        <f t="shared" si="362"/>
        <v>42267.836030092592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363"/>
        <v>108.25925925925925</v>
      </c>
      <c r="R2835" s="8">
        <f t="shared" si="364"/>
        <v>83.51428571428572</v>
      </c>
      <c r="S2835" s="10" t="str">
        <f t="shared" si="358"/>
        <v>theater</v>
      </c>
      <c r="T2835" s="10" t="str">
        <f t="shared" si="360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6">
        <f t="shared" si="361"/>
        <v>42034.668171296296</v>
      </c>
      <c r="K2836">
        <v>1421362930</v>
      </c>
      <c r="L2836" s="16">
        <f t="shared" si="362"/>
        <v>42019.668171296296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363"/>
        <v>170</v>
      </c>
      <c r="R2836" s="8">
        <f t="shared" si="364"/>
        <v>64.761904761904759</v>
      </c>
      <c r="S2836" s="10" t="str">
        <f t="shared" si="358"/>
        <v>theater</v>
      </c>
      <c r="T2836" s="10" t="str">
        <f t="shared" si="360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6">
        <f t="shared" si="361"/>
        <v>42342.708333333336</v>
      </c>
      <c r="K2837">
        <v>1446742417</v>
      </c>
      <c r="L2837" s="16">
        <f t="shared" si="362"/>
        <v>42313.412233796298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363"/>
        <v>187.09899999999999</v>
      </c>
      <c r="R2837" s="8">
        <f t="shared" si="364"/>
        <v>20.118172043010752</v>
      </c>
      <c r="S2837" s="10" t="str">
        <f t="shared" si="358"/>
        <v>theater</v>
      </c>
      <c r="T2837" s="10" t="str">
        <f t="shared" si="360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6">
        <f t="shared" si="361"/>
        <v>42783.915972222225</v>
      </c>
      <c r="K2838">
        <v>1484115418</v>
      </c>
      <c r="L2838" s="16">
        <f t="shared" si="362"/>
        <v>42745.970115740747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363"/>
        <v>107.77777777777777</v>
      </c>
      <c r="R2838" s="8">
        <f t="shared" si="364"/>
        <v>44.090909090909093</v>
      </c>
      <c r="S2838" s="10" t="str">
        <f t="shared" si="358"/>
        <v>theater</v>
      </c>
      <c r="T2838" s="10" t="str">
        <f t="shared" si="360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6">
        <f t="shared" si="361"/>
        <v>42347.658379629633</v>
      </c>
      <c r="K2839">
        <v>1446241684</v>
      </c>
      <c r="L2839" s="16">
        <f t="shared" si="362"/>
        <v>42307.616712962968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363"/>
        <v>100</v>
      </c>
      <c r="R2839" s="8">
        <f t="shared" si="364"/>
        <v>40.476190476190474</v>
      </c>
      <c r="S2839" s="10" t="str">
        <f t="shared" si="358"/>
        <v>theater</v>
      </c>
      <c r="T2839" s="10" t="str">
        <f t="shared" si="360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6">
        <f t="shared" si="361"/>
        <v>41864.625</v>
      </c>
      <c r="K2840">
        <v>1406039696</v>
      </c>
      <c r="L2840" s="16">
        <f t="shared" si="362"/>
        <v>41842.315925925926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363"/>
        <v>120.24999999999999</v>
      </c>
      <c r="R2840" s="8">
        <f t="shared" si="364"/>
        <v>44.537037037037038</v>
      </c>
      <c r="S2840" s="10" t="str">
        <f t="shared" si="358"/>
        <v>theater</v>
      </c>
      <c r="T2840" s="10" t="str">
        <f t="shared" si="360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6">
        <f t="shared" si="361"/>
        <v>41875.915972222225</v>
      </c>
      <c r="K2841">
        <v>1406958354</v>
      </c>
      <c r="L2841" s="16">
        <f t="shared" si="362"/>
        <v>41852.948541666665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363"/>
        <v>111.42857142857143</v>
      </c>
      <c r="R2841" s="8">
        <f t="shared" si="364"/>
        <v>125.80645161290323</v>
      </c>
      <c r="S2841" s="10" t="str">
        <f t="shared" si="358"/>
        <v>theater</v>
      </c>
      <c r="T2841" s="10" t="str">
        <f t="shared" si="360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6">
        <f t="shared" si="361"/>
        <v>42081.416666666664</v>
      </c>
      <c r="K2842">
        <v>1424825479</v>
      </c>
      <c r="L2842" s="16">
        <f t="shared" si="362"/>
        <v>42059.743969907409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363"/>
        <v>104</v>
      </c>
      <c r="R2842" s="8">
        <f t="shared" si="364"/>
        <v>19.696969696969695</v>
      </c>
      <c r="S2842" s="10" t="str">
        <f t="shared" si="358"/>
        <v>theater</v>
      </c>
      <c r="T2842" s="10" t="str">
        <f t="shared" si="360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6">
        <f t="shared" si="361"/>
        <v>42351.489548611113</v>
      </c>
      <c r="K2843">
        <v>1444844697</v>
      </c>
      <c r="L2843" s="16">
        <f t="shared" si="362"/>
        <v>42291.447881944441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363"/>
        <v>1</v>
      </c>
      <c r="R2843" s="8">
        <f t="shared" si="364"/>
        <v>10</v>
      </c>
      <c r="S2843" s="10" t="str">
        <f t="shared" si="358"/>
        <v>theater</v>
      </c>
      <c r="T2843" s="10" t="str">
        <f t="shared" si="360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6">
        <f t="shared" si="361"/>
        <v>41811.166666666672</v>
      </c>
      <c r="K2844">
        <v>1401058295</v>
      </c>
      <c r="L2844" s="16">
        <f t="shared" si="362"/>
        <v>41784.660821759258</v>
      </c>
      <c r="M2844" t="b">
        <v>0</v>
      </c>
      <c r="N2844" s="11">
        <v>0.1</v>
      </c>
      <c r="O2844" t="b">
        <v>0</v>
      </c>
      <c r="P2844" t="s">
        <v>8271</v>
      </c>
      <c r="Q2844" s="7">
        <f t="shared" si="363"/>
        <v>0</v>
      </c>
      <c r="R2844" s="8">
        <f t="shared" si="364"/>
        <v>0</v>
      </c>
      <c r="S2844" s="10" t="str">
        <f t="shared" si="358"/>
        <v>theater</v>
      </c>
      <c r="T2844" s="10" t="str">
        <f t="shared" si="360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6">
        <f t="shared" si="361"/>
        <v>42533.875000000007</v>
      </c>
      <c r="K2845">
        <v>1462210950</v>
      </c>
      <c r="L2845" s="16">
        <f t="shared" si="362"/>
        <v>42492.446180555555</v>
      </c>
      <c r="M2845" t="b">
        <v>0</v>
      </c>
      <c r="N2845" s="11">
        <v>0.1</v>
      </c>
      <c r="O2845" t="b">
        <v>0</v>
      </c>
      <c r="P2845" t="s">
        <v>8271</v>
      </c>
      <c r="Q2845" s="7">
        <f t="shared" si="363"/>
        <v>0</v>
      </c>
      <c r="R2845" s="8">
        <f t="shared" si="364"/>
        <v>0</v>
      </c>
      <c r="S2845" s="10" t="str">
        <f t="shared" si="358"/>
        <v>theater</v>
      </c>
      <c r="T2845" s="10" t="str">
        <f t="shared" si="360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6">
        <f t="shared" si="361"/>
        <v>42739.25439814815</v>
      </c>
      <c r="K2846">
        <v>1480943180</v>
      </c>
      <c r="L2846" s="16">
        <f t="shared" si="362"/>
        <v>42709.25439814815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363"/>
        <v>5.4545454545454541</v>
      </c>
      <c r="R2846" s="8">
        <f t="shared" si="364"/>
        <v>30</v>
      </c>
      <c r="S2846" s="10" t="str">
        <f t="shared" si="358"/>
        <v>theater</v>
      </c>
      <c r="T2846" s="10" t="str">
        <f t="shared" si="360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6">
        <f t="shared" si="361"/>
        <v>42162.724918981483</v>
      </c>
      <c r="K2847">
        <v>1428539033</v>
      </c>
      <c r="L2847" s="16">
        <f t="shared" si="362"/>
        <v>42102.724918981483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363"/>
        <v>31.546666666666667</v>
      </c>
      <c r="R2847" s="8">
        <f t="shared" si="364"/>
        <v>60.666666666666664</v>
      </c>
      <c r="S2847" s="10" t="str">
        <f t="shared" ref="S2847:S2910" si="365">IF(ISNUMBER(SEARCH("theater",P2847)),"theater","")</f>
        <v>theater</v>
      </c>
      <c r="T2847" s="10" t="str">
        <f t="shared" ref="T2847:T2878" si="366">IF(ISNUMBER(SEARCH("plays",P2847)),"plays","")</f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6">
        <f t="shared" si="361"/>
        <v>42153.400393518525</v>
      </c>
      <c r="K2848">
        <v>1429029394</v>
      </c>
      <c r="L2848" s="16">
        <f t="shared" si="362"/>
        <v>42108.400393518525</v>
      </c>
      <c r="M2848" t="b">
        <v>0</v>
      </c>
      <c r="N2848" s="11">
        <v>0.1</v>
      </c>
      <c r="O2848" t="b">
        <v>0</v>
      </c>
      <c r="P2848" t="s">
        <v>8271</v>
      </c>
      <c r="Q2848" s="7">
        <f t="shared" si="363"/>
        <v>0</v>
      </c>
      <c r="R2848" s="8">
        <f t="shared" si="364"/>
        <v>0</v>
      </c>
      <c r="S2848" s="10" t="str">
        <f t="shared" si="365"/>
        <v>theater</v>
      </c>
      <c r="T2848" s="10" t="str">
        <f t="shared" si="366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6">
        <f t="shared" si="361"/>
        <v>42513.514641203707</v>
      </c>
      <c r="K2849">
        <v>1458847265</v>
      </c>
      <c r="L2849" s="16">
        <f t="shared" si="362"/>
        <v>42453.514641203707</v>
      </c>
      <c r="M2849" t="b">
        <v>0</v>
      </c>
      <c r="N2849" s="11">
        <v>0.1</v>
      </c>
      <c r="O2849" t="b">
        <v>0</v>
      </c>
      <c r="P2849" t="s">
        <v>8271</v>
      </c>
      <c r="Q2849" s="7">
        <f t="shared" si="363"/>
        <v>0</v>
      </c>
      <c r="R2849" s="8">
        <f t="shared" si="364"/>
        <v>0</v>
      </c>
      <c r="S2849" s="10" t="str">
        <f t="shared" si="365"/>
        <v>theater</v>
      </c>
      <c r="T2849" s="10" t="str">
        <f t="shared" si="366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6">
        <f t="shared" si="361"/>
        <v>42153.357164351859</v>
      </c>
      <c r="K2850">
        <v>1430321659</v>
      </c>
      <c r="L2850" s="16">
        <f t="shared" si="362"/>
        <v>42123.357164351859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363"/>
        <v>0.2</v>
      </c>
      <c r="R2850" s="8">
        <f t="shared" si="364"/>
        <v>23.333333333333332</v>
      </c>
      <c r="S2850" s="10" t="str">
        <f t="shared" si="365"/>
        <v>theater</v>
      </c>
      <c r="T2850" s="10" t="str">
        <f t="shared" si="366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6">
        <f t="shared" si="361"/>
        <v>42483.13657407408</v>
      </c>
      <c r="K2851">
        <v>1458814600</v>
      </c>
      <c r="L2851" s="16">
        <f t="shared" si="362"/>
        <v>42453.13657407408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363"/>
        <v>1</v>
      </c>
      <c r="R2851" s="8">
        <f t="shared" si="364"/>
        <v>5</v>
      </c>
      <c r="S2851" s="10" t="str">
        <f t="shared" si="365"/>
        <v>theater</v>
      </c>
      <c r="T2851" s="10" t="str">
        <f t="shared" si="366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6">
        <f t="shared" si="361"/>
        <v>41887.715405092596</v>
      </c>
      <c r="K2852">
        <v>1407370211</v>
      </c>
      <c r="L2852" s="16">
        <f t="shared" si="362"/>
        <v>41857.715405092596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363"/>
        <v>3.8875000000000002</v>
      </c>
      <c r="R2852" s="8">
        <f t="shared" si="364"/>
        <v>23.923076923076923</v>
      </c>
      <c r="S2852" s="10" t="str">
        <f t="shared" si="365"/>
        <v>theater</v>
      </c>
      <c r="T2852" s="10" t="str">
        <f t="shared" si="366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6">
        <f t="shared" si="361"/>
        <v>42398.678472222229</v>
      </c>
      <c r="K2853">
        <v>1453334629</v>
      </c>
      <c r="L2853" s="16">
        <f t="shared" si="362"/>
        <v>42389.7109837963</v>
      </c>
      <c r="M2853" t="b">
        <v>0</v>
      </c>
      <c r="N2853" s="11">
        <v>0.1</v>
      </c>
      <c r="O2853" t="b">
        <v>0</v>
      </c>
      <c r="P2853" t="s">
        <v>8271</v>
      </c>
      <c r="Q2853" s="7">
        <f t="shared" si="363"/>
        <v>0</v>
      </c>
      <c r="R2853" s="8">
        <f t="shared" si="364"/>
        <v>0</v>
      </c>
      <c r="S2853" s="10" t="str">
        <f t="shared" si="365"/>
        <v>theater</v>
      </c>
      <c r="T2853" s="10" t="str">
        <f t="shared" si="366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6">
        <f t="shared" si="361"/>
        <v>41810.753506944449</v>
      </c>
      <c r="K2854">
        <v>1400720703</v>
      </c>
      <c r="L2854" s="16">
        <f t="shared" si="362"/>
        <v>41780.753506944449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363"/>
        <v>1.9</v>
      </c>
      <c r="R2854" s="8">
        <f t="shared" si="364"/>
        <v>15.833333333333334</v>
      </c>
      <c r="S2854" s="10" t="str">
        <f t="shared" si="365"/>
        <v>theater</v>
      </c>
      <c r="T2854" s="10" t="str">
        <f t="shared" si="366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6">
        <f t="shared" si="361"/>
        <v>41895.899270833332</v>
      </c>
      <c r="K2855">
        <v>1405485297</v>
      </c>
      <c r="L2855" s="16">
        <f t="shared" si="362"/>
        <v>41835.899270833332</v>
      </c>
      <c r="M2855" t="b">
        <v>0</v>
      </c>
      <c r="N2855" s="11">
        <v>0.1</v>
      </c>
      <c r="O2855" t="b">
        <v>0</v>
      </c>
      <c r="P2855" t="s">
        <v>8271</v>
      </c>
      <c r="Q2855" s="7">
        <f t="shared" si="363"/>
        <v>0</v>
      </c>
      <c r="R2855" s="8">
        <f t="shared" si="364"/>
        <v>0</v>
      </c>
      <c r="S2855" s="10" t="str">
        <f t="shared" si="365"/>
        <v>theater</v>
      </c>
      <c r="T2855" s="10" t="str">
        <f t="shared" si="366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6">
        <f t="shared" si="361"/>
        <v>42131.424988425926</v>
      </c>
      <c r="K2856">
        <v>1429290719</v>
      </c>
      <c r="L2856" s="16">
        <f t="shared" si="362"/>
        <v>42111.424988425926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363"/>
        <v>41.699999999999996</v>
      </c>
      <c r="R2856" s="8">
        <f t="shared" si="364"/>
        <v>29.785714285714285</v>
      </c>
      <c r="S2856" s="10" t="str">
        <f t="shared" si="365"/>
        <v>theater</v>
      </c>
      <c r="T2856" s="10" t="str">
        <f t="shared" si="366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6">
        <f t="shared" si="361"/>
        <v>42398.69027777778</v>
      </c>
      <c r="K2857">
        <v>1451607071</v>
      </c>
      <c r="L2857" s="16">
        <f t="shared" si="362"/>
        <v>42369.716099537043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363"/>
        <v>50</v>
      </c>
      <c r="R2857" s="8">
        <f t="shared" si="364"/>
        <v>60</v>
      </c>
      <c r="S2857" s="10" t="str">
        <f t="shared" si="365"/>
        <v>theater</v>
      </c>
      <c r="T2857" s="10" t="str">
        <f t="shared" si="366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6">
        <f t="shared" si="361"/>
        <v>42224.606944444451</v>
      </c>
      <c r="K2858">
        <v>1433897647</v>
      </c>
      <c r="L2858" s="16">
        <f t="shared" si="362"/>
        <v>42164.745914351857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363"/>
        <v>4.8666666666666663</v>
      </c>
      <c r="R2858" s="8">
        <f t="shared" si="364"/>
        <v>24.333333333333332</v>
      </c>
      <c r="S2858" s="10" t="str">
        <f t="shared" si="365"/>
        <v>theater</v>
      </c>
      <c r="T2858" s="10" t="str">
        <f t="shared" si="366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6">
        <f t="shared" si="361"/>
        <v>42786.458333333336</v>
      </c>
      <c r="K2859">
        <v>1482444295</v>
      </c>
      <c r="L2859" s="16">
        <f t="shared" si="362"/>
        <v>42726.62841435185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363"/>
        <v>19.736842105263158</v>
      </c>
      <c r="R2859" s="8">
        <f t="shared" si="364"/>
        <v>500</v>
      </c>
      <c r="S2859" s="10" t="str">
        <f t="shared" si="365"/>
        <v>theater</v>
      </c>
      <c r="T2859" s="10" t="str">
        <f t="shared" si="366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6">
        <f t="shared" si="361"/>
        <v>41978.186111111114</v>
      </c>
      <c r="K2860">
        <v>1415711095</v>
      </c>
      <c r="L2860" s="16">
        <f t="shared" si="362"/>
        <v>41954.25341435185</v>
      </c>
      <c r="M2860" t="b">
        <v>0</v>
      </c>
      <c r="N2860" s="11">
        <v>0.1</v>
      </c>
      <c r="O2860" t="b">
        <v>0</v>
      </c>
      <c r="P2860" t="s">
        <v>8271</v>
      </c>
      <c r="Q2860" s="7">
        <f t="shared" si="363"/>
        <v>0</v>
      </c>
      <c r="R2860" s="8">
        <f t="shared" si="364"/>
        <v>0</v>
      </c>
      <c r="S2860" s="10" t="str">
        <f t="shared" si="365"/>
        <v>theater</v>
      </c>
      <c r="T2860" s="10" t="str">
        <f t="shared" si="366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6">
        <f t="shared" si="361"/>
        <v>42293.070648148154</v>
      </c>
      <c r="K2861">
        <v>1439800904</v>
      </c>
      <c r="L2861" s="16">
        <f t="shared" si="362"/>
        <v>42233.070648148154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363"/>
        <v>1.7500000000000002</v>
      </c>
      <c r="R2861" s="8">
        <f t="shared" si="364"/>
        <v>35</v>
      </c>
      <c r="S2861" s="10" t="str">
        <f t="shared" si="365"/>
        <v>theater</v>
      </c>
      <c r="T2861" s="10" t="str">
        <f t="shared" si="366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6">
        <f t="shared" si="361"/>
        <v>42540.508981481478</v>
      </c>
      <c r="K2862">
        <v>1461179576</v>
      </c>
      <c r="L2862" s="16">
        <f t="shared" si="362"/>
        <v>42480.508981481478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363"/>
        <v>6.65</v>
      </c>
      <c r="R2862" s="8">
        <f t="shared" si="364"/>
        <v>29.555555555555557</v>
      </c>
      <c r="S2862" s="10" t="str">
        <f t="shared" si="365"/>
        <v>theater</v>
      </c>
      <c r="T2862" s="10" t="str">
        <f t="shared" si="366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6">
        <f t="shared" si="361"/>
        <v>42271.299166666671</v>
      </c>
      <c r="K2863">
        <v>1441894248</v>
      </c>
      <c r="L2863" s="16">
        <f t="shared" si="362"/>
        <v>42257.299166666671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363"/>
        <v>32</v>
      </c>
      <c r="R2863" s="8">
        <f t="shared" si="364"/>
        <v>26.666666666666668</v>
      </c>
      <c r="S2863" s="10" t="str">
        <f t="shared" si="365"/>
        <v>theater</v>
      </c>
      <c r="T2863" s="10" t="str">
        <f t="shared" si="366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6">
        <f t="shared" si="361"/>
        <v>41814.498020833336</v>
      </c>
      <c r="K2864">
        <v>1401044229</v>
      </c>
      <c r="L2864" s="16">
        <f t="shared" si="362"/>
        <v>41784.498020833336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363"/>
        <v>0.43307086614173229</v>
      </c>
      <c r="R2864" s="8">
        <f t="shared" si="364"/>
        <v>18.333333333333332</v>
      </c>
      <c r="S2864" s="10" t="str">
        <f t="shared" si="365"/>
        <v>theater</v>
      </c>
      <c r="T2864" s="10" t="str">
        <f t="shared" si="366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6">
        <f t="shared" si="361"/>
        <v>41891.383368055562</v>
      </c>
      <c r="K2865">
        <v>1405095123</v>
      </c>
      <c r="L2865" s="16">
        <f t="shared" si="362"/>
        <v>41831.383368055562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363"/>
        <v>0.04</v>
      </c>
      <c r="R2865" s="8">
        <f t="shared" si="364"/>
        <v>20</v>
      </c>
      <c r="S2865" s="10" t="str">
        <f t="shared" si="365"/>
        <v>theater</v>
      </c>
      <c r="T2865" s="10" t="str">
        <f t="shared" si="366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6">
        <f t="shared" si="361"/>
        <v>42202.262500000004</v>
      </c>
      <c r="K2866">
        <v>1434552207</v>
      </c>
      <c r="L2866" s="16">
        <f t="shared" si="362"/>
        <v>42172.321840277778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363"/>
        <v>1.6</v>
      </c>
      <c r="R2866" s="8">
        <f t="shared" si="364"/>
        <v>13.333333333333334</v>
      </c>
      <c r="S2866" s="10" t="str">
        <f t="shared" si="365"/>
        <v>theater</v>
      </c>
      <c r="T2866" s="10" t="str">
        <f t="shared" si="366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6">
        <f t="shared" si="361"/>
        <v>42009.822442129633</v>
      </c>
      <c r="K2867">
        <v>1415328259</v>
      </c>
      <c r="L2867" s="16">
        <f t="shared" si="362"/>
        <v>41949.822442129633</v>
      </c>
      <c r="M2867" t="b">
        <v>0</v>
      </c>
      <c r="N2867" s="11">
        <v>0.1</v>
      </c>
      <c r="O2867" t="b">
        <v>0</v>
      </c>
      <c r="P2867" t="s">
        <v>8271</v>
      </c>
      <c r="Q2867" s="7">
        <f t="shared" si="363"/>
        <v>0</v>
      </c>
      <c r="R2867" s="8">
        <f t="shared" si="364"/>
        <v>0</v>
      </c>
      <c r="S2867" s="10" t="str">
        <f t="shared" si="365"/>
        <v>theater</v>
      </c>
      <c r="T2867" s="10" t="str">
        <f t="shared" si="366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6">
        <f t="shared" si="361"/>
        <v>42657.625000000007</v>
      </c>
      <c r="K2868">
        <v>1473893721</v>
      </c>
      <c r="L2868" s="16">
        <f t="shared" si="362"/>
        <v>42627.663437500007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363"/>
        <v>0.89999999999999991</v>
      </c>
      <c r="R2868" s="8">
        <f t="shared" si="364"/>
        <v>22.5</v>
      </c>
      <c r="S2868" s="10" t="str">
        <f t="shared" si="365"/>
        <v>theater</v>
      </c>
      <c r="T2868" s="10" t="str">
        <f t="shared" si="366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6">
        <f t="shared" si="361"/>
        <v>42554.875000000007</v>
      </c>
      <c r="K2869">
        <v>1465533672</v>
      </c>
      <c r="L2869" s="16">
        <f t="shared" si="362"/>
        <v>42530.903611111113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363"/>
        <v>20.16</v>
      </c>
      <c r="R2869" s="8">
        <f t="shared" si="364"/>
        <v>50.4</v>
      </c>
      <c r="S2869" s="10" t="str">
        <f t="shared" si="365"/>
        <v>theater</v>
      </c>
      <c r="T2869" s="10" t="str">
        <f t="shared" si="366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6">
        <f t="shared" si="361"/>
        <v>42648.535347222227</v>
      </c>
      <c r="K2870">
        <v>1473105054</v>
      </c>
      <c r="L2870" s="16">
        <f t="shared" si="362"/>
        <v>42618.535347222227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363"/>
        <v>42.011733333333332</v>
      </c>
      <c r="R2870" s="8">
        <f t="shared" si="364"/>
        <v>105.02933333333334</v>
      </c>
      <c r="S2870" s="10" t="str">
        <f t="shared" si="365"/>
        <v>theater</v>
      </c>
      <c r="T2870" s="10" t="str">
        <f t="shared" si="366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6">
        <f t="shared" si="361"/>
        <v>42570.301863425928</v>
      </c>
      <c r="K2871">
        <v>1466345681</v>
      </c>
      <c r="L2871" s="16">
        <f t="shared" si="362"/>
        <v>42540.301863425928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363"/>
        <v>0.88500000000000001</v>
      </c>
      <c r="R2871" s="8">
        <f t="shared" si="364"/>
        <v>35.4</v>
      </c>
      <c r="S2871" s="10" t="str">
        <f t="shared" si="365"/>
        <v>theater</v>
      </c>
      <c r="T2871" s="10" t="str">
        <f t="shared" si="366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6">
        <f t="shared" si="361"/>
        <v>41775.897743055561</v>
      </c>
      <c r="K2872">
        <v>1397709165</v>
      </c>
      <c r="L2872" s="16">
        <f t="shared" si="362"/>
        <v>41745.897743055561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363"/>
        <v>15</v>
      </c>
      <c r="R2872" s="8">
        <f t="shared" si="364"/>
        <v>83.333333333333329</v>
      </c>
      <c r="S2872" s="10" t="str">
        <f t="shared" si="365"/>
        <v>theater</v>
      </c>
      <c r="T2872" s="10" t="str">
        <f t="shared" si="366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6">
        <f t="shared" si="361"/>
        <v>41994.446909722225</v>
      </c>
      <c r="K2873">
        <v>1417455813</v>
      </c>
      <c r="L2873" s="16">
        <f t="shared" si="362"/>
        <v>41974.446909722225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363"/>
        <v>4.67</v>
      </c>
      <c r="R2873" s="8">
        <f t="shared" si="364"/>
        <v>35.92307692307692</v>
      </c>
      <c r="S2873" s="10" t="str">
        <f t="shared" si="365"/>
        <v>theater</v>
      </c>
      <c r="T2873" s="10" t="str">
        <f t="shared" si="366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6">
        <f t="shared" si="361"/>
        <v>42174.824513888896</v>
      </c>
      <c r="K2874">
        <v>1429584438</v>
      </c>
      <c r="L2874" s="16">
        <f t="shared" si="362"/>
        <v>42114.824513888896</v>
      </c>
      <c r="M2874" t="b">
        <v>0</v>
      </c>
      <c r="N2874" s="11">
        <v>0.1</v>
      </c>
      <c r="O2874" t="b">
        <v>0</v>
      </c>
      <c r="P2874" t="s">
        <v>8271</v>
      </c>
      <c r="Q2874" s="7">
        <f t="shared" si="363"/>
        <v>0</v>
      </c>
      <c r="R2874" s="8">
        <f t="shared" si="364"/>
        <v>0</v>
      </c>
      <c r="S2874" s="10" t="str">
        <f t="shared" si="365"/>
        <v>theater</v>
      </c>
      <c r="T2874" s="10" t="str">
        <f t="shared" si="366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6">
        <f t="shared" si="361"/>
        <v>42032.525821759256</v>
      </c>
      <c r="K2875">
        <v>1419881831</v>
      </c>
      <c r="L2875" s="16">
        <f t="shared" si="362"/>
        <v>42002.525821759256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363"/>
        <v>38.119999999999997</v>
      </c>
      <c r="R2875" s="8">
        <f t="shared" si="364"/>
        <v>119.125</v>
      </c>
      <c r="S2875" s="10" t="str">
        <f t="shared" si="365"/>
        <v>theater</v>
      </c>
      <c r="T2875" s="10" t="str">
        <f t="shared" si="366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6">
        <f t="shared" si="361"/>
        <v>42752.553078703706</v>
      </c>
      <c r="K2876">
        <v>1482092186</v>
      </c>
      <c r="L2876" s="16">
        <f t="shared" si="362"/>
        <v>42722.553078703706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363"/>
        <v>5.42</v>
      </c>
      <c r="R2876" s="8">
        <f t="shared" si="364"/>
        <v>90.333333333333329</v>
      </c>
      <c r="S2876" s="10" t="str">
        <f t="shared" si="365"/>
        <v>theater</v>
      </c>
      <c r="T2876" s="10" t="str">
        <f t="shared" si="366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6">
        <f t="shared" si="361"/>
        <v>42494.836724537039</v>
      </c>
      <c r="K2877">
        <v>1459825493</v>
      </c>
      <c r="L2877" s="16">
        <f t="shared" si="362"/>
        <v>42464.836724537039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363"/>
        <v>3.4999999999999996E-2</v>
      </c>
      <c r="R2877" s="8">
        <f t="shared" si="364"/>
        <v>2.3333333333333335</v>
      </c>
      <c r="S2877" s="10" t="str">
        <f t="shared" si="365"/>
        <v>theater</v>
      </c>
      <c r="T2877" s="10" t="str">
        <f t="shared" si="366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6">
        <f t="shared" si="361"/>
        <v>42201.452303240738</v>
      </c>
      <c r="K2878">
        <v>1434477079</v>
      </c>
      <c r="L2878" s="16">
        <f t="shared" si="362"/>
        <v>42171.452303240738</v>
      </c>
      <c r="M2878" t="b">
        <v>0</v>
      </c>
      <c r="N2878" s="11">
        <v>0.1</v>
      </c>
      <c r="O2878" t="b">
        <v>0</v>
      </c>
      <c r="P2878" t="s">
        <v>8271</v>
      </c>
      <c r="Q2878" s="7">
        <f t="shared" si="363"/>
        <v>0</v>
      </c>
      <c r="R2878" s="8">
        <f t="shared" si="364"/>
        <v>0</v>
      </c>
      <c r="S2878" s="10" t="str">
        <f t="shared" si="365"/>
        <v>theater</v>
      </c>
      <c r="T2878" s="10" t="str">
        <f t="shared" si="366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6">
        <f t="shared" si="361"/>
        <v>42704.416666666664</v>
      </c>
      <c r="K2879">
        <v>1477781724</v>
      </c>
      <c r="L2879" s="16">
        <f t="shared" si="362"/>
        <v>42672.663472222222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363"/>
        <v>10.833333333333334</v>
      </c>
      <c r="R2879" s="8">
        <f t="shared" si="364"/>
        <v>108.33333333333333</v>
      </c>
      <c r="S2879" s="10" t="str">
        <f t="shared" si="365"/>
        <v>theater</v>
      </c>
      <c r="T2879" s="10" t="str">
        <f t="shared" ref="T2879:T2910" si="367">IF(ISNUMBER(SEARCH("plays",P2879)),"plays","")</f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6">
        <f t="shared" si="361"/>
        <v>42188.324016203704</v>
      </c>
      <c r="K2880">
        <v>1430750795</v>
      </c>
      <c r="L2880" s="16">
        <f t="shared" si="362"/>
        <v>42128.324016203704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363"/>
        <v>2.1</v>
      </c>
      <c r="R2880" s="8">
        <f t="shared" si="364"/>
        <v>15.75</v>
      </c>
      <c r="S2880" s="10" t="str">
        <f t="shared" si="365"/>
        <v>theater</v>
      </c>
      <c r="T2880" s="10" t="str">
        <f t="shared" si="367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6">
        <f t="shared" si="361"/>
        <v>42389.433576388888</v>
      </c>
      <c r="K2881">
        <v>1450718661</v>
      </c>
      <c r="L2881" s="16">
        <f t="shared" si="362"/>
        <v>42359.433576388888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363"/>
        <v>0.2589285714285714</v>
      </c>
      <c r="R2881" s="8">
        <f t="shared" si="364"/>
        <v>29</v>
      </c>
      <c r="S2881" s="10" t="str">
        <f t="shared" si="365"/>
        <v>theater</v>
      </c>
      <c r="T2881" s="10" t="str">
        <f t="shared" si="367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6">
        <f t="shared" ref="J2882:J2945" si="368">(((I2882/60)/60)/24)+DATE(1970,1,1)+(-7/24)</f>
        <v>42236.420138888891</v>
      </c>
      <c r="K2882">
        <v>1436305452</v>
      </c>
      <c r="L2882" s="16">
        <f t="shared" ref="L2882:L2945" si="369">(((K2882/60)/60)/24)+DATE(1970,1,1)+(-7/24)</f>
        <v>42192.614027777781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370">(E2882/D2882)*100</f>
        <v>23.333333333333332</v>
      </c>
      <c r="R2882" s="8">
        <f t="shared" ref="R2882:R2944" si="371">E2882/N2882</f>
        <v>96.551724137931032</v>
      </c>
      <c r="S2882" s="10" t="str">
        <f t="shared" si="365"/>
        <v>theater</v>
      </c>
      <c r="T2882" s="10" t="str">
        <f t="shared" si="367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6">
        <f t="shared" si="368"/>
        <v>41976.347638888888</v>
      </c>
      <c r="K2883">
        <v>1412432436</v>
      </c>
      <c r="L2883" s="16">
        <f t="shared" si="369"/>
        <v>41916.305972222224</v>
      </c>
      <c r="M2883" t="b">
        <v>0</v>
      </c>
      <c r="N2883" s="11">
        <v>0.1</v>
      </c>
      <c r="O2883" t="b">
        <v>0</v>
      </c>
      <c r="P2883" t="s">
        <v>8271</v>
      </c>
      <c r="Q2883" s="7">
        <f t="shared" si="370"/>
        <v>0</v>
      </c>
      <c r="R2883" s="8">
        <f t="shared" si="371"/>
        <v>0</v>
      </c>
      <c r="S2883" s="10" t="str">
        <f t="shared" si="365"/>
        <v>theater</v>
      </c>
      <c r="T2883" s="10" t="str">
        <f t="shared" si="367"/>
        <v>plays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6">
        <f t="shared" si="368"/>
        <v>42491.304606481484</v>
      </c>
      <c r="K2884">
        <v>1459520318</v>
      </c>
      <c r="L2884" s="16">
        <f t="shared" si="369"/>
        <v>42461.304606481484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370"/>
        <v>33.6</v>
      </c>
      <c r="R2884" s="8">
        <f t="shared" si="371"/>
        <v>63</v>
      </c>
      <c r="S2884" s="10" t="str">
        <f t="shared" si="365"/>
        <v>theater</v>
      </c>
      <c r="T2884" s="10" t="str">
        <f t="shared" si="367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6">
        <f t="shared" si="368"/>
        <v>42405.915972222225</v>
      </c>
      <c r="K2885">
        <v>1451684437</v>
      </c>
      <c r="L2885" s="16">
        <f t="shared" si="369"/>
        <v>42370.611539351856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370"/>
        <v>19.079999999999998</v>
      </c>
      <c r="R2885" s="8">
        <f t="shared" si="371"/>
        <v>381.6</v>
      </c>
      <c r="S2885" s="10" t="str">
        <f t="shared" si="365"/>
        <v>theater</v>
      </c>
      <c r="T2885" s="10" t="str">
        <f t="shared" si="367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6">
        <f t="shared" si="368"/>
        <v>41978.435590277782</v>
      </c>
      <c r="K2886">
        <v>1415208435</v>
      </c>
      <c r="L2886" s="16">
        <f t="shared" si="369"/>
        <v>41948.435590277782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370"/>
        <v>0.41111111111111115</v>
      </c>
      <c r="R2886" s="8">
        <f t="shared" si="371"/>
        <v>46.25</v>
      </c>
      <c r="S2886" s="10" t="str">
        <f t="shared" si="365"/>
        <v>theater</v>
      </c>
      <c r="T2886" s="10" t="str">
        <f t="shared" si="367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6">
        <f t="shared" si="368"/>
        <v>42076.743067129632</v>
      </c>
      <c r="K2887">
        <v>1423705801</v>
      </c>
      <c r="L2887" s="16">
        <f t="shared" si="369"/>
        <v>42046.784733796296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370"/>
        <v>32.5</v>
      </c>
      <c r="R2887" s="8">
        <f t="shared" si="371"/>
        <v>26</v>
      </c>
      <c r="S2887" s="10" t="str">
        <f t="shared" si="365"/>
        <v>theater</v>
      </c>
      <c r="T2887" s="10" t="str">
        <f t="shared" si="367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6">
        <f t="shared" si="368"/>
        <v>42265.874305555561</v>
      </c>
      <c r="K2888">
        <v>1442243484</v>
      </c>
      <c r="L2888" s="16">
        <f t="shared" si="369"/>
        <v>42261.341250000005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370"/>
        <v>5</v>
      </c>
      <c r="R2888" s="8">
        <f t="shared" si="371"/>
        <v>10</v>
      </c>
      <c r="S2888" s="10" t="str">
        <f t="shared" si="365"/>
        <v>theater</v>
      </c>
      <c r="T2888" s="10" t="str">
        <f t="shared" si="367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6">
        <f t="shared" si="368"/>
        <v>42015.135694444449</v>
      </c>
      <c r="K2889">
        <v>1418379324</v>
      </c>
      <c r="L2889" s="16">
        <f t="shared" si="369"/>
        <v>41985.135694444449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370"/>
        <v>0.16666666666666669</v>
      </c>
      <c r="R2889" s="8">
        <f t="shared" si="371"/>
        <v>5</v>
      </c>
      <c r="S2889" s="10" t="str">
        <f t="shared" si="365"/>
        <v>theater</v>
      </c>
      <c r="T2889" s="10" t="str">
        <f t="shared" si="367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6">
        <f t="shared" si="368"/>
        <v>41929.915972222225</v>
      </c>
      <c r="K2890">
        <v>1412945440</v>
      </c>
      <c r="L2890" s="16">
        <f t="shared" si="369"/>
        <v>41922.243518518524</v>
      </c>
      <c r="M2890" t="b">
        <v>0</v>
      </c>
      <c r="N2890" s="11">
        <v>0.1</v>
      </c>
      <c r="O2890" t="b">
        <v>0</v>
      </c>
      <c r="P2890" t="s">
        <v>8271</v>
      </c>
      <c r="Q2890" s="7">
        <f t="shared" si="370"/>
        <v>0</v>
      </c>
      <c r="R2890" s="8">
        <f t="shared" si="371"/>
        <v>0</v>
      </c>
      <c r="S2890" s="10" t="str">
        <f t="shared" si="365"/>
        <v>theater</v>
      </c>
      <c r="T2890" s="10" t="str">
        <f t="shared" si="367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6">
        <f t="shared" si="368"/>
        <v>41880.571585648147</v>
      </c>
      <c r="K2891">
        <v>1406752985</v>
      </c>
      <c r="L2891" s="16">
        <f t="shared" si="369"/>
        <v>41850.571585648147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370"/>
        <v>38.066666666666663</v>
      </c>
      <c r="R2891" s="8">
        <f t="shared" si="371"/>
        <v>81.571428571428569</v>
      </c>
      <c r="S2891" s="10" t="str">
        <f t="shared" si="365"/>
        <v>theater</v>
      </c>
      <c r="T2891" s="10" t="str">
        <f t="shared" si="367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6">
        <f t="shared" si="368"/>
        <v>41859.833333333336</v>
      </c>
      <c r="K2892">
        <v>1405100992</v>
      </c>
      <c r="L2892" s="16">
        <f t="shared" si="369"/>
        <v>41831.451296296298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370"/>
        <v>1.05</v>
      </c>
      <c r="R2892" s="8">
        <f t="shared" si="371"/>
        <v>7</v>
      </c>
      <c r="S2892" s="10" t="str">
        <f t="shared" si="365"/>
        <v>theater</v>
      </c>
      <c r="T2892" s="10" t="str">
        <f t="shared" si="367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6">
        <f t="shared" si="368"/>
        <v>42475.550092592595</v>
      </c>
      <c r="K2893">
        <v>1455570728</v>
      </c>
      <c r="L2893" s="16">
        <f t="shared" si="369"/>
        <v>42415.591759259267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370"/>
        <v>2.73</v>
      </c>
      <c r="R2893" s="8">
        <f t="shared" si="371"/>
        <v>27.3</v>
      </c>
      <c r="S2893" s="10" t="str">
        <f t="shared" si="365"/>
        <v>theater</v>
      </c>
      <c r="T2893" s="10" t="str">
        <f t="shared" si="367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6">
        <f t="shared" si="368"/>
        <v>41876.583333333336</v>
      </c>
      <c r="K2894">
        <v>1408381704</v>
      </c>
      <c r="L2894" s="16">
        <f t="shared" si="369"/>
        <v>41869.422500000001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370"/>
        <v>9.0909090909090917</v>
      </c>
      <c r="R2894" s="8">
        <f t="shared" si="371"/>
        <v>29.411764705882351</v>
      </c>
      <c r="S2894" s="10" t="str">
        <f t="shared" si="365"/>
        <v>theater</v>
      </c>
      <c r="T2894" s="10" t="str">
        <f t="shared" si="367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6">
        <f t="shared" si="368"/>
        <v>42012.791666666664</v>
      </c>
      <c r="K2895">
        <v>1415644395</v>
      </c>
      <c r="L2895" s="16">
        <f t="shared" si="369"/>
        <v>41953.481423611112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370"/>
        <v>0.5</v>
      </c>
      <c r="R2895" s="8">
        <f t="shared" si="371"/>
        <v>12.5</v>
      </c>
      <c r="S2895" s="10" t="str">
        <f t="shared" si="365"/>
        <v>theater</v>
      </c>
      <c r="T2895" s="10" t="str">
        <f t="shared" si="367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6">
        <f t="shared" si="368"/>
        <v>42097.652951388889</v>
      </c>
      <c r="K2896">
        <v>1422920415</v>
      </c>
      <c r="L2896" s="16">
        <f t="shared" si="369"/>
        <v>42037.694618055561</v>
      </c>
      <c r="M2896" t="b">
        <v>0</v>
      </c>
      <c r="N2896" s="11">
        <v>0.1</v>
      </c>
      <c r="O2896" t="b">
        <v>0</v>
      </c>
      <c r="P2896" t="s">
        <v>8271</v>
      </c>
      <c r="Q2896" s="7">
        <f t="shared" si="370"/>
        <v>0</v>
      </c>
      <c r="R2896" s="8">
        <f t="shared" si="371"/>
        <v>0</v>
      </c>
      <c r="S2896" s="10" t="str">
        <f t="shared" si="365"/>
        <v>theater</v>
      </c>
      <c r="T2896" s="10" t="str">
        <f t="shared" si="367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6">
        <f t="shared" si="368"/>
        <v>41812.583333333336</v>
      </c>
      <c r="K2897">
        <v>1403356792</v>
      </c>
      <c r="L2897" s="16">
        <f t="shared" si="369"/>
        <v>41811.263796296298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370"/>
        <v>4.5999999999999996</v>
      </c>
      <c r="R2897" s="8">
        <f t="shared" si="371"/>
        <v>5.75</v>
      </c>
      <c r="S2897" s="10" t="str">
        <f t="shared" si="365"/>
        <v>theater</v>
      </c>
      <c r="T2897" s="10" t="str">
        <f t="shared" si="367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6">
        <f t="shared" si="368"/>
        <v>42715.958333333336</v>
      </c>
      <c r="K2898">
        <v>1480283321</v>
      </c>
      <c r="L2898" s="16">
        <f t="shared" si="369"/>
        <v>42701.617141203707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370"/>
        <v>20.833333333333336</v>
      </c>
      <c r="R2898" s="8">
        <f t="shared" si="371"/>
        <v>52.083333333333336</v>
      </c>
      <c r="S2898" s="10" t="str">
        <f t="shared" si="365"/>
        <v>theater</v>
      </c>
      <c r="T2898" s="10" t="str">
        <f t="shared" si="367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6">
        <f t="shared" si="368"/>
        <v>42288.353530092594</v>
      </c>
      <c r="K2899">
        <v>1441985458</v>
      </c>
      <c r="L2899" s="16">
        <f t="shared" si="369"/>
        <v>42258.354837962965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370"/>
        <v>4.583333333333333</v>
      </c>
      <c r="R2899" s="8">
        <f t="shared" si="371"/>
        <v>183.33333333333334</v>
      </c>
      <c r="S2899" s="10" t="str">
        <f t="shared" si="365"/>
        <v>theater</v>
      </c>
      <c r="T2899" s="10" t="str">
        <f t="shared" si="367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6">
        <f t="shared" si="368"/>
        <v>42308.373298611114</v>
      </c>
      <c r="K2900">
        <v>1443715053</v>
      </c>
      <c r="L2900" s="16">
        <f t="shared" si="369"/>
        <v>42278.373298611114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370"/>
        <v>4.2133333333333338</v>
      </c>
      <c r="R2900" s="8">
        <f t="shared" si="371"/>
        <v>26.333333333333332</v>
      </c>
      <c r="S2900" s="10" t="str">
        <f t="shared" si="365"/>
        <v>theater</v>
      </c>
      <c r="T2900" s="10" t="str">
        <f t="shared" si="367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6">
        <f t="shared" si="368"/>
        <v>42574.786550925928</v>
      </c>
      <c r="K2901">
        <v>1464141158</v>
      </c>
      <c r="L2901" s="16">
        <f t="shared" si="369"/>
        <v>42514.786550925928</v>
      </c>
      <c r="M2901" t="b">
        <v>0</v>
      </c>
      <c r="N2901" s="11">
        <v>0.1</v>
      </c>
      <c r="O2901" t="b">
        <v>0</v>
      </c>
      <c r="P2901" t="s">
        <v>8271</v>
      </c>
      <c r="Q2901" s="7">
        <f t="shared" si="370"/>
        <v>0</v>
      </c>
      <c r="R2901" s="8">
        <f t="shared" si="371"/>
        <v>0</v>
      </c>
      <c r="S2901" s="10" t="str">
        <f t="shared" si="365"/>
        <v>theater</v>
      </c>
      <c r="T2901" s="10" t="str">
        <f t="shared" si="367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6">
        <f t="shared" si="368"/>
        <v>41859.942500000005</v>
      </c>
      <c r="K2902">
        <v>1404970632</v>
      </c>
      <c r="L2902" s="16">
        <f t="shared" si="369"/>
        <v>41829.942500000005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370"/>
        <v>61.909090909090914</v>
      </c>
      <c r="R2902" s="8">
        <f t="shared" si="371"/>
        <v>486.42857142857144</v>
      </c>
      <c r="S2902" s="10" t="str">
        <f t="shared" si="365"/>
        <v>theater</v>
      </c>
      <c r="T2902" s="10" t="str">
        <f t="shared" si="367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6">
        <f t="shared" si="368"/>
        <v>42042.612719907411</v>
      </c>
      <c r="K2903">
        <v>1418161339</v>
      </c>
      <c r="L2903" s="16">
        <f t="shared" si="369"/>
        <v>41982.612719907411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370"/>
        <v>0.8</v>
      </c>
      <c r="R2903" s="8">
        <f t="shared" si="371"/>
        <v>3</v>
      </c>
      <c r="S2903" s="10" t="str">
        <f t="shared" si="365"/>
        <v>theater</v>
      </c>
      <c r="T2903" s="10" t="str">
        <f t="shared" si="367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6">
        <f t="shared" si="368"/>
        <v>42240.148101851853</v>
      </c>
      <c r="K2904">
        <v>1437820396</v>
      </c>
      <c r="L2904" s="16">
        <f t="shared" si="369"/>
        <v>42210.148101851853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370"/>
        <v>1.6666666666666666E-2</v>
      </c>
      <c r="R2904" s="8">
        <f t="shared" si="371"/>
        <v>25</v>
      </c>
      <c r="S2904" s="10" t="str">
        <f t="shared" si="365"/>
        <v>theater</v>
      </c>
      <c r="T2904" s="10" t="str">
        <f t="shared" si="367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6">
        <f t="shared" si="368"/>
        <v>42255.875208333331</v>
      </c>
      <c r="K2905">
        <v>1436587218</v>
      </c>
      <c r="L2905" s="16">
        <f t="shared" si="369"/>
        <v>42195.875208333331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370"/>
        <v>0.77999999999999992</v>
      </c>
      <c r="R2905" s="8">
        <f t="shared" si="371"/>
        <v>9.75</v>
      </c>
      <c r="S2905" s="10" t="str">
        <f t="shared" si="365"/>
        <v>theater</v>
      </c>
      <c r="T2905" s="10" t="str">
        <f t="shared" si="367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6">
        <f t="shared" si="368"/>
        <v>41952.208333333336</v>
      </c>
      <c r="K2906">
        <v>1414538031</v>
      </c>
      <c r="L2906" s="16">
        <f t="shared" si="369"/>
        <v>41940.676284722227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370"/>
        <v>5</v>
      </c>
      <c r="R2906" s="8">
        <f t="shared" si="371"/>
        <v>18.75</v>
      </c>
      <c r="S2906" s="10" t="str">
        <f t="shared" si="365"/>
        <v>theater</v>
      </c>
      <c r="T2906" s="10" t="str">
        <f t="shared" si="367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6">
        <f t="shared" si="368"/>
        <v>42619.765196759261</v>
      </c>
      <c r="K2907">
        <v>1472001713</v>
      </c>
      <c r="L2907" s="16">
        <f t="shared" si="369"/>
        <v>42605.765196759261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370"/>
        <v>17.771428571428572</v>
      </c>
      <c r="R2907" s="8">
        <f t="shared" si="371"/>
        <v>36.588235294117645</v>
      </c>
      <c r="S2907" s="10" t="str">
        <f t="shared" si="365"/>
        <v>theater</v>
      </c>
      <c r="T2907" s="10" t="str">
        <f t="shared" si="367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6">
        <f t="shared" si="368"/>
        <v>42216.750000000007</v>
      </c>
      <c r="K2908">
        <v>1436888066</v>
      </c>
      <c r="L2908" s="16">
        <f t="shared" si="369"/>
        <v>42199.357245370375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370"/>
        <v>9.4166666666666661</v>
      </c>
      <c r="R2908" s="8">
        <f t="shared" si="371"/>
        <v>80.714285714285708</v>
      </c>
      <c r="S2908" s="10" t="str">
        <f t="shared" si="365"/>
        <v>theater</v>
      </c>
      <c r="T2908" s="10" t="str">
        <f t="shared" si="367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6">
        <f t="shared" si="368"/>
        <v>42504.586076388885</v>
      </c>
      <c r="K2909">
        <v>1458075837</v>
      </c>
      <c r="L2909" s="16">
        <f t="shared" si="369"/>
        <v>42444.586076388885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370"/>
        <v>0.08</v>
      </c>
      <c r="R2909" s="8">
        <f t="shared" si="371"/>
        <v>1</v>
      </c>
      <c r="S2909" s="10" t="str">
        <f t="shared" si="365"/>
        <v>theater</v>
      </c>
      <c r="T2909" s="10" t="str">
        <f t="shared" si="367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6">
        <f t="shared" si="368"/>
        <v>42529.440034722218</v>
      </c>
      <c r="K2910">
        <v>1462815219</v>
      </c>
      <c r="L2910" s="16">
        <f t="shared" si="369"/>
        <v>42499.440034722218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370"/>
        <v>2.75</v>
      </c>
      <c r="R2910" s="8">
        <f t="shared" si="371"/>
        <v>52.8</v>
      </c>
      <c r="S2910" s="10" t="str">
        <f t="shared" si="365"/>
        <v>theater</v>
      </c>
      <c r="T2910" s="10" t="str">
        <f t="shared" si="367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6">
        <f t="shared" si="368"/>
        <v>41968.531944444447</v>
      </c>
      <c r="K2911">
        <v>1413527001</v>
      </c>
      <c r="L2911" s="16">
        <f t="shared" si="369"/>
        <v>41928.974548611113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370"/>
        <v>1.1111111111111112E-2</v>
      </c>
      <c r="R2911" s="8">
        <f t="shared" si="371"/>
        <v>20</v>
      </c>
      <c r="S2911" s="10" t="str">
        <f t="shared" ref="S2911:S2974" si="372">IF(ISNUMBER(SEARCH("theater",P2911)),"theater","")</f>
        <v>theater</v>
      </c>
      <c r="T2911" s="10" t="str">
        <f t="shared" ref="T2911:T2922" si="373">IF(ISNUMBER(SEARCH("plays",P2911)),"plays","")</f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6">
        <f t="shared" si="368"/>
        <v>42167.549618055556</v>
      </c>
      <c r="K2912">
        <v>1428955887</v>
      </c>
      <c r="L2912" s="16">
        <f t="shared" si="369"/>
        <v>42107.549618055556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370"/>
        <v>3.3333333333333335E-3</v>
      </c>
      <c r="R2912" s="8">
        <f t="shared" si="371"/>
        <v>1</v>
      </c>
      <c r="S2912" s="10" t="str">
        <f t="shared" si="372"/>
        <v>theater</v>
      </c>
      <c r="T2912" s="10" t="str">
        <f t="shared" si="373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6">
        <f t="shared" si="368"/>
        <v>42182.477152777785</v>
      </c>
      <c r="K2913">
        <v>1431973626</v>
      </c>
      <c r="L2913" s="16">
        <f t="shared" si="369"/>
        <v>42142.477152777785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370"/>
        <v>36.5</v>
      </c>
      <c r="R2913" s="8">
        <f t="shared" si="371"/>
        <v>46.928571428571431</v>
      </c>
      <c r="S2913" s="10" t="str">
        <f t="shared" si="372"/>
        <v>theater</v>
      </c>
      <c r="T2913" s="10" t="str">
        <f t="shared" si="373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6">
        <f t="shared" si="368"/>
        <v>42383.83997685185</v>
      </c>
      <c r="K2914">
        <v>1450235374</v>
      </c>
      <c r="L2914" s="16">
        <f t="shared" si="369"/>
        <v>42353.83997685185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370"/>
        <v>14.058171745152354</v>
      </c>
      <c r="R2914" s="8">
        <f t="shared" si="371"/>
        <v>78.07692307692308</v>
      </c>
      <c r="S2914" s="10" t="str">
        <f t="shared" si="372"/>
        <v>theater</v>
      </c>
      <c r="T2914" s="10" t="str">
        <f t="shared" si="373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6">
        <f t="shared" si="368"/>
        <v>41888.631238425929</v>
      </c>
      <c r="K2915">
        <v>1404857339</v>
      </c>
      <c r="L2915" s="16">
        <f t="shared" si="369"/>
        <v>41828.631238425929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370"/>
        <v>0.02</v>
      </c>
      <c r="R2915" s="8">
        <f t="shared" si="371"/>
        <v>1</v>
      </c>
      <c r="S2915" s="10" t="str">
        <f t="shared" si="372"/>
        <v>theater</v>
      </c>
      <c r="T2915" s="10" t="str">
        <f t="shared" si="373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6">
        <f t="shared" si="368"/>
        <v>42077.574004629634</v>
      </c>
      <c r="K2916">
        <v>1421185594</v>
      </c>
      <c r="L2916" s="16">
        <f t="shared" si="369"/>
        <v>42017.615671296298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370"/>
        <v>4.0000000000000001E-3</v>
      </c>
      <c r="R2916" s="8">
        <f t="shared" si="371"/>
        <v>1</v>
      </c>
      <c r="S2916" s="10" t="str">
        <f t="shared" si="372"/>
        <v>theater</v>
      </c>
      <c r="T2916" s="10" t="str">
        <f t="shared" si="373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6">
        <f t="shared" si="368"/>
        <v>42445.064699074072</v>
      </c>
      <c r="K2917">
        <v>1455528790</v>
      </c>
      <c r="L2917" s="16">
        <f t="shared" si="369"/>
        <v>42415.106365740743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370"/>
        <v>61.1</v>
      </c>
      <c r="R2917" s="8">
        <f t="shared" si="371"/>
        <v>203.66666666666666</v>
      </c>
      <c r="S2917" s="10" t="str">
        <f t="shared" si="372"/>
        <v>theater</v>
      </c>
      <c r="T2917" s="10" t="str">
        <f t="shared" si="373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6">
        <f t="shared" si="368"/>
        <v>41778.185057870374</v>
      </c>
      <c r="K2918">
        <v>1398511589</v>
      </c>
      <c r="L2918" s="16">
        <f t="shared" si="369"/>
        <v>41755.185057870374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370"/>
        <v>7.8378378378378386</v>
      </c>
      <c r="R2918" s="8">
        <f t="shared" si="371"/>
        <v>20.714285714285715</v>
      </c>
      <c r="S2918" s="10" t="str">
        <f t="shared" si="372"/>
        <v>theater</v>
      </c>
      <c r="T2918" s="10" t="str">
        <f t="shared" si="373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6">
        <f t="shared" si="368"/>
        <v>42262.942673611113</v>
      </c>
      <c r="K2919">
        <v>1440826647</v>
      </c>
      <c r="L2919" s="16">
        <f t="shared" si="369"/>
        <v>42244.942673611113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370"/>
        <v>21.85</v>
      </c>
      <c r="R2919" s="8">
        <f t="shared" si="371"/>
        <v>48.555555555555557</v>
      </c>
      <c r="S2919" s="10" t="str">
        <f t="shared" si="372"/>
        <v>theater</v>
      </c>
      <c r="T2919" s="10" t="str">
        <f t="shared" si="373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6">
        <f t="shared" si="368"/>
        <v>42306.338043981486</v>
      </c>
      <c r="K2920">
        <v>1443712007</v>
      </c>
      <c r="L2920" s="16">
        <f t="shared" si="369"/>
        <v>42278.338043981486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370"/>
        <v>27.24</v>
      </c>
      <c r="R2920" s="8">
        <f t="shared" si="371"/>
        <v>68.099999999999994</v>
      </c>
      <c r="S2920" s="10" t="str">
        <f t="shared" si="372"/>
        <v>theater</v>
      </c>
      <c r="T2920" s="10" t="str">
        <f t="shared" si="373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6">
        <f t="shared" si="368"/>
        <v>41856.327881944446</v>
      </c>
      <c r="K2921">
        <v>1404658329</v>
      </c>
      <c r="L2921" s="16">
        <f t="shared" si="369"/>
        <v>41826.327881944446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370"/>
        <v>8.5</v>
      </c>
      <c r="R2921" s="8">
        <f t="shared" si="371"/>
        <v>8.5</v>
      </c>
      <c r="S2921" s="10" t="str">
        <f t="shared" si="372"/>
        <v>theater</v>
      </c>
      <c r="T2921" s="10" t="str">
        <f t="shared" si="373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6">
        <f t="shared" si="368"/>
        <v>42088.459143518521</v>
      </c>
      <c r="K2922">
        <v>1424718070</v>
      </c>
      <c r="L2922" s="16">
        <f t="shared" si="369"/>
        <v>42058.500810185193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370"/>
        <v>26.840000000000003</v>
      </c>
      <c r="R2922" s="8">
        <f t="shared" si="371"/>
        <v>51.615384615384613</v>
      </c>
      <c r="S2922" s="10" t="str">
        <f t="shared" si="372"/>
        <v>theater</v>
      </c>
      <c r="T2922" s="10" t="str">
        <f t="shared" si="373"/>
        <v>plays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6">
        <f t="shared" si="368"/>
        <v>41907.594953703709</v>
      </c>
      <c r="K2923">
        <v>1409087804</v>
      </c>
      <c r="L2923" s="16">
        <f t="shared" si="369"/>
        <v>41877.594953703709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370"/>
        <v>129</v>
      </c>
      <c r="R2923" s="8">
        <f t="shared" si="371"/>
        <v>43</v>
      </c>
      <c r="S2923" s="10" t="str">
        <f t="shared" si="372"/>
        <v>theater</v>
      </c>
      <c r="T2923" s="10" t="str">
        <f t="shared" ref="T2923:T2942" si="374">IF(ISNUMBER(SEARCH("musical",P2923)),"musical","")</f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6">
        <f t="shared" si="368"/>
        <v>42142.582488425927</v>
      </c>
      <c r="K2924">
        <v>1428094727</v>
      </c>
      <c r="L2924" s="16">
        <f t="shared" si="369"/>
        <v>42097.582488425927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370"/>
        <v>100</v>
      </c>
      <c r="R2924" s="8">
        <f t="shared" si="371"/>
        <v>83.333333333333329</v>
      </c>
      <c r="S2924" s="10" t="str">
        <f t="shared" si="372"/>
        <v>theater</v>
      </c>
      <c r="T2924" s="10" t="str">
        <f t="shared" si="374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6">
        <f t="shared" si="368"/>
        <v>42027.833333333336</v>
      </c>
      <c r="K2925">
        <v>1420774779</v>
      </c>
      <c r="L2925" s="16">
        <f t="shared" si="369"/>
        <v>42012.860868055555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370"/>
        <v>100</v>
      </c>
      <c r="R2925" s="8">
        <f t="shared" si="371"/>
        <v>30</v>
      </c>
      <c r="S2925" s="10" t="str">
        <f t="shared" si="372"/>
        <v>theater</v>
      </c>
      <c r="T2925" s="10" t="str">
        <f t="shared" si="374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6">
        <f t="shared" si="368"/>
        <v>42132.874305555561</v>
      </c>
      <c r="K2926">
        <v>1428585710</v>
      </c>
      <c r="L2926" s="16">
        <f t="shared" si="369"/>
        <v>42103.265162037038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370"/>
        <v>103.2</v>
      </c>
      <c r="R2926" s="8">
        <f t="shared" si="371"/>
        <v>175.51020408163265</v>
      </c>
      <c r="S2926" s="10" t="str">
        <f t="shared" si="372"/>
        <v>theater</v>
      </c>
      <c r="T2926" s="10" t="str">
        <f t="shared" si="374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6">
        <f t="shared" si="368"/>
        <v>41893.292453703703</v>
      </c>
      <c r="K2927">
        <v>1407852068</v>
      </c>
      <c r="L2927" s="16">
        <f t="shared" si="369"/>
        <v>41863.292453703703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370"/>
        <v>102.44597777777777</v>
      </c>
      <c r="R2927" s="8">
        <f t="shared" si="371"/>
        <v>231.66175879396985</v>
      </c>
      <c r="S2927" s="10" t="str">
        <f t="shared" si="372"/>
        <v>theater</v>
      </c>
      <c r="T2927" s="10" t="str">
        <f t="shared" si="374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6">
        <f t="shared" si="368"/>
        <v>42058.474293981482</v>
      </c>
      <c r="K2928">
        <v>1423506179</v>
      </c>
      <c r="L2928" s="16">
        <f t="shared" si="369"/>
        <v>42044.474293981482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370"/>
        <v>125</v>
      </c>
      <c r="R2928" s="8">
        <f t="shared" si="371"/>
        <v>75</v>
      </c>
      <c r="S2928" s="10" t="str">
        <f t="shared" si="372"/>
        <v>theater</v>
      </c>
      <c r="T2928" s="10" t="str">
        <f t="shared" si="374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6">
        <f t="shared" si="368"/>
        <v>41834.916666666672</v>
      </c>
      <c r="K2929">
        <v>1402934629</v>
      </c>
      <c r="L2929" s="16">
        <f t="shared" si="369"/>
        <v>41806.377650462964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370"/>
        <v>130.83333333333334</v>
      </c>
      <c r="R2929" s="8">
        <f t="shared" si="371"/>
        <v>112.14285714285714</v>
      </c>
      <c r="S2929" s="10" t="str">
        <f t="shared" si="372"/>
        <v>theater</v>
      </c>
      <c r="T2929" s="10" t="str">
        <f t="shared" si="374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6">
        <f t="shared" si="368"/>
        <v>42433.706550925934</v>
      </c>
      <c r="K2930">
        <v>1454543846</v>
      </c>
      <c r="L2930" s="16">
        <f t="shared" si="369"/>
        <v>42403.706550925934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370"/>
        <v>100</v>
      </c>
      <c r="R2930" s="8">
        <f t="shared" si="371"/>
        <v>41.666666666666664</v>
      </c>
      <c r="S2930" s="10" t="str">
        <f t="shared" si="372"/>
        <v>theater</v>
      </c>
      <c r="T2930" s="10" t="str">
        <f t="shared" si="374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6">
        <f t="shared" si="368"/>
        <v>41784.272662037038</v>
      </c>
      <c r="K2931">
        <v>1398432758</v>
      </c>
      <c r="L2931" s="16">
        <f t="shared" si="369"/>
        <v>41754.272662037038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370"/>
        <v>102.06937499999999</v>
      </c>
      <c r="R2931" s="8">
        <f t="shared" si="371"/>
        <v>255.17343750000001</v>
      </c>
      <c r="S2931" s="10" t="str">
        <f t="shared" si="372"/>
        <v>theater</v>
      </c>
      <c r="T2931" s="10" t="str">
        <f t="shared" si="374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6">
        <f t="shared" si="368"/>
        <v>42131.292407407411</v>
      </c>
      <c r="K2932">
        <v>1428415264</v>
      </c>
      <c r="L2932" s="16">
        <f t="shared" si="369"/>
        <v>42101.292407407411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370"/>
        <v>100.92000000000002</v>
      </c>
      <c r="R2932" s="8">
        <f t="shared" si="371"/>
        <v>162.7741935483871</v>
      </c>
      <c r="S2932" s="10" t="str">
        <f t="shared" si="372"/>
        <v>theater</v>
      </c>
      <c r="T2932" s="10" t="str">
        <f t="shared" si="374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6">
        <f t="shared" si="368"/>
        <v>41896.963888888895</v>
      </c>
      <c r="K2933">
        <v>1408604363</v>
      </c>
      <c r="L2933" s="16">
        <f t="shared" si="369"/>
        <v>41871.999571759261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370"/>
        <v>106</v>
      </c>
      <c r="R2933" s="8">
        <f t="shared" si="371"/>
        <v>88.333333333333329</v>
      </c>
      <c r="S2933" s="10" t="str">
        <f t="shared" si="372"/>
        <v>theater</v>
      </c>
      <c r="T2933" s="10" t="str">
        <f t="shared" si="374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6">
        <f t="shared" si="368"/>
        <v>42056.166666666664</v>
      </c>
      <c r="K2934">
        <v>1421812637</v>
      </c>
      <c r="L2934" s="16">
        <f t="shared" si="369"/>
        <v>42024.873113425929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370"/>
        <v>105.0967741935484</v>
      </c>
      <c r="R2934" s="8">
        <f t="shared" si="371"/>
        <v>85.736842105263165</v>
      </c>
      <c r="S2934" s="10" t="str">
        <f t="shared" si="372"/>
        <v>theater</v>
      </c>
      <c r="T2934" s="10" t="str">
        <f t="shared" si="374"/>
        <v>musical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6">
        <f t="shared" si="368"/>
        <v>42525.664965277778</v>
      </c>
      <c r="K2935">
        <v>1462489053</v>
      </c>
      <c r="L2935" s="16">
        <f t="shared" si="369"/>
        <v>42495.664965277778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370"/>
        <v>102.76</v>
      </c>
      <c r="R2935" s="8">
        <f t="shared" si="371"/>
        <v>47.574074074074076</v>
      </c>
      <c r="S2935" s="10" t="str">
        <f t="shared" si="372"/>
        <v>theater</v>
      </c>
      <c r="T2935" s="10" t="str">
        <f t="shared" si="374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6">
        <f t="shared" si="368"/>
        <v>41805.344490740747</v>
      </c>
      <c r="K2936">
        <v>1400253364</v>
      </c>
      <c r="L2936" s="16">
        <f t="shared" si="369"/>
        <v>41775.344490740747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370"/>
        <v>108</v>
      </c>
      <c r="R2936" s="8">
        <f t="shared" si="371"/>
        <v>72.972972972972968</v>
      </c>
      <c r="S2936" s="10" t="str">
        <f t="shared" si="372"/>
        <v>theater</v>
      </c>
      <c r="T2936" s="10" t="str">
        <f t="shared" si="374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6">
        <f t="shared" si="368"/>
        <v>42611.416666666664</v>
      </c>
      <c r="K2937">
        <v>1467468008</v>
      </c>
      <c r="L2937" s="16">
        <f t="shared" si="369"/>
        <v>42553.291759259264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370"/>
        <v>100.88571428571429</v>
      </c>
      <c r="R2937" s="8">
        <f t="shared" si="371"/>
        <v>90.538461538461533</v>
      </c>
      <c r="S2937" s="10" t="str">
        <f t="shared" si="372"/>
        <v>theater</v>
      </c>
      <c r="T2937" s="10" t="str">
        <f t="shared" si="374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6">
        <f t="shared" si="368"/>
        <v>41924.915972222225</v>
      </c>
      <c r="K2938">
        <v>1412091423</v>
      </c>
      <c r="L2938" s="16">
        <f t="shared" si="369"/>
        <v>41912.3590625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370"/>
        <v>128</v>
      </c>
      <c r="R2938" s="8">
        <f t="shared" si="371"/>
        <v>37.647058823529413</v>
      </c>
      <c r="S2938" s="10" t="str">
        <f t="shared" si="372"/>
        <v>theater</v>
      </c>
      <c r="T2938" s="10" t="str">
        <f t="shared" si="374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6">
        <f t="shared" si="368"/>
        <v>41833.165659722225</v>
      </c>
      <c r="K2939">
        <v>1402657113</v>
      </c>
      <c r="L2939" s="16">
        <f t="shared" si="369"/>
        <v>41803.165659722225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370"/>
        <v>133.33333333333331</v>
      </c>
      <c r="R2939" s="8">
        <f t="shared" si="371"/>
        <v>36.363636363636367</v>
      </c>
      <c r="S2939" s="10" t="str">
        <f t="shared" si="372"/>
        <v>theater</v>
      </c>
      <c r="T2939" s="10" t="str">
        <f t="shared" si="374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6">
        <f t="shared" si="368"/>
        <v>42034.412199074075</v>
      </c>
      <c r="K2940">
        <v>1420044814</v>
      </c>
      <c r="L2940" s="16">
        <f t="shared" si="369"/>
        <v>42004.412199074075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370"/>
        <v>101.375</v>
      </c>
      <c r="R2940" s="8">
        <f t="shared" si="371"/>
        <v>126.71875</v>
      </c>
      <c r="S2940" s="10" t="str">
        <f t="shared" si="372"/>
        <v>theater</v>
      </c>
      <c r="T2940" s="10" t="str">
        <f t="shared" si="374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6">
        <f t="shared" si="368"/>
        <v>41878.75</v>
      </c>
      <c r="K2941">
        <v>1406316312</v>
      </c>
      <c r="L2941" s="16">
        <f t="shared" si="369"/>
        <v>41845.517500000002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370"/>
        <v>102.875</v>
      </c>
      <c r="R2941" s="8">
        <f t="shared" si="371"/>
        <v>329.2</v>
      </c>
      <c r="S2941" s="10" t="str">
        <f t="shared" si="372"/>
        <v>theater</v>
      </c>
      <c r="T2941" s="10" t="str">
        <f t="shared" si="374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6">
        <f t="shared" si="368"/>
        <v>42022.48168981482</v>
      </c>
      <c r="K2942">
        <v>1418150018</v>
      </c>
      <c r="L2942" s="16">
        <f t="shared" si="369"/>
        <v>41982.48168981482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370"/>
        <v>107.24000000000001</v>
      </c>
      <c r="R2942" s="8">
        <f t="shared" si="371"/>
        <v>81.242424242424249</v>
      </c>
      <c r="S2942" s="10" t="str">
        <f t="shared" si="372"/>
        <v>theater</v>
      </c>
      <c r="T2942" s="10" t="str">
        <f t="shared" si="374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6">
        <f t="shared" si="368"/>
        <v>42064.66846064815</v>
      </c>
      <c r="K2943">
        <v>1422658955</v>
      </c>
      <c r="L2943" s="16">
        <f t="shared" si="369"/>
        <v>42034.66846064815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370"/>
        <v>4.0000000000000001E-3</v>
      </c>
      <c r="R2943" s="8">
        <f t="shared" si="371"/>
        <v>1</v>
      </c>
      <c r="S2943" s="10" t="str">
        <f t="shared" si="372"/>
        <v>theater</v>
      </c>
      <c r="T2943" s="10" t="str">
        <f>IF(ISNUMBER(SEARCH("theater",P2943)),"spaces","")</f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6">
        <f t="shared" si="368"/>
        <v>42354.554166666669</v>
      </c>
      <c r="K2944">
        <v>1448565459</v>
      </c>
      <c r="L2944" s="16">
        <f t="shared" si="369"/>
        <v>42334.512256944443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370"/>
        <v>20.424999999999997</v>
      </c>
      <c r="R2944" s="8">
        <f t="shared" si="371"/>
        <v>202.22772277227722</v>
      </c>
      <c r="S2944" s="10" t="str">
        <f t="shared" si="372"/>
        <v>theater</v>
      </c>
      <c r="T2944" s="10" t="str">
        <f t="shared" ref="T2944:T2962" si="375">IF(ISNUMBER(SEARCH("theater",P2944)),"spaces","")</f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6">
        <f t="shared" si="368"/>
        <v>42106.837731481479</v>
      </c>
      <c r="K2945">
        <v>1426302380</v>
      </c>
      <c r="L2945" s="16">
        <f t="shared" si="369"/>
        <v>42076.837731481479</v>
      </c>
      <c r="M2945" t="b">
        <v>0</v>
      </c>
      <c r="N2945" s="11">
        <v>0.1</v>
      </c>
      <c r="O2945" t="b">
        <v>0</v>
      </c>
      <c r="P2945" t="s">
        <v>8303</v>
      </c>
      <c r="Q2945" s="7">
        <f t="shared" si="370"/>
        <v>0</v>
      </c>
      <c r="R2945" s="12">
        <v>0</v>
      </c>
      <c r="S2945" s="10" t="str">
        <f t="shared" si="372"/>
        <v>theater</v>
      </c>
      <c r="T2945" s="10" t="str">
        <f t="shared" si="3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6">
        <f t="shared" ref="J2946:J3009" si="376">(((I2946/60)/60)/24)+DATE(1970,1,1)+(-7/24)</f>
        <v>42162.622662037036</v>
      </c>
      <c r="K2946">
        <v>1431122198</v>
      </c>
      <c r="L2946" s="16">
        <f t="shared" ref="L2946:L3009" si="377">(((K2946/60)/60)/24)+DATE(1970,1,1)+(-7/24)</f>
        <v>42132.622662037036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378">(E2946/D2946)*100</f>
        <v>1</v>
      </c>
      <c r="R2946" s="8">
        <f>E2946/N2946</f>
        <v>100</v>
      </c>
      <c r="S2946" s="10" t="str">
        <f t="shared" si="372"/>
        <v>theater</v>
      </c>
      <c r="T2946" s="10" t="str">
        <f t="shared" si="3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6">
        <f t="shared" si="376"/>
        <v>42147.847916666673</v>
      </c>
      <c r="K2947">
        <v>1429845660</v>
      </c>
      <c r="L2947" s="16">
        <f t="shared" si="377"/>
        <v>42117.847916666673</v>
      </c>
      <c r="M2947" t="b">
        <v>0</v>
      </c>
      <c r="N2947" s="11">
        <v>0.1</v>
      </c>
      <c r="O2947" t="b">
        <v>0</v>
      </c>
      <c r="P2947" t="s">
        <v>8303</v>
      </c>
      <c r="Q2947" s="7">
        <f t="shared" si="378"/>
        <v>0</v>
      </c>
      <c r="R2947" s="12">
        <v>0</v>
      </c>
      <c r="S2947" s="10" t="str">
        <f t="shared" si="372"/>
        <v>theater</v>
      </c>
      <c r="T2947" s="10" t="str">
        <f t="shared" si="375"/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6">
        <f t="shared" si="376"/>
        <v>42597.239490740743</v>
      </c>
      <c r="K2948">
        <v>1468673092</v>
      </c>
      <c r="L2948" s="16">
        <f t="shared" si="377"/>
        <v>42567.239490740743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378"/>
        <v>0.1</v>
      </c>
      <c r="R2948" s="8">
        <f>E2948/N2948</f>
        <v>1</v>
      </c>
      <c r="S2948" s="10" t="str">
        <f t="shared" si="372"/>
        <v>theater</v>
      </c>
      <c r="T2948" s="10" t="str">
        <f t="shared" si="375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6">
        <f t="shared" si="376"/>
        <v>42698.424305555563</v>
      </c>
      <c r="K2949">
        <v>1475760567</v>
      </c>
      <c r="L2949" s="16">
        <f t="shared" si="377"/>
        <v>42649.270451388897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378"/>
        <v>4.2880000000000003</v>
      </c>
      <c r="R2949" s="8">
        <f>E2949/N2949</f>
        <v>82.461538461538467</v>
      </c>
      <c r="S2949" s="10" t="str">
        <f t="shared" si="372"/>
        <v>theater</v>
      </c>
      <c r="T2949" s="10" t="str">
        <f t="shared" si="375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6">
        <f t="shared" si="376"/>
        <v>42157.357557870368</v>
      </c>
      <c r="K2950">
        <v>1428075293</v>
      </c>
      <c r="L2950" s="16">
        <f t="shared" si="377"/>
        <v>42097.357557870368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378"/>
        <v>4.8000000000000004E-3</v>
      </c>
      <c r="R2950" s="8">
        <f>E2950/N2950</f>
        <v>2.6666666666666665</v>
      </c>
      <c r="S2950" s="10" t="str">
        <f t="shared" si="372"/>
        <v>theater</v>
      </c>
      <c r="T2950" s="10" t="str">
        <f t="shared" si="375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6">
        <f t="shared" si="376"/>
        <v>42327.573113425933</v>
      </c>
      <c r="K2951">
        <v>1445370317</v>
      </c>
      <c r="L2951" s="16">
        <f t="shared" si="377"/>
        <v>42297.531446759262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378"/>
        <v>2.5</v>
      </c>
      <c r="R2951" s="8">
        <f>E2951/N2951</f>
        <v>12.5</v>
      </c>
      <c r="S2951" s="10" t="str">
        <f t="shared" si="372"/>
        <v>theater</v>
      </c>
      <c r="T2951" s="10" t="str">
        <f t="shared" si="375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6">
        <f t="shared" si="376"/>
        <v>42392.073518518526</v>
      </c>
      <c r="K2952">
        <v>1450946752</v>
      </c>
      <c r="L2952" s="16">
        <f t="shared" si="377"/>
        <v>42362.073518518526</v>
      </c>
      <c r="M2952" t="b">
        <v>0</v>
      </c>
      <c r="N2952" s="11">
        <v>0.1</v>
      </c>
      <c r="O2952" t="b">
        <v>0</v>
      </c>
      <c r="P2952" t="s">
        <v>8303</v>
      </c>
      <c r="Q2952" s="7">
        <f t="shared" si="378"/>
        <v>0</v>
      </c>
      <c r="R2952" s="12">
        <v>0</v>
      </c>
      <c r="S2952" s="10" t="str">
        <f t="shared" si="372"/>
        <v>theater</v>
      </c>
      <c r="T2952" s="10" t="str">
        <f t="shared" si="375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6">
        <f t="shared" si="376"/>
        <v>41917.511261574073</v>
      </c>
      <c r="K2953">
        <v>1408648573</v>
      </c>
      <c r="L2953" s="16">
        <f t="shared" si="377"/>
        <v>41872.511261574073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378"/>
        <v>2.1919999999999997</v>
      </c>
      <c r="R2953" s="8">
        <f>E2953/N2953</f>
        <v>18.896551724137932</v>
      </c>
      <c r="S2953" s="10" t="str">
        <f t="shared" si="372"/>
        <v>theater</v>
      </c>
      <c r="T2953" s="10" t="str">
        <f t="shared" si="375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6">
        <f t="shared" si="376"/>
        <v>42659.875000000007</v>
      </c>
      <c r="K2954">
        <v>1473957239</v>
      </c>
      <c r="L2954" s="16">
        <f t="shared" si="377"/>
        <v>42628.398599537039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378"/>
        <v>8.0250000000000004</v>
      </c>
      <c r="R2954" s="8">
        <f>E2954/N2954</f>
        <v>200.625</v>
      </c>
      <c r="S2954" s="10" t="str">
        <f t="shared" si="372"/>
        <v>theater</v>
      </c>
      <c r="T2954" s="10" t="str">
        <f t="shared" si="375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6">
        <f t="shared" si="376"/>
        <v>42285.500243055554</v>
      </c>
      <c r="K2955">
        <v>1441738821</v>
      </c>
      <c r="L2955" s="16">
        <f t="shared" si="377"/>
        <v>42255.500243055554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378"/>
        <v>0.15125</v>
      </c>
      <c r="R2955" s="8">
        <f>E2955/N2955</f>
        <v>201.66666666666666</v>
      </c>
      <c r="S2955" s="10" t="str">
        <f t="shared" si="372"/>
        <v>theater</v>
      </c>
      <c r="T2955" s="10" t="str">
        <f t="shared" si="375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6">
        <f t="shared" si="376"/>
        <v>42810.25003472223</v>
      </c>
      <c r="K2956">
        <v>1487944803</v>
      </c>
      <c r="L2956" s="16">
        <f t="shared" si="377"/>
        <v>42790.291701388887</v>
      </c>
      <c r="M2956" t="b">
        <v>0</v>
      </c>
      <c r="N2956" s="11">
        <v>0.1</v>
      </c>
      <c r="O2956" t="b">
        <v>0</v>
      </c>
      <c r="P2956" t="s">
        <v>8303</v>
      </c>
      <c r="Q2956" s="7">
        <f t="shared" si="378"/>
        <v>0</v>
      </c>
      <c r="R2956" s="12">
        <v>0</v>
      </c>
      <c r="S2956" s="10" t="str">
        <f t="shared" si="372"/>
        <v>theater</v>
      </c>
      <c r="T2956" s="10" t="str">
        <f t="shared" si="375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6">
        <f t="shared" si="376"/>
        <v>42171.449641203704</v>
      </c>
      <c r="K2957">
        <v>1431884849</v>
      </c>
      <c r="L2957" s="16">
        <f t="shared" si="377"/>
        <v>42141.449641203704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378"/>
        <v>59.583333333333336</v>
      </c>
      <c r="R2957" s="8">
        <f>E2957/N2957</f>
        <v>65</v>
      </c>
      <c r="S2957" s="10" t="str">
        <f t="shared" si="372"/>
        <v>theater</v>
      </c>
      <c r="T2957" s="10" t="str">
        <f t="shared" si="375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6">
        <f t="shared" si="376"/>
        <v>42494.667245370372</v>
      </c>
      <c r="K2958">
        <v>1459810850</v>
      </c>
      <c r="L2958" s="16">
        <f t="shared" si="377"/>
        <v>42464.667245370372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378"/>
        <v>16.734177215189874</v>
      </c>
      <c r="R2958" s="8">
        <f>E2958/N2958</f>
        <v>66.099999999999994</v>
      </c>
      <c r="S2958" s="10" t="str">
        <f t="shared" si="372"/>
        <v>theater</v>
      </c>
      <c r="T2958" s="10" t="str">
        <f t="shared" si="375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6">
        <f t="shared" si="376"/>
        <v>42090.677916666667</v>
      </c>
      <c r="K2959">
        <v>1422317772</v>
      </c>
      <c r="L2959" s="16">
        <f t="shared" si="377"/>
        <v>42030.719583333332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378"/>
        <v>1.8666666666666669</v>
      </c>
      <c r="R2959" s="8">
        <f>E2959/N2959</f>
        <v>93.333333333333329</v>
      </c>
      <c r="S2959" s="10" t="str">
        <f t="shared" si="372"/>
        <v>theater</v>
      </c>
      <c r="T2959" s="10" t="str">
        <f t="shared" si="375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6">
        <f t="shared" si="376"/>
        <v>42498.445798611116</v>
      </c>
      <c r="K2960">
        <v>1457548917</v>
      </c>
      <c r="L2960" s="16">
        <f t="shared" si="377"/>
        <v>42438.48746527778</v>
      </c>
      <c r="M2960" t="b">
        <v>0</v>
      </c>
      <c r="N2960" s="11">
        <v>0.1</v>
      </c>
      <c r="O2960" t="b">
        <v>0</v>
      </c>
      <c r="P2960" t="s">
        <v>8303</v>
      </c>
      <c r="Q2960" s="7">
        <f t="shared" si="378"/>
        <v>0</v>
      </c>
      <c r="R2960" s="12">
        <v>0</v>
      </c>
      <c r="S2960" s="10" t="str">
        <f t="shared" si="372"/>
        <v>theater</v>
      </c>
      <c r="T2960" s="10" t="str">
        <f t="shared" si="375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6">
        <f t="shared" si="376"/>
        <v>42527.716724537044</v>
      </c>
      <c r="K2961">
        <v>1462666325</v>
      </c>
      <c r="L2961" s="16">
        <f t="shared" si="377"/>
        <v>42497.716724537044</v>
      </c>
      <c r="M2961" t="b">
        <v>0</v>
      </c>
      <c r="N2961" s="11">
        <v>0.1</v>
      </c>
      <c r="O2961" t="b">
        <v>0</v>
      </c>
      <c r="P2961" t="s">
        <v>8303</v>
      </c>
      <c r="Q2961" s="7">
        <f t="shared" si="378"/>
        <v>0</v>
      </c>
      <c r="R2961" s="12">
        <v>0</v>
      </c>
      <c r="S2961" s="10" t="str">
        <f t="shared" si="372"/>
        <v>theater</v>
      </c>
      <c r="T2961" s="10" t="str">
        <f t="shared" si="375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6">
        <f t="shared" si="376"/>
        <v>41893.465543981481</v>
      </c>
      <c r="K2962">
        <v>1407867023</v>
      </c>
      <c r="L2962" s="16">
        <f t="shared" si="377"/>
        <v>41863.465543981481</v>
      </c>
      <c r="M2962" t="b">
        <v>0</v>
      </c>
      <c r="N2962" s="11">
        <v>0.1</v>
      </c>
      <c r="O2962" t="b">
        <v>0</v>
      </c>
      <c r="P2962" t="s">
        <v>8303</v>
      </c>
      <c r="Q2962" s="7">
        <f t="shared" si="378"/>
        <v>0</v>
      </c>
      <c r="R2962" s="12">
        <v>0</v>
      </c>
      <c r="S2962" s="10" t="str">
        <f t="shared" si="372"/>
        <v>theater</v>
      </c>
      <c r="T2962" s="10" t="str">
        <f t="shared" si="375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6">
        <f t="shared" si="376"/>
        <v>42088.875000000007</v>
      </c>
      <c r="K2963">
        <v>1424927159</v>
      </c>
      <c r="L2963" s="16">
        <f t="shared" si="377"/>
        <v>42060.92082175926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378"/>
        <v>109.62</v>
      </c>
      <c r="R2963" s="8">
        <f t="shared" ref="R2963:R2994" si="379">E2963/N2963</f>
        <v>50.75</v>
      </c>
      <c r="S2963" s="10" t="str">
        <f t="shared" si="372"/>
        <v>theater</v>
      </c>
      <c r="T2963" s="10" t="str">
        <f t="shared" ref="T2963:T2982" si="380">IF(ISNUMBER(SEARCH("plays",P2963)),"plays","")</f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6">
        <f t="shared" si="376"/>
        <v>42063.999305555561</v>
      </c>
      <c r="K2964">
        <v>1422769906</v>
      </c>
      <c r="L2964" s="16">
        <f t="shared" si="377"/>
        <v>42035.952615740745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378"/>
        <v>121.8</v>
      </c>
      <c r="R2964" s="8">
        <f t="shared" si="379"/>
        <v>60.9</v>
      </c>
      <c r="S2964" s="10" t="str">
        <f t="shared" si="372"/>
        <v>theater</v>
      </c>
      <c r="T2964" s="10" t="str">
        <f t="shared" si="380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6">
        <f t="shared" si="376"/>
        <v>42187.178518518522</v>
      </c>
      <c r="K2965">
        <v>1433243824</v>
      </c>
      <c r="L2965" s="16">
        <f t="shared" si="377"/>
        <v>42157.178518518522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378"/>
        <v>106.85</v>
      </c>
      <c r="R2965" s="8">
        <f t="shared" si="379"/>
        <v>109.03061224489795</v>
      </c>
      <c r="S2965" s="10" t="str">
        <f t="shared" si="372"/>
        <v>theater</v>
      </c>
      <c r="T2965" s="10" t="str">
        <f t="shared" si="380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6">
        <f t="shared" si="376"/>
        <v>41857.605555555558</v>
      </c>
      <c r="K2966">
        <v>1404769819</v>
      </c>
      <c r="L2966" s="16">
        <f t="shared" si="377"/>
        <v>41827.618275462963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378"/>
        <v>100.71379999999999</v>
      </c>
      <c r="R2966" s="8">
        <f t="shared" si="379"/>
        <v>25.692295918367346</v>
      </c>
      <c r="S2966" s="10" t="str">
        <f t="shared" si="372"/>
        <v>theater</v>
      </c>
      <c r="T2966" s="10" t="str">
        <f t="shared" si="380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6">
        <f t="shared" si="376"/>
        <v>42192.437881944446</v>
      </c>
      <c r="K2967">
        <v>1433698233</v>
      </c>
      <c r="L2967" s="16">
        <f t="shared" si="377"/>
        <v>42162.437881944446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378"/>
        <v>109.00000000000001</v>
      </c>
      <c r="R2967" s="8">
        <f t="shared" si="379"/>
        <v>41.92307692307692</v>
      </c>
      <c r="S2967" s="10" t="str">
        <f t="shared" si="372"/>
        <v>theater</v>
      </c>
      <c r="T2967" s="10" t="str">
        <f t="shared" si="380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6">
        <f t="shared" si="376"/>
        <v>42263.446898148155</v>
      </c>
      <c r="K2968">
        <v>1439833412</v>
      </c>
      <c r="L2968" s="16">
        <f t="shared" si="377"/>
        <v>42233.446898148155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378"/>
        <v>113.63000000000001</v>
      </c>
      <c r="R2968" s="8">
        <f t="shared" si="379"/>
        <v>88.7734375</v>
      </c>
      <c r="S2968" s="10" t="str">
        <f t="shared" si="372"/>
        <v>theater</v>
      </c>
      <c r="T2968" s="10" t="str">
        <f t="shared" si="380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6">
        <f t="shared" si="376"/>
        <v>42071.864490740743</v>
      </c>
      <c r="K2969">
        <v>1423284292</v>
      </c>
      <c r="L2969" s="16">
        <f t="shared" si="377"/>
        <v>42041.906157407408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378"/>
        <v>113.92</v>
      </c>
      <c r="R2969" s="8">
        <f t="shared" si="379"/>
        <v>80.225352112676063</v>
      </c>
      <c r="S2969" s="10" t="str">
        <f t="shared" si="372"/>
        <v>theater</v>
      </c>
      <c r="T2969" s="10" t="str">
        <f t="shared" si="380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6">
        <f t="shared" si="376"/>
        <v>42598.874305555561</v>
      </c>
      <c r="K2970">
        <v>1470227660</v>
      </c>
      <c r="L2970" s="16">
        <f t="shared" si="377"/>
        <v>42585.232175925928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378"/>
        <v>106</v>
      </c>
      <c r="R2970" s="8">
        <f t="shared" si="379"/>
        <v>78.936170212765958</v>
      </c>
      <c r="S2970" s="10" t="str">
        <f t="shared" si="372"/>
        <v>theater</v>
      </c>
      <c r="T2970" s="10" t="str">
        <f t="shared" si="380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6">
        <f t="shared" si="376"/>
        <v>42127.660416666673</v>
      </c>
      <c r="K2971">
        <v>1428087153</v>
      </c>
      <c r="L2971" s="16">
        <f t="shared" si="377"/>
        <v>42097.494826388887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378"/>
        <v>162.5</v>
      </c>
      <c r="R2971" s="8">
        <f t="shared" si="379"/>
        <v>95.588235294117652</v>
      </c>
      <c r="S2971" s="10" t="str">
        <f t="shared" si="372"/>
        <v>theater</v>
      </c>
      <c r="T2971" s="10" t="str">
        <f t="shared" si="380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6">
        <f t="shared" si="376"/>
        <v>41838.377905092595</v>
      </c>
      <c r="K2972">
        <v>1403107451</v>
      </c>
      <c r="L2972" s="16">
        <f t="shared" si="377"/>
        <v>41808.377905092595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378"/>
        <v>106</v>
      </c>
      <c r="R2972" s="8">
        <f t="shared" si="379"/>
        <v>69.890109890109883</v>
      </c>
      <c r="S2972" s="10" t="str">
        <f t="shared" si="372"/>
        <v>theater</v>
      </c>
      <c r="T2972" s="10" t="str">
        <f t="shared" si="380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6">
        <f t="shared" si="376"/>
        <v>41882.366643518522</v>
      </c>
      <c r="K2973">
        <v>1406908078</v>
      </c>
      <c r="L2973" s="16">
        <f t="shared" si="377"/>
        <v>41852.366643518522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378"/>
        <v>100.15624999999999</v>
      </c>
      <c r="R2973" s="8">
        <f t="shared" si="379"/>
        <v>74.534883720930239</v>
      </c>
      <c r="S2973" s="10" t="str">
        <f t="shared" si="372"/>
        <v>theater</v>
      </c>
      <c r="T2973" s="10" t="str">
        <f t="shared" si="380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6">
        <f t="shared" si="376"/>
        <v>42708.750000000007</v>
      </c>
      <c r="K2974">
        <v>1479609520</v>
      </c>
      <c r="L2974" s="16">
        <f t="shared" si="377"/>
        <v>42693.818518518521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378"/>
        <v>105.35000000000001</v>
      </c>
      <c r="R2974" s="8">
        <f t="shared" si="379"/>
        <v>123.94117647058823</v>
      </c>
      <c r="S2974" s="10" t="str">
        <f t="shared" si="372"/>
        <v>theater</v>
      </c>
      <c r="T2974" s="10" t="str">
        <f t="shared" si="380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6">
        <f t="shared" si="376"/>
        <v>42369.875000000007</v>
      </c>
      <c r="K2975">
        <v>1449171508</v>
      </c>
      <c r="L2975" s="16">
        <f t="shared" si="377"/>
        <v>42341.526712962965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378"/>
        <v>174.8</v>
      </c>
      <c r="R2975" s="8">
        <f t="shared" si="379"/>
        <v>264.84848484848487</v>
      </c>
      <c r="S2975" s="10" t="str">
        <f t="shared" ref="S2975:S3038" si="381">IF(ISNUMBER(SEARCH("theater",P2975)),"theater","")</f>
        <v>theater</v>
      </c>
      <c r="T2975" s="10" t="str">
        <f t="shared" si="380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6">
        <f t="shared" si="376"/>
        <v>41907.774305555555</v>
      </c>
      <c r="K2976">
        <v>1409275671</v>
      </c>
      <c r="L2976" s="16">
        <f t="shared" si="377"/>
        <v>41879.76934027778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378"/>
        <v>102</v>
      </c>
      <c r="R2976" s="8">
        <f t="shared" si="379"/>
        <v>58.620689655172413</v>
      </c>
      <c r="S2976" s="10" t="str">
        <f t="shared" si="381"/>
        <v>theater</v>
      </c>
      <c r="T2976" s="10" t="str">
        <f t="shared" si="380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6">
        <f t="shared" si="376"/>
        <v>41969.833333333336</v>
      </c>
      <c r="K2977">
        <v>1414599886</v>
      </c>
      <c r="L2977" s="16">
        <f t="shared" si="377"/>
        <v>41941.392199074078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378"/>
        <v>100.125</v>
      </c>
      <c r="R2977" s="8">
        <f t="shared" si="379"/>
        <v>70.884955752212392</v>
      </c>
      <c r="S2977" s="10" t="str">
        <f t="shared" si="381"/>
        <v>theater</v>
      </c>
      <c r="T2977" s="10" t="str">
        <f t="shared" si="380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6">
        <f t="shared" si="376"/>
        <v>42442.208333333336</v>
      </c>
      <c r="K2978">
        <v>1456421530</v>
      </c>
      <c r="L2978" s="16">
        <f t="shared" si="377"/>
        <v>42425.439004629632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378"/>
        <v>171.42857142857142</v>
      </c>
      <c r="R2978" s="8">
        <f t="shared" si="379"/>
        <v>8.5714285714285712</v>
      </c>
      <c r="S2978" s="10" t="str">
        <f t="shared" si="381"/>
        <v>theater</v>
      </c>
      <c r="T2978" s="10" t="str">
        <f t="shared" si="380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6">
        <f t="shared" si="376"/>
        <v>42085.801388888889</v>
      </c>
      <c r="K2979">
        <v>1421960934</v>
      </c>
      <c r="L2979" s="16">
        <f t="shared" si="377"/>
        <v>42026.589513888895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378"/>
        <v>113.56666666666666</v>
      </c>
      <c r="R2979" s="8">
        <f t="shared" si="379"/>
        <v>113.56666666666666</v>
      </c>
      <c r="S2979" s="10" t="str">
        <f t="shared" si="381"/>
        <v>theater</v>
      </c>
      <c r="T2979" s="10" t="str">
        <f t="shared" si="380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6">
        <f t="shared" si="376"/>
        <v>41931.957638888889</v>
      </c>
      <c r="K2980">
        <v>1412954547</v>
      </c>
      <c r="L2980" s="16">
        <f t="shared" si="377"/>
        <v>41922.348923611113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378"/>
        <v>129.46666666666667</v>
      </c>
      <c r="R2980" s="8">
        <f t="shared" si="379"/>
        <v>60.6875</v>
      </c>
      <c r="S2980" s="10" t="str">
        <f t="shared" si="381"/>
        <v>theater</v>
      </c>
      <c r="T2980" s="10" t="str">
        <f t="shared" si="380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6">
        <f t="shared" si="376"/>
        <v>42009.958333333336</v>
      </c>
      <c r="K2981">
        <v>1419104823</v>
      </c>
      <c r="L2981" s="16">
        <f t="shared" si="377"/>
        <v>41993.532673611109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378"/>
        <v>101.4</v>
      </c>
      <c r="R2981" s="8">
        <f t="shared" si="379"/>
        <v>110.21739130434783</v>
      </c>
      <c r="S2981" s="10" t="str">
        <f t="shared" si="381"/>
        <v>theater</v>
      </c>
      <c r="T2981" s="10" t="str">
        <f t="shared" si="380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6">
        <f t="shared" si="376"/>
        <v>42239.791666666664</v>
      </c>
      <c r="K2982">
        <v>1438639130</v>
      </c>
      <c r="L2982" s="16">
        <f t="shared" si="377"/>
        <v>42219.624189814822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378"/>
        <v>109.16666666666666</v>
      </c>
      <c r="R2982" s="8">
        <f t="shared" si="379"/>
        <v>136.45833333333334</v>
      </c>
      <c r="S2982" s="10" t="str">
        <f t="shared" si="381"/>
        <v>theater</v>
      </c>
      <c r="T2982" s="10" t="str">
        <f t="shared" si="380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6">
        <f t="shared" si="376"/>
        <v>42270.268009259256</v>
      </c>
      <c r="K2983">
        <v>1439126756</v>
      </c>
      <c r="L2983" s="16">
        <f t="shared" si="377"/>
        <v>42225.268009259256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378"/>
        <v>128.92500000000001</v>
      </c>
      <c r="R2983" s="8">
        <f t="shared" si="379"/>
        <v>53.164948453608247</v>
      </c>
      <c r="S2983" s="10" t="str">
        <f t="shared" si="381"/>
        <v>theater</v>
      </c>
      <c r="T2983" s="10" t="str">
        <f t="shared" ref="T2983:T3046" si="382">IF(ISNUMBER(SEARCH("theater",P2983)),"spaces","")</f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6">
        <f t="shared" si="376"/>
        <v>42411.395173611112</v>
      </c>
      <c r="K2984">
        <v>1452616143</v>
      </c>
      <c r="L2984" s="16">
        <f t="shared" si="377"/>
        <v>42381.395173611112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378"/>
        <v>102.06</v>
      </c>
      <c r="R2984" s="8">
        <f t="shared" si="379"/>
        <v>86.491525423728817</v>
      </c>
      <c r="S2984" s="10" t="str">
        <f t="shared" si="381"/>
        <v>theater</v>
      </c>
      <c r="T2984" s="10" t="str">
        <f t="shared" si="382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6">
        <f t="shared" si="376"/>
        <v>41954.382361111115</v>
      </c>
      <c r="K2985">
        <v>1410534636</v>
      </c>
      <c r="L2985" s="16">
        <f t="shared" si="377"/>
        <v>41894.34069444445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378"/>
        <v>146.53957758620692</v>
      </c>
      <c r="R2985" s="8">
        <f t="shared" si="379"/>
        <v>155.23827397260274</v>
      </c>
      <c r="S2985" s="10" t="str">
        <f t="shared" si="381"/>
        <v>theater</v>
      </c>
      <c r="T2985" s="10" t="str">
        <f t="shared" si="382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6">
        <f t="shared" si="376"/>
        <v>42605.98704861111</v>
      </c>
      <c r="K2986">
        <v>1469428881</v>
      </c>
      <c r="L2986" s="16">
        <f t="shared" si="377"/>
        <v>42575.98704861111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378"/>
        <v>100.352</v>
      </c>
      <c r="R2986" s="8">
        <f t="shared" si="379"/>
        <v>115.08256880733946</v>
      </c>
      <c r="S2986" s="10" t="str">
        <f t="shared" si="381"/>
        <v>theater</v>
      </c>
      <c r="T2986" s="10" t="str">
        <f t="shared" si="382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6">
        <f t="shared" si="376"/>
        <v>42673.875000000007</v>
      </c>
      <c r="K2987">
        <v>1476228128</v>
      </c>
      <c r="L2987" s="16">
        <f t="shared" si="377"/>
        <v>42654.682037037033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378"/>
        <v>121.64999999999999</v>
      </c>
      <c r="R2987" s="8">
        <f t="shared" si="379"/>
        <v>109.5945945945946</v>
      </c>
      <c r="S2987" s="10" t="str">
        <f t="shared" si="381"/>
        <v>theater</v>
      </c>
      <c r="T2987" s="10" t="str">
        <f t="shared" si="382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6">
        <f t="shared" si="376"/>
        <v>42491.16673611111</v>
      </c>
      <c r="K2988">
        <v>1456920006</v>
      </c>
      <c r="L2988" s="16">
        <f t="shared" si="377"/>
        <v>42431.208402777782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378"/>
        <v>105.5</v>
      </c>
      <c r="R2988" s="8">
        <f t="shared" si="379"/>
        <v>45.214285714285715</v>
      </c>
      <c r="S2988" s="10" t="str">
        <f t="shared" si="381"/>
        <v>theater</v>
      </c>
      <c r="T2988" s="10" t="str">
        <f t="shared" si="382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6">
        <f t="shared" si="376"/>
        <v>42655.708333333336</v>
      </c>
      <c r="K2989">
        <v>1473837751</v>
      </c>
      <c r="L2989" s="16">
        <f t="shared" si="377"/>
        <v>42627.015636574077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378"/>
        <v>110.4008</v>
      </c>
      <c r="R2989" s="8">
        <f t="shared" si="379"/>
        <v>104.15169811320754</v>
      </c>
      <c r="S2989" s="10" t="str">
        <f t="shared" si="381"/>
        <v>theater</v>
      </c>
      <c r="T2989" s="10" t="str">
        <f t="shared" si="382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6">
        <f t="shared" si="376"/>
        <v>42541.070381944453</v>
      </c>
      <c r="K2990">
        <v>1463820081</v>
      </c>
      <c r="L2990" s="16">
        <f t="shared" si="377"/>
        <v>42511.070381944453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378"/>
        <v>100</v>
      </c>
      <c r="R2990" s="8">
        <f t="shared" si="379"/>
        <v>35.714285714285715</v>
      </c>
      <c r="S2990" s="10" t="str">
        <f t="shared" si="381"/>
        <v>theater</v>
      </c>
      <c r="T2990" s="10" t="str">
        <f t="shared" si="382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6">
        <f t="shared" si="376"/>
        <v>42358.915972222225</v>
      </c>
      <c r="K2991">
        <v>1448756962</v>
      </c>
      <c r="L2991" s="16">
        <f t="shared" si="377"/>
        <v>42336.728726851856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378"/>
        <v>176.535</v>
      </c>
      <c r="R2991" s="8">
        <f t="shared" si="379"/>
        <v>96.997252747252745</v>
      </c>
      <c r="S2991" s="10" t="str">
        <f t="shared" si="381"/>
        <v>theater</v>
      </c>
      <c r="T2991" s="10" t="str">
        <f t="shared" si="382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6">
        <f t="shared" si="376"/>
        <v>42376.282638888886</v>
      </c>
      <c r="K2992">
        <v>1449150420</v>
      </c>
      <c r="L2992" s="16">
        <f t="shared" si="377"/>
        <v>42341.282638888886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378"/>
        <v>100</v>
      </c>
      <c r="R2992" s="8">
        <f t="shared" si="379"/>
        <v>370.37037037037038</v>
      </c>
      <c r="S2992" s="10" t="str">
        <f t="shared" si="381"/>
        <v>theater</v>
      </c>
      <c r="T2992" s="10" t="str">
        <f t="shared" si="382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6">
        <f t="shared" si="376"/>
        <v>42762.545486111114</v>
      </c>
      <c r="K2993">
        <v>1483646730</v>
      </c>
      <c r="L2993" s="16">
        <f t="shared" si="377"/>
        <v>42740.545486111114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378"/>
        <v>103.29411764705883</v>
      </c>
      <c r="R2993" s="8">
        <f t="shared" si="379"/>
        <v>94.408602150537632</v>
      </c>
      <c r="S2993" s="10" t="str">
        <f t="shared" si="381"/>
        <v>theater</v>
      </c>
      <c r="T2993" s="10" t="str">
        <f t="shared" si="382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6">
        <f t="shared" si="376"/>
        <v>42652.475810185184</v>
      </c>
      <c r="K2994">
        <v>1473445510</v>
      </c>
      <c r="L2994" s="16">
        <f t="shared" si="377"/>
        <v>42622.475810185184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378"/>
        <v>104.5</v>
      </c>
      <c r="R2994" s="8">
        <f t="shared" si="379"/>
        <v>48.984375</v>
      </c>
      <c r="S2994" s="10" t="str">
        <f t="shared" si="381"/>
        <v>theater</v>
      </c>
      <c r="T2994" s="10" t="str">
        <f t="shared" si="382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6">
        <f t="shared" si="376"/>
        <v>42420.547071759262</v>
      </c>
      <c r="K2995">
        <v>1453406867</v>
      </c>
      <c r="L2995" s="16">
        <f t="shared" si="377"/>
        <v>42390.547071759262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378"/>
        <v>100.29999999999998</v>
      </c>
      <c r="R2995" s="8">
        <f t="shared" ref="R2995:R3026" si="383">E2995/N2995</f>
        <v>45.590909090909093</v>
      </c>
      <c r="S2995" s="10" t="str">
        <f t="shared" si="381"/>
        <v>theater</v>
      </c>
      <c r="T2995" s="10" t="str">
        <f t="shared" si="382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6">
        <f t="shared" si="376"/>
        <v>41915.18717592593</v>
      </c>
      <c r="K2996">
        <v>1409743772</v>
      </c>
      <c r="L2996" s="16">
        <f t="shared" si="377"/>
        <v>41885.18717592593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378"/>
        <v>457.74666666666673</v>
      </c>
      <c r="R2996" s="8">
        <f t="shared" si="383"/>
        <v>23.275254237288134</v>
      </c>
      <c r="S2996" s="10" t="str">
        <f t="shared" si="381"/>
        <v>theater</v>
      </c>
      <c r="T2996" s="10" t="str">
        <f t="shared" si="382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6">
        <f t="shared" si="376"/>
        <v>42754.373506944445</v>
      </c>
      <c r="K2997">
        <v>1482249471</v>
      </c>
      <c r="L2997" s="16">
        <f t="shared" si="377"/>
        <v>42724.373506944445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378"/>
        <v>104.96000000000001</v>
      </c>
      <c r="R2997" s="8">
        <f t="shared" si="383"/>
        <v>63.2289156626506</v>
      </c>
      <c r="S2997" s="10" t="str">
        <f t="shared" si="381"/>
        <v>theater</v>
      </c>
      <c r="T2997" s="10" t="str">
        <f t="shared" si="382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6">
        <f t="shared" si="376"/>
        <v>42150.620833333342</v>
      </c>
      <c r="K2998">
        <v>1427493240</v>
      </c>
      <c r="L2998" s="16">
        <f t="shared" si="377"/>
        <v>42090.620833333342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378"/>
        <v>171.94285714285715</v>
      </c>
      <c r="R2998" s="8">
        <f t="shared" si="383"/>
        <v>153.5204081632653</v>
      </c>
      <c r="S2998" s="10" t="str">
        <f t="shared" si="381"/>
        <v>theater</v>
      </c>
      <c r="T2998" s="10" t="str">
        <f t="shared" si="382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6">
        <f t="shared" si="376"/>
        <v>42792.915972222225</v>
      </c>
      <c r="K2999">
        <v>1486661793</v>
      </c>
      <c r="L2999" s="16">
        <f t="shared" si="377"/>
        <v>42775.442048611112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378"/>
        <v>103.73000000000002</v>
      </c>
      <c r="R2999" s="8">
        <f t="shared" si="383"/>
        <v>90.2</v>
      </c>
      <c r="S2999" s="10" t="str">
        <f t="shared" si="381"/>
        <v>theater</v>
      </c>
      <c r="T2999" s="10" t="str">
        <f t="shared" si="382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6">
        <f t="shared" si="376"/>
        <v>41805.892361111117</v>
      </c>
      <c r="K3000">
        <v>1400474329</v>
      </c>
      <c r="L3000" s="16">
        <f t="shared" si="377"/>
        <v>41777.901956018519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378"/>
        <v>103.029</v>
      </c>
      <c r="R3000" s="8">
        <f t="shared" si="383"/>
        <v>118.97113163972287</v>
      </c>
      <c r="S3000" s="10" t="str">
        <f t="shared" si="381"/>
        <v>theater</v>
      </c>
      <c r="T3000" s="10" t="str">
        <f t="shared" si="382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6">
        <f t="shared" si="376"/>
        <v>42794.791666666664</v>
      </c>
      <c r="K3001">
        <v>1487094360</v>
      </c>
      <c r="L3001" s="16">
        <f t="shared" si="377"/>
        <v>42780.448611111111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378"/>
        <v>118.88888888888889</v>
      </c>
      <c r="R3001" s="8">
        <f t="shared" si="383"/>
        <v>80.25</v>
      </c>
      <c r="S3001" s="10" t="str">
        <f t="shared" si="381"/>
        <v>theater</v>
      </c>
      <c r="T3001" s="10" t="str">
        <f t="shared" si="382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6">
        <f t="shared" si="376"/>
        <v>42766.458333333336</v>
      </c>
      <c r="K3002">
        <v>1484682670</v>
      </c>
      <c r="L3002" s="16">
        <f t="shared" si="377"/>
        <v>42752.535532407412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378"/>
        <v>100</v>
      </c>
      <c r="R3002" s="8">
        <f t="shared" si="383"/>
        <v>62.5</v>
      </c>
      <c r="S3002" s="10" t="str">
        <f t="shared" si="381"/>
        <v>theater</v>
      </c>
      <c r="T3002" s="10" t="str">
        <f t="shared" si="382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6">
        <f t="shared" si="376"/>
        <v>42564.60395833334</v>
      </c>
      <c r="K3003">
        <v>1465853382</v>
      </c>
      <c r="L3003" s="16">
        <f t="shared" si="377"/>
        <v>42534.60395833334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378"/>
        <v>318.69988910451895</v>
      </c>
      <c r="R3003" s="8">
        <f t="shared" si="383"/>
        <v>131.37719999999999</v>
      </c>
      <c r="S3003" s="10" t="str">
        <f t="shared" si="381"/>
        <v>theater</v>
      </c>
      <c r="T3003" s="10" t="str">
        <f t="shared" si="382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6">
        <f t="shared" si="376"/>
        <v>41269.544583333336</v>
      </c>
      <c r="K3004">
        <v>1353960252</v>
      </c>
      <c r="L3004" s="16">
        <f t="shared" si="377"/>
        <v>41239.544583333336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378"/>
        <v>108.50614285714286</v>
      </c>
      <c r="R3004" s="8">
        <f t="shared" si="383"/>
        <v>73.032980769230775</v>
      </c>
      <c r="S3004" s="10" t="str">
        <f t="shared" si="381"/>
        <v>theater</v>
      </c>
      <c r="T3004" s="10" t="str">
        <f t="shared" si="382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6">
        <f t="shared" si="376"/>
        <v>42429.957638888889</v>
      </c>
      <c r="K3005">
        <v>1454098976</v>
      </c>
      <c r="L3005" s="16">
        <f t="shared" si="377"/>
        <v>42398.557592592595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378"/>
        <v>101.16666666666667</v>
      </c>
      <c r="R3005" s="8">
        <f t="shared" si="383"/>
        <v>178.52941176470588</v>
      </c>
      <c r="S3005" s="10" t="str">
        <f t="shared" si="381"/>
        <v>theater</v>
      </c>
      <c r="T3005" s="10" t="str">
        <f t="shared" si="382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6">
        <f t="shared" si="376"/>
        <v>41958.631064814814</v>
      </c>
      <c r="K3006">
        <v>1413493724</v>
      </c>
      <c r="L3006" s="16">
        <f t="shared" si="377"/>
        <v>41928.589398148149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378"/>
        <v>112.815</v>
      </c>
      <c r="R3006" s="8">
        <f t="shared" si="383"/>
        <v>162.90974729241879</v>
      </c>
      <c r="S3006" s="10" t="str">
        <f t="shared" si="381"/>
        <v>theater</v>
      </c>
      <c r="T3006" s="10" t="str">
        <f t="shared" si="382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6">
        <f t="shared" si="376"/>
        <v>41918.383159722223</v>
      </c>
      <c r="K3007">
        <v>1410019905</v>
      </c>
      <c r="L3007" s="16">
        <f t="shared" si="377"/>
        <v>41888.383159722223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378"/>
        <v>120.49622641509434</v>
      </c>
      <c r="R3007" s="8">
        <f t="shared" si="383"/>
        <v>108.24237288135593</v>
      </c>
      <c r="S3007" s="10" t="str">
        <f t="shared" si="381"/>
        <v>theater</v>
      </c>
      <c r="T3007" s="10" t="str">
        <f t="shared" si="382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6">
        <f t="shared" si="376"/>
        <v>41987.465173611119</v>
      </c>
      <c r="K3008">
        <v>1415988591</v>
      </c>
      <c r="L3008" s="16">
        <f t="shared" si="377"/>
        <v>41957.465173611119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378"/>
        <v>107.74999999999999</v>
      </c>
      <c r="R3008" s="8">
        <f t="shared" si="383"/>
        <v>88.865979381443296</v>
      </c>
      <c r="S3008" s="10" t="str">
        <f t="shared" si="381"/>
        <v>theater</v>
      </c>
      <c r="T3008" s="10" t="str">
        <f t="shared" si="382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6">
        <f t="shared" si="376"/>
        <v>42118.924571759264</v>
      </c>
      <c r="K3009">
        <v>1428124283</v>
      </c>
      <c r="L3009" s="16">
        <f t="shared" si="377"/>
        <v>42097.924571759264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378"/>
        <v>180</v>
      </c>
      <c r="R3009" s="8">
        <f t="shared" si="383"/>
        <v>54</v>
      </c>
      <c r="S3009" s="10" t="str">
        <f t="shared" si="381"/>
        <v>theater</v>
      </c>
      <c r="T3009" s="10" t="str">
        <f t="shared" si="382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6">
        <f t="shared" ref="J3010:J3073" si="384">(((I3010/60)/60)/24)+DATE(1970,1,1)+(-7/24)</f>
        <v>42389.920358796298</v>
      </c>
      <c r="K3010">
        <v>1450760719</v>
      </c>
      <c r="L3010" s="16">
        <f t="shared" ref="L3010:L3073" si="385">(((K3010/60)/60)/24)+DATE(1970,1,1)+(-7/24)</f>
        <v>42359.920358796298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386">(E3010/D3010)*100</f>
        <v>101.16666666666667</v>
      </c>
      <c r="R3010" s="8">
        <f t="shared" si="383"/>
        <v>116.73076923076923</v>
      </c>
      <c r="S3010" s="10" t="str">
        <f t="shared" si="381"/>
        <v>theater</v>
      </c>
      <c r="T3010" s="10" t="str">
        <f t="shared" si="382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6">
        <f t="shared" si="384"/>
        <v>41969.319907407415</v>
      </c>
      <c r="K3011">
        <v>1414417240</v>
      </c>
      <c r="L3011" s="16">
        <f t="shared" si="385"/>
        <v>41939.278240740743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386"/>
        <v>119.756</v>
      </c>
      <c r="R3011" s="8">
        <f t="shared" si="383"/>
        <v>233.8984375</v>
      </c>
      <c r="S3011" s="10" t="str">
        <f t="shared" si="381"/>
        <v>theater</v>
      </c>
      <c r="T3011" s="10" t="str">
        <f t="shared" si="382"/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6">
        <f t="shared" si="384"/>
        <v>42056.540729166671</v>
      </c>
      <c r="K3012">
        <v>1419364719</v>
      </c>
      <c r="L3012" s="16">
        <f t="shared" si="385"/>
        <v>41996.540729166671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386"/>
        <v>158</v>
      </c>
      <c r="R3012" s="8">
        <f t="shared" si="383"/>
        <v>158</v>
      </c>
      <c r="S3012" s="10" t="str">
        <f t="shared" si="381"/>
        <v>theater</v>
      </c>
      <c r="T3012" s="10" t="str">
        <f t="shared" si="382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6">
        <f t="shared" si="384"/>
        <v>42361.665972222225</v>
      </c>
      <c r="K3013">
        <v>1448536516</v>
      </c>
      <c r="L3013" s="16">
        <f t="shared" si="385"/>
        <v>42334.177268518521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386"/>
        <v>123.66666666666666</v>
      </c>
      <c r="R3013" s="8">
        <f t="shared" si="383"/>
        <v>14.84</v>
      </c>
      <c r="S3013" s="10" t="str">
        <f t="shared" si="381"/>
        <v>theater</v>
      </c>
      <c r="T3013" s="10" t="str">
        <f t="shared" si="382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6">
        <f t="shared" si="384"/>
        <v>42045.411226851858</v>
      </c>
      <c r="K3014">
        <v>1421772730</v>
      </c>
      <c r="L3014" s="16">
        <f t="shared" si="385"/>
        <v>42024.411226851858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386"/>
        <v>117.12499999999999</v>
      </c>
      <c r="R3014" s="8">
        <f t="shared" si="383"/>
        <v>85.181818181818187</v>
      </c>
      <c r="S3014" s="10" t="str">
        <f t="shared" si="381"/>
        <v>theater</v>
      </c>
      <c r="T3014" s="10" t="str">
        <f t="shared" si="382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6">
        <f t="shared" si="384"/>
        <v>42176.544548611113</v>
      </c>
      <c r="K3015">
        <v>1432325049</v>
      </c>
      <c r="L3015" s="16">
        <f t="shared" si="385"/>
        <v>42146.544548611113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386"/>
        <v>156.96</v>
      </c>
      <c r="R3015" s="8">
        <f t="shared" si="383"/>
        <v>146.69158878504672</v>
      </c>
      <c r="S3015" s="10" t="str">
        <f t="shared" si="381"/>
        <v>theater</v>
      </c>
      <c r="T3015" s="10" t="str">
        <f t="shared" si="382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6">
        <f t="shared" si="384"/>
        <v>41947.916666666672</v>
      </c>
      <c r="K3016">
        <v>1412737080</v>
      </c>
      <c r="L3016" s="16">
        <f t="shared" si="385"/>
        <v>41919.83194444445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386"/>
        <v>113.104</v>
      </c>
      <c r="R3016" s="8">
        <f t="shared" si="383"/>
        <v>50.764811490125673</v>
      </c>
      <c r="S3016" s="10" t="str">
        <f t="shared" si="381"/>
        <v>theater</v>
      </c>
      <c r="T3016" s="10" t="str">
        <f t="shared" si="382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6">
        <f t="shared" si="384"/>
        <v>41800.875</v>
      </c>
      <c r="K3017">
        <v>1401125238</v>
      </c>
      <c r="L3017" s="16">
        <f t="shared" si="385"/>
        <v>41785.435625000006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386"/>
        <v>103.17647058823529</v>
      </c>
      <c r="R3017" s="8">
        <f t="shared" si="383"/>
        <v>87.7</v>
      </c>
      <c r="S3017" s="10" t="str">
        <f t="shared" si="381"/>
        <v>theater</v>
      </c>
      <c r="T3017" s="10" t="str">
        <f t="shared" si="382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6">
        <f t="shared" si="384"/>
        <v>41838.256388888891</v>
      </c>
      <c r="K3018">
        <v>1400504952</v>
      </c>
      <c r="L3018" s="16">
        <f t="shared" si="385"/>
        <v>41778.256388888891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386"/>
        <v>102.61176470588236</v>
      </c>
      <c r="R3018" s="8">
        <f t="shared" si="383"/>
        <v>242.27777777777777</v>
      </c>
      <c r="S3018" s="10" t="str">
        <f t="shared" si="381"/>
        <v>theater</v>
      </c>
      <c r="T3018" s="10" t="str">
        <f t="shared" si="382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6">
        <f t="shared" si="384"/>
        <v>41871.558368055557</v>
      </c>
      <c r="K3019">
        <v>1405974243</v>
      </c>
      <c r="L3019" s="16">
        <f t="shared" si="385"/>
        <v>41841.558368055557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386"/>
        <v>105.84090909090908</v>
      </c>
      <c r="R3019" s="8">
        <f t="shared" si="383"/>
        <v>146.44654088050314</v>
      </c>
      <c r="S3019" s="10" t="str">
        <f t="shared" si="381"/>
        <v>theater</v>
      </c>
      <c r="T3019" s="10" t="str">
        <f t="shared" si="382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6">
        <f t="shared" si="384"/>
        <v>42205.625000000007</v>
      </c>
      <c r="K3020">
        <v>1433747376</v>
      </c>
      <c r="L3020" s="16">
        <f t="shared" si="385"/>
        <v>42163.006666666675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386"/>
        <v>100.71428571428571</v>
      </c>
      <c r="R3020" s="8">
        <f t="shared" si="383"/>
        <v>103.17073170731707</v>
      </c>
      <c r="S3020" s="10" t="str">
        <f t="shared" si="381"/>
        <v>theater</v>
      </c>
      <c r="T3020" s="10" t="str">
        <f t="shared" si="382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6">
        <f t="shared" si="384"/>
        <v>41785.833333333336</v>
      </c>
      <c r="K3021">
        <v>1398801620</v>
      </c>
      <c r="L3021" s="16">
        <f t="shared" si="385"/>
        <v>41758.541898148149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386"/>
        <v>121.23333333333332</v>
      </c>
      <c r="R3021" s="8">
        <f t="shared" si="383"/>
        <v>80.464601769911511</v>
      </c>
      <c r="S3021" s="10" t="str">
        <f t="shared" si="381"/>
        <v>theater</v>
      </c>
      <c r="T3021" s="10" t="str">
        <f t="shared" si="382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6">
        <f t="shared" si="384"/>
        <v>42230.554780092592</v>
      </c>
      <c r="K3022">
        <v>1434399533</v>
      </c>
      <c r="L3022" s="16">
        <f t="shared" si="385"/>
        <v>42170.554780092592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386"/>
        <v>100.57142857142858</v>
      </c>
      <c r="R3022" s="8">
        <f t="shared" si="383"/>
        <v>234.66666666666666</v>
      </c>
      <c r="S3022" s="10" t="str">
        <f t="shared" si="381"/>
        <v>theater</v>
      </c>
      <c r="T3022" s="10" t="str">
        <f t="shared" si="382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6">
        <f t="shared" si="384"/>
        <v>42695.957638888889</v>
      </c>
      <c r="K3023">
        <v>1476715869</v>
      </c>
      <c r="L3023" s="16">
        <f t="shared" si="385"/>
        <v>42660.327187499999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386"/>
        <v>116.02222222222223</v>
      </c>
      <c r="R3023" s="8">
        <f t="shared" si="383"/>
        <v>50.689320388349515</v>
      </c>
      <c r="S3023" s="10" t="str">
        <f t="shared" si="381"/>
        <v>theater</v>
      </c>
      <c r="T3023" s="10" t="str">
        <f t="shared" si="382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6">
        <f t="shared" si="384"/>
        <v>42609.662141203706</v>
      </c>
      <c r="K3024">
        <v>1468450409</v>
      </c>
      <c r="L3024" s="16">
        <f t="shared" si="385"/>
        <v>42564.662141203706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386"/>
        <v>100.88</v>
      </c>
      <c r="R3024" s="8">
        <f t="shared" si="383"/>
        <v>162.70967741935485</v>
      </c>
      <c r="S3024" s="10" t="str">
        <f t="shared" si="381"/>
        <v>theater</v>
      </c>
      <c r="T3024" s="10" t="str">
        <f t="shared" si="382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6">
        <f t="shared" si="384"/>
        <v>42166.384097222232</v>
      </c>
      <c r="K3025">
        <v>1430151186</v>
      </c>
      <c r="L3025" s="16">
        <f t="shared" si="385"/>
        <v>42121.384097222232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386"/>
        <v>103</v>
      </c>
      <c r="R3025" s="8">
        <f t="shared" si="383"/>
        <v>120.16666666666667</v>
      </c>
      <c r="S3025" s="10" t="str">
        <f t="shared" si="381"/>
        <v>theater</v>
      </c>
      <c r="T3025" s="10" t="str">
        <f t="shared" si="382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6">
        <f t="shared" si="384"/>
        <v>41188.702256944445</v>
      </c>
      <c r="K3026">
        <v>1346975475</v>
      </c>
      <c r="L3026" s="16">
        <f t="shared" si="385"/>
        <v>41158.702256944445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386"/>
        <v>246.42</v>
      </c>
      <c r="R3026" s="8">
        <f t="shared" si="383"/>
        <v>67.697802197802204</v>
      </c>
      <c r="S3026" s="10" t="str">
        <f t="shared" si="381"/>
        <v>theater</v>
      </c>
      <c r="T3026" s="10" t="str">
        <f t="shared" si="382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6">
        <f t="shared" si="384"/>
        <v>41789.375</v>
      </c>
      <c r="K3027">
        <v>1399032813</v>
      </c>
      <c r="L3027" s="16">
        <f t="shared" si="385"/>
        <v>41761.21774305556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386"/>
        <v>302.2</v>
      </c>
      <c r="R3027" s="8">
        <f t="shared" ref="R3027:R3055" si="387">E3027/N3027</f>
        <v>52.103448275862071</v>
      </c>
      <c r="S3027" s="10" t="str">
        <f t="shared" si="381"/>
        <v>theater</v>
      </c>
      <c r="T3027" s="10" t="str">
        <f t="shared" si="382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6">
        <f t="shared" si="384"/>
        <v>42797.167731481481</v>
      </c>
      <c r="K3028">
        <v>1487329292</v>
      </c>
      <c r="L3028" s="16">
        <f t="shared" si="385"/>
        <v>42783.167731481481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386"/>
        <v>143.33333333333334</v>
      </c>
      <c r="R3028" s="8">
        <f t="shared" si="387"/>
        <v>51.6</v>
      </c>
      <c r="S3028" s="10" t="str">
        <f t="shared" si="381"/>
        <v>theater</v>
      </c>
      <c r="T3028" s="10" t="str">
        <f t="shared" si="382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6">
        <f t="shared" si="384"/>
        <v>42083.37096064815</v>
      </c>
      <c r="K3029">
        <v>1424278451</v>
      </c>
      <c r="L3029" s="16">
        <f t="shared" si="385"/>
        <v>42053.412627314821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386"/>
        <v>131.44</v>
      </c>
      <c r="R3029" s="8">
        <f t="shared" si="387"/>
        <v>164.3</v>
      </c>
      <c r="S3029" s="10" t="str">
        <f t="shared" si="381"/>
        <v>theater</v>
      </c>
      <c r="T3029" s="10" t="str">
        <f t="shared" si="382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6">
        <f t="shared" si="384"/>
        <v>42596.97251157408</v>
      </c>
      <c r="K3030">
        <v>1468650025</v>
      </c>
      <c r="L3030" s="16">
        <f t="shared" si="385"/>
        <v>42566.97251157408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386"/>
        <v>168.01999999999998</v>
      </c>
      <c r="R3030" s="8">
        <f t="shared" si="387"/>
        <v>84.858585858585855</v>
      </c>
      <c r="S3030" s="10" t="str">
        <f t="shared" si="381"/>
        <v>theater</v>
      </c>
      <c r="T3030" s="10" t="str">
        <f t="shared" si="382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6">
        <f t="shared" si="384"/>
        <v>41960.899305555555</v>
      </c>
      <c r="K3031">
        <v>1413824447</v>
      </c>
      <c r="L3031" s="16">
        <f t="shared" si="385"/>
        <v>41932.417210648149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386"/>
        <v>109.67666666666666</v>
      </c>
      <c r="R3031" s="8">
        <f t="shared" si="387"/>
        <v>94.548850574712645</v>
      </c>
      <c r="S3031" s="10" t="str">
        <f t="shared" si="381"/>
        <v>theater</v>
      </c>
      <c r="T3031" s="10" t="str">
        <f t="shared" si="382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6">
        <f t="shared" si="384"/>
        <v>42263.455682870372</v>
      </c>
      <c r="K3032">
        <v>1439834171</v>
      </c>
      <c r="L3032" s="16">
        <f t="shared" si="385"/>
        <v>42233.455682870372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386"/>
        <v>106.6857142857143</v>
      </c>
      <c r="R3032" s="8">
        <f t="shared" si="387"/>
        <v>45.536585365853661</v>
      </c>
      <c r="S3032" s="10" t="str">
        <f t="shared" si="381"/>
        <v>theater</v>
      </c>
      <c r="T3032" s="10" t="str">
        <f t="shared" si="382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6">
        <f t="shared" si="384"/>
        <v>42657.590821759259</v>
      </c>
      <c r="K3033">
        <v>1471295447</v>
      </c>
      <c r="L3033" s="16">
        <f t="shared" si="385"/>
        <v>42597.590821759259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386"/>
        <v>100</v>
      </c>
      <c r="R3033" s="8">
        <f t="shared" si="387"/>
        <v>51.724137931034484</v>
      </c>
      <c r="S3033" s="10" t="str">
        <f t="shared" si="381"/>
        <v>theater</v>
      </c>
      <c r="T3033" s="10" t="str">
        <f t="shared" si="382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6">
        <f t="shared" si="384"/>
        <v>42257.752997685187</v>
      </c>
      <c r="K3034">
        <v>1439341459</v>
      </c>
      <c r="L3034" s="16">
        <f t="shared" si="385"/>
        <v>42227.752997685187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386"/>
        <v>127.2</v>
      </c>
      <c r="R3034" s="8">
        <f t="shared" si="387"/>
        <v>50.88</v>
      </c>
      <c r="S3034" s="10" t="str">
        <f t="shared" si="381"/>
        <v>theater</v>
      </c>
      <c r="T3034" s="10" t="str">
        <f t="shared" si="382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6">
        <f t="shared" si="384"/>
        <v>42599.818576388891</v>
      </c>
      <c r="K3035">
        <v>1468895925</v>
      </c>
      <c r="L3035" s="16">
        <f t="shared" si="385"/>
        <v>42569.818576388891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386"/>
        <v>146.53333333333333</v>
      </c>
      <c r="R3035" s="8">
        <f t="shared" si="387"/>
        <v>191.13043478260869</v>
      </c>
      <c r="S3035" s="10" t="str">
        <f t="shared" si="381"/>
        <v>theater</v>
      </c>
      <c r="T3035" s="10" t="str">
        <f t="shared" si="382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6">
        <f t="shared" si="384"/>
        <v>42674.874305555561</v>
      </c>
      <c r="K3036">
        <v>1475326255</v>
      </c>
      <c r="L3036" s="16">
        <f t="shared" si="385"/>
        <v>42644.243692129632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386"/>
        <v>112.53599999999999</v>
      </c>
      <c r="R3036" s="8">
        <f t="shared" si="387"/>
        <v>89.314285714285717</v>
      </c>
      <c r="S3036" s="10" t="str">
        <f t="shared" si="381"/>
        <v>theater</v>
      </c>
      <c r="T3036" s="10" t="str">
        <f t="shared" si="382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6">
        <f t="shared" si="384"/>
        <v>41398.268622685187</v>
      </c>
      <c r="K3037">
        <v>1365082009</v>
      </c>
      <c r="L3037" s="16">
        <f t="shared" si="385"/>
        <v>41368.268622685187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386"/>
        <v>108.78684000000001</v>
      </c>
      <c r="R3037" s="8">
        <f t="shared" si="387"/>
        <v>88.588631921824103</v>
      </c>
      <c r="S3037" s="10" t="str">
        <f t="shared" si="381"/>
        <v>theater</v>
      </c>
      <c r="T3037" s="10" t="str">
        <f t="shared" si="382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6">
        <f t="shared" si="384"/>
        <v>41502.207638888889</v>
      </c>
      <c r="K3038">
        <v>1373568644</v>
      </c>
      <c r="L3038" s="16">
        <f t="shared" si="385"/>
        <v>41466.493564814817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386"/>
        <v>126.732</v>
      </c>
      <c r="R3038" s="8">
        <f t="shared" si="387"/>
        <v>96.300911854103347</v>
      </c>
      <c r="S3038" s="10" t="str">
        <f t="shared" si="381"/>
        <v>theater</v>
      </c>
      <c r="T3038" s="10" t="str">
        <f t="shared" si="382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6">
        <f t="shared" si="384"/>
        <v>40452.915972222225</v>
      </c>
      <c r="K3039">
        <v>1279574773</v>
      </c>
      <c r="L3039" s="16">
        <f t="shared" si="385"/>
        <v>40378.601539351854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386"/>
        <v>213.20000000000002</v>
      </c>
      <c r="R3039" s="8">
        <f t="shared" si="387"/>
        <v>33.3125</v>
      </c>
      <c r="S3039" s="10" t="str">
        <f t="shared" ref="S3039:S3102" si="388">IF(ISNUMBER(SEARCH("theater",P3039)),"theater","")</f>
        <v>theater</v>
      </c>
      <c r="T3039" s="10" t="str">
        <f t="shared" si="382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6">
        <f t="shared" si="384"/>
        <v>42432.96061342593</v>
      </c>
      <c r="K3040">
        <v>1451887397</v>
      </c>
      <c r="L3040" s="16">
        <f t="shared" si="385"/>
        <v>42372.96061342593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386"/>
        <v>100.49999999999999</v>
      </c>
      <c r="R3040" s="8">
        <f t="shared" si="387"/>
        <v>37.222222222222221</v>
      </c>
      <c r="S3040" s="10" t="str">
        <f t="shared" si="388"/>
        <v>theater</v>
      </c>
      <c r="T3040" s="10" t="str">
        <f t="shared" si="382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6">
        <f t="shared" si="384"/>
        <v>41637.040972222225</v>
      </c>
      <c r="K3041">
        <v>1386011038</v>
      </c>
      <c r="L3041" s="16">
        <f t="shared" si="385"/>
        <v>41610.502754629633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386"/>
        <v>108.71389999999998</v>
      </c>
      <c r="R3041" s="8">
        <f t="shared" si="387"/>
        <v>92.130423728813554</v>
      </c>
      <c r="S3041" s="10" t="str">
        <f t="shared" si="388"/>
        <v>theater</v>
      </c>
      <c r="T3041" s="10" t="str">
        <f t="shared" si="382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6">
        <f t="shared" si="384"/>
        <v>42181.666666666664</v>
      </c>
      <c r="K3042">
        <v>1434999621</v>
      </c>
      <c r="L3042" s="16">
        <f t="shared" si="385"/>
        <v>42177.500243055554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386"/>
        <v>107.5</v>
      </c>
      <c r="R3042" s="8">
        <f t="shared" si="387"/>
        <v>76.785714285714292</v>
      </c>
      <c r="S3042" s="10" t="str">
        <f t="shared" si="388"/>
        <v>theater</v>
      </c>
      <c r="T3042" s="10" t="str">
        <f t="shared" si="382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6">
        <f t="shared" si="384"/>
        <v>42389.576944444452</v>
      </c>
      <c r="K3043">
        <v>1450731048</v>
      </c>
      <c r="L3043" s="16">
        <f t="shared" si="385"/>
        <v>42359.576944444452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386"/>
        <v>110.48192771084338</v>
      </c>
      <c r="R3043" s="8">
        <f t="shared" si="387"/>
        <v>96.526315789473685</v>
      </c>
      <c r="S3043" s="10" t="str">
        <f t="shared" si="388"/>
        <v>theater</v>
      </c>
      <c r="T3043" s="10" t="str">
        <f t="shared" si="382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6">
        <f t="shared" si="384"/>
        <v>42283.396377314821</v>
      </c>
      <c r="K3044">
        <v>1441557047</v>
      </c>
      <c r="L3044" s="16">
        <f t="shared" si="385"/>
        <v>42253.396377314821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386"/>
        <v>128</v>
      </c>
      <c r="R3044" s="8">
        <f t="shared" si="387"/>
        <v>51.891891891891895</v>
      </c>
      <c r="S3044" s="10" t="str">
        <f t="shared" si="388"/>
        <v>theater</v>
      </c>
      <c r="T3044" s="10" t="str">
        <f t="shared" si="382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6">
        <f t="shared" si="384"/>
        <v>42109.826388888891</v>
      </c>
      <c r="K3045">
        <v>1426815699</v>
      </c>
      <c r="L3045" s="16">
        <f t="shared" si="385"/>
        <v>42082.778923611113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386"/>
        <v>110.00666666666667</v>
      </c>
      <c r="R3045" s="8">
        <f t="shared" si="387"/>
        <v>128.9140625</v>
      </c>
      <c r="S3045" s="10" t="str">
        <f t="shared" si="388"/>
        <v>theater</v>
      </c>
      <c r="T3045" s="10" t="str">
        <f t="shared" si="382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6">
        <f t="shared" si="384"/>
        <v>42402.435162037036</v>
      </c>
      <c r="K3046">
        <v>1453137998</v>
      </c>
      <c r="L3046" s="16">
        <f t="shared" si="385"/>
        <v>42387.435162037036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386"/>
        <v>109.34166666666667</v>
      </c>
      <c r="R3046" s="8">
        <f t="shared" si="387"/>
        <v>84.108974358974365</v>
      </c>
      <c r="S3046" s="10" t="str">
        <f t="shared" si="388"/>
        <v>theater</v>
      </c>
      <c r="T3046" s="10" t="str">
        <f t="shared" si="382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6">
        <f t="shared" si="384"/>
        <v>41872.864062500004</v>
      </c>
      <c r="K3047">
        <v>1406087055</v>
      </c>
      <c r="L3047" s="16">
        <f t="shared" si="385"/>
        <v>41842.864062500004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386"/>
        <v>132.70650000000001</v>
      </c>
      <c r="R3047" s="8">
        <f t="shared" si="387"/>
        <v>82.941562500000003</v>
      </c>
      <c r="S3047" s="10" t="str">
        <f t="shared" si="388"/>
        <v>theater</v>
      </c>
      <c r="T3047" s="10" t="str">
        <f t="shared" ref="T3047:T3110" si="389">IF(ISNUMBER(SEARCH("theater",P3047)),"spaces","")</f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6">
        <f t="shared" si="384"/>
        <v>41891.911111111112</v>
      </c>
      <c r="K3048">
        <v>1407784586</v>
      </c>
      <c r="L3048" s="16">
        <f t="shared" si="385"/>
        <v>41862.511412037042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386"/>
        <v>190.84810126582278</v>
      </c>
      <c r="R3048" s="8">
        <f t="shared" si="387"/>
        <v>259.94827586206895</v>
      </c>
      <c r="S3048" s="10" t="str">
        <f t="shared" si="388"/>
        <v>theater</v>
      </c>
      <c r="T3048" s="10" t="str">
        <f t="shared" si="389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6">
        <f t="shared" si="384"/>
        <v>42487.261111111111</v>
      </c>
      <c r="K3049">
        <v>1457999054</v>
      </c>
      <c r="L3049" s="16">
        <f t="shared" si="385"/>
        <v>42443.697384259263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386"/>
        <v>149</v>
      </c>
      <c r="R3049" s="8">
        <f t="shared" si="387"/>
        <v>37.25</v>
      </c>
      <c r="S3049" s="10" t="str">
        <f t="shared" si="388"/>
        <v>theater</v>
      </c>
      <c r="T3049" s="10" t="str">
        <f t="shared" si="389"/>
        <v>spaces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6">
        <f t="shared" si="384"/>
        <v>42004.598611111112</v>
      </c>
      <c r="K3050">
        <v>1417556262</v>
      </c>
      <c r="L3050" s="16">
        <f t="shared" si="385"/>
        <v>41975.609513888885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386"/>
        <v>166.4</v>
      </c>
      <c r="R3050" s="8">
        <f t="shared" si="387"/>
        <v>177.02127659574469</v>
      </c>
      <c r="S3050" s="10" t="str">
        <f t="shared" si="388"/>
        <v>theater</v>
      </c>
      <c r="T3050" s="10" t="str">
        <f t="shared" si="389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6">
        <f t="shared" si="384"/>
        <v>42168.722858796296</v>
      </c>
      <c r="K3051">
        <v>1431649255</v>
      </c>
      <c r="L3051" s="16">
        <f t="shared" si="385"/>
        <v>42138.722858796296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386"/>
        <v>106.66666666666667</v>
      </c>
      <c r="R3051" s="8">
        <f t="shared" si="387"/>
        <v>74.074074074074076</v>
      </c>
      <c r="S3051" s="10" t="str">
        <f t="shared" si="388"/>
        <v>theater</v>
      </c>
      <c r="T3051" s="10" t="str">
        <f t="shared" si="389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6">
        <f t="shared" si="384"/>
        <v>42494.876851851855</v>
      </c>
      <c r="K3052">
        <v>1459828960</v>
      </c>
      <c r="L3052" s="16">
        <f t="shared" si="385"/>
        <v>42464.876851851855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386"/>
        <v>106</v>
      </c>
      <c r="R3052" s="8">
        <f t="shared" si="387"/>
        <v>70.666666666666671</v>
      </c>
      <c r="S3052" s="10" t="str">
        <f t="shared" si="388"/>
        <v>theater</v>
      </c>
      <c r="T3052" s="10" t="str">
        <f t="shared" si="389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6">
        <f t="shared" si="384"/>
        <v>42774.124363425923</v>
      </c>
      <c r="K3053">
        <v>1483955945</v>
      </c>
      <c r="L3053" s="16">
        <f t="shared" si="385"/>
        <v>42744.124363425923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386"/>
        <v>23.62857142857143</v>
      </c>
      <c r="R3053" s="8">
        <f t="shared" si="387"/>
        <v>23.62857142857143</v>
      </c>
      <c r="S3053" s="10" t="str">
        <f t="shared" si="388"/>
        <v>theater</v>
      </c>
      <c r="T3053" s="10" t="str">
        <f t="shared" si="389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6">
        <f t="shared" si="384"/>
        <v>42152.374305555561</v>
      </c>
      <c r="K3054">
        <v>1430237094</v>
      </c>
      <c r="L3054" s="16">
        <f t="shared" si="385"/>
        <v>42122.37840277778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386"/>
        <v>0.15</v>
      </c>
      <c r="R3054" s="8">
        <f t="shared" si="387"/>
        <v>37.5</v>
      </c>
      <c r="S3054" s="10" t="str">
        <f t="shared" si="388"/>
        <v>theater</v>
      </c>
      <c r="T3054" s="10" t="str">
        <f t="shared" si="389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6">
        <f t="shared" si="384"/>
        <v>41913.874305555561</v>
      </c>
      <c r="K3055">
        <v>1407781013</v>
      </c>
      <c r="L3055" s="16">
        <f t="shared" si="385"/>
        <v>41862.470057870371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386"/>
        <v>0.4</v>
      </c>
      <c r="R3055" s="8">
        <f t="shared" si="387"/>
        <v>13.333333333333334</v>
      </c>
      <c r="S3055" s="10" t="str">
        <f t="shared" si="388"/>
        <v>theater</v>
      </c>
      <c r="T3055" s="10" t="str">
        <f t="shared" si="389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6">
        <f t="shared" si="384"/>
        <v>42064.75277777778</v>
      </c>
      <c r="K3056">
        <v>1422043154</v>
      </c>
      <c r="L3056" s="16">
        <f t="shared" si="385"/>
        <v>42027.541134259263</v>
      </c>
      <c r="M3056" t="b">
        <v>0</v>
      </c>
      <c r="N3056" s="11">
        <v>0.1</v>
      </c>
      <c r="O3056" t="b">
        <v>0</v>
      </c>
      <c r="P3056" t="s">
        <v>8303</v>
      </c>
      <c r="Q3056" s="7">
        <f t="shared" si="386"/>
        <v>0</v>
      </c>
      <c r="R3056" s="12">
        <v>0</v>
      </c>
      <c r="S3056" s="10" t="str">
        <f t="shared" si="388"/>
        <v>theater</v>
      </c>
      <c r="T3056" s="10" t="str">
        <f t="shared" si="389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6">
        <f t="shared" si="384"/>
        <v>42013.666550925926</v>
      </c>
      <c r="K3057">
        <v>1415660390</v>
      </c>
      <c r="L3057" s="16">
        <f t="shared" si="385"/>
        <v>41953.666550925926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386"/>
        <v>5.0000000000000001E-3</v>
      </c>
      <c r="R3057" s="8">
        <f>E3057/N3057</f>
        <v>1</v>
      </c>
      <c r="S3057" s="10" t="str">
        <f t="shared" si="388"/>
        <v>theater</v>
      </c>
      <c r="T3057" s="10" t="str">
        <f t="shared" si="389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6">
        <f t="shared" si="384"/>
        <v>41911.344722222224</v>
      </c>
      <c r="K3058">
        <v>1406819784</v>
      </c>
      <c r="L3058" s="16">
        <f t="shared" si="385"/>
        <v>41851.344722222224</v>
      </c>
      <c r="M3058" t="b">
        <v>0</v>
      </c>
      <c r="N3058" s="11">
        <v>0.1</v>
      </c>
      <c r="O3058" t="b">
        <v>0</v>
      </c>
      <c r="P3058" t="s">
        <v>8303</v>
      </c>
      <c r="Q3058" s="7">
        <f t="shared" si="386"/>
        <v>0</v>
      </c>
      <c r="R3058" s="12">
        <v>0</v>
      </c>
      <c r="S3058" s="10" t="str">
        <f t="shared" si="388"/>
        <v>theater</v>
      </c>
      <c r="T3058" s="10" t="str">
        <f t="shared" si="389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6">
        <f t="shared" si="384"/>
        <v>42463.31725694445</v>
      </c>
      <c r="K3059">
        <v>1457105811</v>
      </c>
      <c r="L3059" s="16">
        <f t="shared" si="385"/>
        <v>42433.358923611115</v>
      </c>
      <c r="M3059" t="b">
        <v>0</v>
      </c>
      <c r="N3059" s="11">
        <v>0.1</v>
      </c>
      <c r="O3059" t="b">
        <v>0</v>
      </c>
      <c r="P3059" t="s">
        <v>8303</v>
      </c>
      <c r="Q3059" s="7">
        <f t="shared" si="386"/>
        <v>0</v>
      </c>
      <c r="R3059" s="12">
        <v>0</v>
      </c>
      <c r="S3059" s="10" t="str">
        <f t="shared" si="388"/>
        <v>theater</v>
      </c>
      <c r="T3059" s="10" t="str">
        <f t="shared" si="389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6">
        <f t="shared" si="384"/>
        <v>42510.082638888889</v>
      </c>
      <c r="K3060">
        <v>1459414740</v>
      </c>
      <c r="L3060" s="16">
        <f t="shared" si="385"/>
        <v>42460.082638888889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386"/>
        <v>1.6666666666666666E-2</v>
      </c>
      <c r="R3060" s="8">
        <f>E3060/N3060</f>
        <v>1</v>
      </c>
      <c r="S3060" s="10" t="str">
        <f t="shared" si="388"/>
        <v>theater</v>
      </c>
      <c r="T3060" s="10" t="str">
        <f t="shared" si="389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6">
        <f t="shared" si="384"/>
        <v>41859.644050925926</v>
      </c>
      <c r="K3061">
        <v>1404944846</v>
      </c>
      <c r="L3061" s="16">
        <f t="shared" si="385"/>
        <v>41829.644050925926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386"/>
        <v>3.0066666666666664</v>
      </c>
      <c r="R3061" s="8">
        <f>E3061/N3061</f>
        <v>41</v>
      </c>
      <c r="S3061" s="10" t="str">
        <f t="shared" si="388"/>
        <v>theater</v>
      </c>
      <c r="T3061" s="10" t="str">
        <f t="shared" si="389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6">
        <f t="shared" si="384"/>
        <v>42274.983032407406</v>
      </c>
      <c r="K3062">
        <v>1440830134</v>
      </c>
      <c r="L3062" s="16">
        <f t="shared" si="385"/>
        <v>42244.983032407406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386"/>
        <v>0.15227272727272728</v>
      </c>
      <c r="R3062" s="8">
        <f>E3062/N3062</f>
        <v>55.833333333333336</v>
      </c>
      <c r="S3062" s="10" t="str">
        <f t="shared" si="388"/>
        <v>theater</v>
      </c>
      <c r="T3062" s="10" t="str">
        <f t="shared" si="389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6">
        <f t="shared" si="384"/>
        <v>41864.492453703708</v>
      </c>
      <c r="K3063">
        <v>1405363748</v>
      </c>
      <c r="L3063" s="16">
        <f t="shared" si="385"/>
        <v>41834.492453703708</v>
      </c>
      <c r="M3063" t="b">
        <v>0</v>
      </c>
      <c r="N3063" s="11">
        <v>0.1</v>
      </c>
      <c r="O3063" t="b">
        <v>0</v>
      </c>
      <c r="P3063" t="s">
        <v>8303</v>
      </c>
      <c r="Q3063" s="7">
        <f t="shared" si="386"/>
        <v>0</v>
      </c>
      <c r="R3063" s="12">
        <v>0</v>
      </c>
      <c r="S3063" s="10" t="str">
        <f t="shared" si="388"/>
        <v>theater</v>
      </c>
      <c r="T3063" s="10" t="str">
        <f t="shared" si="389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6">
        <f t="shared" si="384"/>
        <v>42277.458333333336</v>
      </c>
      <c r="K3064">
        <v>1441111892</v>
      </c>
      <c r="L3064" s="16">
        <f t="shared" si="385"/>
        <v>42248.244120370371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386"/>
        <v>66.84</v>
      </c>
      <c r="R3064" s="8">
        <f t="shared" ref="R3064:R3083" si="390">E3064/N3064</f>
        <v>99.761194029850742</v>
      </c>
      <c r="S3064" s="10" t="str">
        <f t="shared" si="388"/>
        <v>theater</v>
      </c>
      <c r="T3064" s="10" t="str">
        <f t="shared" si="389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6">
        <f t="shared" si="384"/>
        <v>42665.631226851852</v>
      </c>
      <c r="K3065">
        <v>1474150138</v>
      </c>
      <c r="L3065" s="16">
        <f t="shared" si="385"/>
        <v>42630.631226851852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386"/>
        <v>19.566666666666666</v>
      </c>
      <c r="R3065" s="8">
        <f t="shared" si="390"/>
        <v>25.521739130434781</v>
      </c>
      <c r="S3065" s="10" t="str">
        <f t="shared" si="388"/>
        <v>theater</v>
      </c>
      <c r="T3065" s="10" t="str">
        <f t="shared" si="389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6">
        <f t="shared" si="384"/>
        <v>42329.999305555561</v>
      </c>
      <c r="K3066">
        <v>1445483246</v>
      </c>
      <c r="L3066" s="16">
        <f t="shared" si="385"/>
        <v>42298.838495370372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386"/>
        <v>11.294666666666666</v>
      </c>
      <c r="R3066" s="8">
        <f t="shared" si="390"/>
        <v>117.65277777777777</v>
      </c>
      <c r="S3066" s="10" t="str">
        <f t="shared" si="388"/>
        <v>theater</v>
      </c>
      <c r="T3066" s="10" t="str">
        <f t="shared" si="389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6">
        <f t="shared" si="384"/>
        <v>41849.763564814821</v>
      </c>
      <c r="K3067">
        <v>1404523172</v>
      </c>
      <c r="L3067" s="16">
        <f t="shared" si="385"/>
        <v>41824.763564814821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386"/>
        <v>0.04</v>
      </c>
      <c r="R3067" s="8">
        <f t="shared" si="390"/>
        <v>5</v>
      </c>
      <c r="S3067" s="10" t="str">
        <f t="shared" si="388"/>
        <v>theater</v>
      </c>
      <c r="T3067" s="10" t="str">
        <f t="shared" si="389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6">
        <f t="shared" si="384"/>
        <v>42560.936770833338</v>
      </c>
      <c r="K3068">
        <v>1465536537</v>
      </c>
      <c r="L3068" s="16">
        <f t="shared" si="385"/>
        <v>42530.936770833338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386"/>
        <v>11.985714285714286</v>
      </c>
      <c r="R3068" s="8">
        <f t="shared" si="390"/>
        <v>2796.6666666666665</v>
      </c>
      <c r="S3068" s="10" t="str">
        <f t="shared" si="388"/>
        <v>theater</v>
      </c>
      <c r="T3068" s="10" t="str">
        <f t="shared" si="389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6">
        <f t="shared" si="384"/>
        <v>42256.64674768519</v>
      </c>
      <c r="K3069">
        <v>1439245879</v>
      </c>
      <c r="L3069" s="16">
        <f t="shared" si="385"/>
        <v>42226.64674768519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386"/>
        <v>2.5</v>
      </c>
      <c r="R3069" s="8">
        <f t="shared" si="390"/>
        <v>200</v>
      </c>
      <c r="S3069" s="10" t="str">
        <f t="shared" si="388"/>
        <v>theater</v>
      </c>
      <c r="T3069" s="10" t="str">
        <f t="shared" si="389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6">
        <f t="shared" si="384"/>
        <v>42293.399907407409</v>
      </c>
      <c r="K3070">
        <v>1442421352</v>
      </c>
      <c r="L3070" s="16">
        <f t="shared" si="385"/>
        <v>42263.399907407409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386"/>
        <v>6.9999999999999993E-2</v>
      </c>
      <c r="R3070" s="8">
        <f t="shared" si="390"/>
        <v>87.5</v>
      </c>
      <c r="S3070" s="10" t="str">
        <f t="shared" si="388"/>
        <v>theater</v>
      </c>
      <c r="T3070" s="10" t="str">
        <f t="shared" si="389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6">
        <f t="shared" si="384"/>
        <v>41987.542060185187</v>
      </c>
      <c r="K3071">
        <v>1415995234</v>
      </c>
      <c r="L3071" s="16">
        <f t="shared" si="385"/>
        <v>41957.542060185187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386"/>
        <v>14.099999999999998</v>
      </c>
      <c r="R3071" s="8">
        <f t="shared" si="390"/>
        <v>20.142857142857142</v>
      </c>
      <c r="S3071" s="10" t="str">
        <f t="shared" si="388"/>
        <v>theater</v>
      </c>
      <c r="T3071" s="10" t="str">
        <f t="shared" si="389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6">
        <f t="shared" si="384"/>
        <v>42711.441770833335</v>
      </c>
      <c r="K3072">
        <v>1479317769</v>
      </c>
      <c r="L3072" s="16">
        <f t="shared" si="385"/>
        <v>42690.441770833335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386"/>
        <v>3.34</v>
      </c>
      <c r="R3072" s="8">
        <f t="shared" si="390"/>
        <v>20.875</v>
      </c>
      <c r="S3072" s="10" t="str">
        <f t="shared" si="388"/>
        <v>theater</v>
      </c>
      <c r="T3072" s="10" t="str">
        <f t="shared" si="389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6">
        <f t="shared" si="384"/>
        <v>42114.957638888889</v>
      </c>
      <c r="K3073">
        <v>1428082481</v>
      </c>
      <c r="L3073" s="16">
        <f t="shared" si="385"/>
        <v>42097.440752314818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386"/>
        <v>59.774999999999999</v>
      </c>
      <c r="R3073" s="8">
        <f t="shared" si="390"/>
        <v>61.307692307692307</v>
      </c>
      <c r="S3073" s="10" t="str">
        <f t="shared" si="388"/>
        <v>theater</v>
      </c>
      <c r="T3073" s="10" t="str">
        <f t="shared" si="389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6">
        <f t="shared" ref="J3074:J3137" si="391">(((I3074/60)/60)/24)+DATE(1970,1,1)+(-7/24)</f>
        <v>42672.781944444447</v>
      </c>
      <c r="K3074">
        <v>1476549262</v>
      </c>
      <c r="L3074" s="16">
        <f t="shared" ref="L3074:L3137" si="392">(((K3074/60)/60)/24)+DATE(1970,1,1)+(-7/24)</f>
        <v>42658.398865740739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393">(E3074/D3074)*100</f>
        <v>1.6666666666666666E-2</v>
      </c>
      <c r="R3074" s="8">
        <f t="shared" si="390"/>
        <v>1</v>
      </c>
      <c r="S3074" s="10" t="str">
        <f t="shared" si="388"/>
        <v>theater</v>
      </c>
      <c r="T3074" s="10" t="str">
        <f t="shared" si="389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6">
        <f t="shared" si="391"/>
        <v>42169.513194444451</v>
      </c>
      <c r="K3075">
        <v>1429287900</v>
      </c>
      <c r="L3075" s="16">
        <f t="shared" si="392"/>
        <v>42111.392361111117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393"/>
        <v>2.3035714285714284E-2</v>
      </c>
      <c r="R3075" s="8">
        <f t="shared" si="390"/>
        <v>92.142857142857139</v>
      </c>
      <c r="S3075" s="10" t="str">
        <f t="shared" si="388"/>
        <v>theater</v>
      </c>
      <c r="T3075" s="10" t="str">
        <f t="shared" si="389"/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6">
        <f t="shared" si="391"/>
        <v>42439.279618055552</v>
      </c>
      <c r="K3076">
        <v>1455025359</v>
      </c>
      <c r="L3076" s="16">
        <f t="shared" si="392"/>
        <v>42409.279618055552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393"/>
        <v>8.8000000000000009E-2</v>
      </c>
      <c r="R3076" s="8">
        <f t="shared" si="390"/>
        <v>7.333333333333333</v>
      </c>
      <c r="S3076" s="10" t="str">
        <f t="shared" si="388"/>
        <v>theater</v>
      </c>
      <c r="T3076" s="10" t="str">
        <f t="shared" si="389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6">
        <f t="shared" si="391"/>
        <v>42600.810648148145</v>
      </c>
      <c r="K3077">
        <v>1467253640</v>
      </c>
      <c r="L3077" s="16">
        <f t="shared" si="392"/>
        <v>42550.810648148145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393"/>
        <v>8.64</v>
      </c>
      <c r="R3077" s="8">
        <f t="shared" si="390"/>
        <v>64.8</v>
      </c>
      <c r="S3077" s="10" t="str">
        <f t="shared" si="388"/>
        <v>theater</v>
      </c>
      <c r="T3077" s="10" t="str">
        <f t="shared" si="389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6">
        <f t="shared" si="391"/>
        <v>42286.360219907408</v>
      </c>
      <c r="K3078">
        <v>1439221123</v>
      </c>
      <c r="L3078" s="16">
        <f t="shared" si="392"/>
        <v>42226.360219907408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393"/>
        <v>15.06</v>
      </c>
      <c r="R3078" s="8">
        <f t="shared" si="390"/>
        <v>30.12</v>
      </c>
      <c r="S3078" s="10" t="str">
        <f t="shared" si="388"/>
        <v>theater</v>
      </c>
      <c r="T3078" s="10" t="str">
        <f t="shared" si="389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6">
        <f t="shared" si="391"/>
        <v>42796.665254629632</v>
      </c>
      <c r="K3079">
        <v>1485903478</v>
      </c>
      <c r="L3079" s="16">
        <f t="shared" si="392"/>
        <v>42766.665254629632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393"/>
        <v>0.47727272727272729</v>
      </c>
      <c r="R3079" s="8">
        <f t="shared" si="390"/>
        <v>52.5</v>
      </c>
      <c r="S3079" s="10" t="str">
        <f t="shared" si="388"/>
        <v>theater</v>
      </c>
      <c r="T3079" s="10" t="str">
        <f t="shared" si="389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6">
        <f t="shared" si="391"/>
        <v>42060.84716435185</v>
      </c>
      <c r="K3080">
        <v>1422328795</v>
      </c>
      <c r="L3080" s="16">
        <f t="shared" si="392"/>
        <v>42030.84716435185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393"/>
        <v>0.11833333333333333</v>
      </c>
      <c r="R3080" s="8">
        <f t="shared" si="390"/>
        <v>23.666666666666668</v>
      </c>
      <c r="S3080" s="10" t="str">
        <f t="shared" si="388"/>
        <v>theater</v>
      </c>
      <c r="T3080" s="10" t="str">
        <f t="shared" si="389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6">
        <f t="shared" si="391"/>
        <v>42085.38003472222</v>
      </c>
      <c r="K3081">
        <v>1424452035</v>
      </c>
      <c r="L3081" s="16">
        <f t="shared" si="392"/>
        <v>42055.421701388892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393"/>
        <v>0.8417399858735245</v>
      </c>
      <c r="R3081" s="8">
        <f t="shared" si="390"/>
        <v>415.77777777777777</v>
      </c>
      <c r="S3081" s="10" t="str">
        <f t="shared" si="388"/>
        <v>theater</v>
      </c>
      <c r="T3081" s="10" t="str">
        <f t="shared" si="389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6">
        <f t="shared" si="391"/>
        <v>41999.778287037036</v>
      </c>
      <c r="K3082">
        <v>1414456844</v>
      </c>
      <c r="L3082" s="16">
        <f t="shared" si="392"/>
        <v>41939.736620370371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393"/>
        <v>1.8799999999999997E-2</v>
      </c>
      <c r="R3082" s="8">
        <f t="shared" si="390"/>
        <v>53.714285714285715</v>
      </c>
      <c r="S3082" s="10" t="str">
        <f t="shared" si="388"/>
        <v>theater</v>
      </c>
      <c r="T3082" s="10" t="str">
        <f t="shared" si="389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6">
        <f t="shared" si="391"/>
        <v>42266.88994212963</v>
      </c>
      <c r="K3083">
        <v>1440130891</v>
      </c>
      <c r="L3083" s="16">
        <f t="shared" si="392"/>
        <v>42236.88994212963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393"/>
        <v>0.21029999999999999</v>
      </c>
      <c r="R3083" s="8">
        <f t="shared" si="390"/>
        <v>420.6</v>
      </c>
      <c r="S3083" s="10" t="str">
        <f t="shared" si="388"/>
        <v>theater</v>
      </c>
      <c r="T3083" s="10" t="str">
        <f t="shared" si="389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6">
        <f t="shared" si="391"/>
        <v>42323.672986111116</v>
      </c>
      <c r="K3084">
        <v>1445033346</v>
      </c>
      <c r="L3084" s="16">
        <f t="shared" si="392"/>
        <v>42293.631319444445</v>
      </c>
      <c r="M3084" t="b">
        <v>0</v>
      </c>
      <c r="N3084" s="11">
        <v>0.1</v>
      </c>
      <c r="O3084" t="b">
        <v>0</v>
      </c>
      <c r="P3084" t="s">
        <v>8303</v>
      </c>
      <c r="Q3084" s="7">
        <f t="shared" si="393"/>
        <v>0</v>
      </c>
      <c r="R3084" s="12">
        <v>0</v>
      </c>
      <c r="S3084" s="10" t="str">
        <f t="shared" si="388"/>
        <v>theater</v>
      </c>
      <c r="T3084" s="10" t="str">
        <f t="shared" si="389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6">
        <f t="shared" si="391"/>
        <v>41882.916666666672</v>
      </c>
      <c r="K3085">
        <v>1406986278</v>
      </c>
      <c r="L3085" s="16">
        <f t="shared" si="392"/>
        <v>41853.271736111114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393"/>
        <v>0.27999999999999997</v>
      </c>
      <c r="R3085" s="8">
        <f t="shared" ref="R3085:R3115" si="394">E3085/N3085</f>
        <v>18.666666666666668</v>
      </c>
      <c r="S3085" s="10" t="str">
        <f t="shared" si="388"/>
        <v>theater</v>
      </c>
      <c r="T3085" s="10" t="str">
        <f t="shared" si="389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6">
        <f t="shared" si="391"/>
        <v>42129.491666666669</v>
      </c>
      <c r="K3086">
        <v>1428340931</v>
      </c>
      <c r="L3086" s="16">
        <f t="shared" si="392"/>
        <v>42100.432071759256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393"/>
        <v>11.57920670115792</v>
      </c>
      <c r="R3086" s="8">
        <f t="shared" si="394"/>
        <v>78.333333333333329</v>
      </c>
      <c r="S3086" s="10" t="str">
        <f t="shared" si="388"/>
        <v>theater</v>
      </c>
      <c r="T3086" s="10" t="str">
        <f t="shared" si="389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6">
        <f t="shared" si="391"/>
        <v>42276.592118055552</v>
      </c>
      <c r="K3087">
        <v>1440969159</v>
      </c>
      <c r="L3087" s="16">
        <f t="shared" si="392"/>
        <v>42246.592118055552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393"/>
        <v>2.44</v>
      </c>
      <c r="R3087" s="8">
        <f t="shared" si="394"/>
        <v>67.777777777777771</v>
      </c>
      <c r="S3087" s="10" t="str">
        <f t="shared" si="388"/>
        <v>theater</v>
      </c>
      <c r="T3087" s="10" t="str">
        <f t="shared" si="389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6">
        <f t="shared" si="391"/>
        <v>42233.379155092596</v>
      </c>
      <c r="K3088">
        <v>1434643559</v>
      </c>
      <c r="L3088" s="16">
        <f t="shared" si="392"/>
        <v>42173.379155092596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393"/>
        <v>0.25</v>
      </c>
      <c r="R3088" s="8">
        <f t="shared" si="394"/>
        <v>16.666666666666668</v>
      </c>
      <c r="S3088" s="10" t="str">
        <f t="shared" si="388"/>
        <v>theater</v>
      </c>
      <c r="T3088" s="10" t="str">
        <f t="shared" si="389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6">
        <f t="shared" si="391"/>
        <v>42724.900347222225</v>
      </c>
      <c r="K3089">
        <v>1477107390</v>
      </c>
      <c r="L3089" s="16">
        <f t="shared" si="392"/>
        <v>42664.858680555561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393"/>
        <v>0.625</v>
      </c>
      <c r="R3089" s="8">
        <f t="shared" si="394"/>
        <v>62.5</v>
      </c>
      <c r="S3089" s="10" t="str">
        <f t="shared" si="388"/>
        <v>theater</v>
      </c>
      <c r="T3089" s="10" t="str">
        <f t="shared" si="389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6">
        <f t="shared" si="391"/>
        <v>42012.27847222222</v>
      </c>
      <c r="K3090">
        <v>1418046247</v>
      </c>
      <c r="L3090" s="16">
        <f t="shared" si="392"/>
        <v>41981.280636574076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393"/>
        <v>0.19384615384615383</v>
      </c>
      <c r="R3090" s="8">
        <f t="shared" si="394"/>
        <v>42</v>
      </c>
      <c r="S3090" s="10" t="str">
        <f t="shared" si="388"/>
        <v>theater</v>
      </c>
      <c r="T3090" s="10" t="str">
        <f t="shared" si="389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6">
        <f t="shared" si="391"/>
        <v>42559.790972222225</v>
      </c>
      <c r="K3091">
        <v>1465304483</v>
      </c>
      <c r="L3091" s="16">
        <f t="shared" si="392"/>
        <v>42528.250960648154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393"/>
        <v>23.416</v>
      </c>
      <c r="R3091" s="8">
        <f t="shared" si="394"/>
        <v>130.0888888888889</v>
      </c>
      <c r="S3091" s="10" t="str">
        <f t="shared" si="388"/>
        <v>theater</v>
      </c>
      <c r="T3091" s="10" t="str">
        <f t="shared" si="389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6">
        <f t="shared" si="391"/>
        <v>42125.485474537039</v>
      </c>
      <c r="K3092">
        <v>1425325145</v>
      </c>
      <c r="L3092" s="16">
        <f t="shared" si="392"/>
        <v>42065.527141203704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393"/>
        <v>5.0808888888888886</v>
      </c>
      <c r="R3092" s="8">
        <f t="shared" si="394"/>
        <v>1270.2222222222222</v>
      </c>
      <c r="S3092" s="10" t="str">
        <f t="shared" si="388"/>
        <v>theater</v>
      </c>
      <c r="T3092" s="10" t="str">
        <f t="shared" si="389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6">
        <f t="shared" si="391"/>
        <v>42596.656747685185</v>
      </c>
      <c r="K3093">
        <v>1468622743</v>
      </c>
      <c r="L3093" s="16">
        <f t="shared" si="392"/>
        <v>42566.656747685185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393"/>
        <v>15.920000000000002</v>
      </c>
      <c r="R3093" s="8">
        <f t="shared" si="394"/>
        <v>88.444444444444443</v>
      </c>
      <c r="S3093" s="10" t="str">
        <f t="shared" si="388"/>
        <v>theater</v>
      </c>
      <c r="T3093" s="10" t="str">
        <f t="shared" si="389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6">
        <f t="shared" si="391"/>
        <v>42292.625000000007</v>
      </c>
      <c r="K3094">
        <v>1441723912</v>
      </c>
      <c r="L3094" s="16">
        <f t="shared" si="392"/>
        <v>42255.327685185192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393"/>
        <v>1.1831900000000002</v>
      </c>
      <c r="R3094" s="8">
        <f t="shared" si="394"/>
        <v>56.342380952380957</v>
      </c>
      <c r="S3094" s="10" t="str">
        <f t="shared" si="388"/>
        <v>theater</v>
      </c>
      <c r="T3094" s="10" t="str">
        <f t="shared" si="389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6">
        <f t="shared" si="391"/>
        <v>41790.874305555561</v>
      </c>
      <c r="K3095">
        <v>1398980941</v>
      </c>
      <c r="L3095" s="16">
        <f t="shared" si="392"/>
        <v>41760.617372685185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393"/>
        <v>22.75</v>
      </c>
      <c r="R3095" s="8">
        <f t="shared" si="394"/>
        <v>53.529411764705884</v>
      </c>
      <c r="S3095" s="10" t="str">
        <f t="shared" si="388"/>
        <v>theater</v>
      </c>
      <c r="T3095" s="10" t="str">
        <f t="shared" si="389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6">
        <f t="shared" si="391"/>
        <v>42267.504120370373</v>
      </c>
      <c r="K3096">
        <v>1437591956</v>
      </c>
      <c r="L3096" s="16">
        <f t="shared" si="392"/>
        <v>42207.504120370373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393"/>
        <v>2.5000000000000001E-2</v>
      </c>
      <c r="R3096" s="8">
        <f t="shared" si="394"/>
        <v>25</v>
      </c>
      <c r="S3096" s="10" t="str">
        <f t="shared" si="388"/>
        <v>theater</v>
      </c>
      <c r="T3096" s="10" t="str">
        <f t="shared" si="389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6">
        <f t="shared" si="391"/>
        <v>42582.733564814822</v>
      </c>
      <c r="K3097">
        <v>1464827780</v>
      </c>
      <c r="L3097" s="16">
        <f t="shared" si="392"/>
        <v>42522.733564814822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393"/>
        <v>0.33512064343163539</v>
      </c>
      <c r="R3097" s="8">
        <f t="shared" si="394"/>
        <v>50</v>
      </c>
      <c r="S3097" s="10" t="str">
        <f t="shared" si="388"/>
        <v>theater</v>
      </c>
      <c r="T3097" s="10" t="str">
        <f t="shared" si="389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6">
        <f t="shared" si="391"/>
        <v>42144.533865740748</v>
      </c>
      <c r="K3098">
        <v>1429559326</v>
      </c>
      <c r="L3098" s="16">
        <f t="shared" si="392"/>
        <v>42114.533865740748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393"/>
        <v>3.9750000000000001</v>
      </c>
      <c r="R3098" s="8">
        <f t="shared" si="394"/>
        <v>56.785714285714285</v>
      </c>
      <c r="S3098" s="10" t="str">
        <f t="shared" si="388"/>
        <v>theater</v>
      </c>
      <c r="T3098" s="10" t="str">
        <f t="shared" si="389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6">
        <f t="shared" si="391"/>
        <v>42650.291666666664</v>
      </c>
      <c r="K3099">
        <v>1474027501</v>
      </c>
      <c r="L3099" s="16">
        <f t="shared" si="392"/>
        <v>42629.211817129632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393"/>
        <v>17.150000000000002</v>
      </c>
      <c r="R3099" s="8">
        <f t="shared" si="394"/>
        <v>40.833333333333336</v>
      </c>
      <c r="S3099" s="10" t="str">
        <f t="shared" si="388"/>
        <v>theater</v>
      </c>
      <c r="T3099" s="10" t="str">
        <f t="shared" si="389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6">
        <f t="shared" si="391"/>
        <v>42407.720138888886</v>
      </c>
      <c r="K3100">
        <v>1450724449</v>
      </c>
      <c r="L3100" s="16">
        <f t="shared" si="392"/>
        <v>42359.500567129631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393"/>
        <v>3.6080041046690612</v>
      </c>
      <c r="R3100" s="8">
        <f t="shared" si="394"/>
        <v>65.111111111111114</v>
      </c>
      <c r="S3100" s="10" t="str">
        <f t="shared" si="388"/>
        <v>theater</v>
      </c>
      <c r="T3100" s="10" t="str">
        <f t="shared" si="389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6">
        <f t="shared" si="391"/>
        <v>42411.898043981484</v>
      </c>
      <c r="K3101">
        <v>1452659591</v>
      </c>
      <c r="L3101" s="16">
        <f t="shared" si="392"/>
        <v>42381.898043981484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393"/>
        <v>13.900000000000002</v>
      </c>
      <c r="R3101" s="8">
        <f t="shared" si="394"/>
        <v>55.6</v>
      </c>
      <c r="S3101" s="10" t="str">
        <f t="shared" si="388"/>
        <v>theater</v>
      </c>
      <c r="T3101" s="10" t="str">
        <f t="shared" si="389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6">
        <f t="shared" si="391"/>
        <v>41932.330729166672</v>
      </c>
      <c r="K3102">
        <v>1411224975</v>
      </c>
      <c r="L3102" s="16">
        <f t="shared" si="392"/>
        <v>41902.330729166672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393"/>
        <v>15.225</v>
      </c>
      <c r="R3102" s="8">
        <f t="shared" si="394"/>
        <v>140.53846153846155</v>
      </c>
      <c r="S3102" s="10" t="str">
        <f t="shared" si="388"/>
        <v>theater</v>
      </c>
      <c r="T3102" s="10" t="str">
        <f t="shared" si="389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6">
        <f t="shared" si="391"/>
        <v>42201.038888888892</v>
      </c>
      <c r="K3103">
        <v>1434445937</v>
      </c>
      <c r="L3103" s="16">
        <f t="shared" si="392"/>
        <v>42171.091863425929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393"/>
        <v>12</v>
      </c>
      <c r="R3103" s="8">
        <f t="shared" si="394"/>
        <v>25</v>
      </c>
      <c r="S3103" s="10" t="str">
        <f t="shared" ref="S3103:S3166" si="395">IF(ISNUMBER(SEARCH("theater",P3103)),"theater","")</f>
        <v>theater</v>
      </c>
      <c r="T3103" s="10" t="str">
        <f t="shared" si="389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6">
        <f t="shared" si="391"/>
        <v>42605.048819444448</v>
      </c>
      <c r="K3104">
        <v>1467619818</v>
      </c>
      <c r="L3104" s="16">
        <f t="shared" si="392"/>
        <v>42555.048819444448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393"/>
        <v>39.112499999999997</v>
      </c>
      <c r="R3104" s="8">
        <f t="shared" si="394"/>
        <v>69.533333333333331</v>
      </c>
      <c r="S3104" s="10" t="str">
        <f t="shared" si="395"/>
        <v>theater</v>
      </c>
      <c r="T3104" s="10" t="str">
        <f t="shared" si="389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6">
        <f t="shared" si="391"/>
        <v>42166.864652777782</v>
      </c>
      <c r="K3105">
        <v>1428896706</v>
      </c>
      <c r="L3105" s="16">
        <f t="shared" si="392"/>
        <v>42106.864652777782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393"/>
        <v>0.26829268292682928</v>
      </c>
      <c r="R3105" s="8">
        <f t="shared" si="394"/>
        <v>5.5</v>
      </c>
      <c r="S3105" s="10" t="str">
        <f t="shared" si="395"/>
        <v>theater</v>
      </c>
      <c r="T3105" s="10" t="str">
        <f t="shared" si="389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6">
        <f t="shared" si="391"/>
        <v>42037.791666666664</v>
      </c>
      <c r="K3106">
        <v>1420235311</v>
      </c>
      <c r="L3106" s="16">
        <f t="shared" si="392"/>
        <v>42006.617025462961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393"/>
        <v>29.625</v>
      </c>
      <c r="R3106" s="8">
        <f t="shared" si="394"/>
        <v>237</v>
      </c>
      <c r="S3106" s="10" t="str">
        <f t="shared" si="395"/>
        <v>theater</v>
      </c>
      <c r="T3106" s="10" t="str">
        <f t="shared" si="389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6">
        <f t="shared" si="391"/>
        <v>41930.916666666672</v>
      </c>
      <c r="K3107">
        <v>1408986916</v>
      </c>
      <c r="L3107" s="16">
        <f t="shared" si="392"/>
        <v>41876.427268518521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393"/>
        <v>42.360992301112063</v>
      </c>
      <c r="R3107" s="8">
        <f t="shared" si="394"/>
        <v>79.870967741935488</v>
      </c>
      <c r="S3107" s="10" t="str">
        <f t="shared" si="395"/>
        <v>theater</v>
      </c>
      <c r="T3107" s="10" t="str">
        <f t="shared" si="389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6">
        <f t="shared" si="391"/>
        <v>42263.625000000007</v>
      </c>
      <c r="K3108">
        <v>1440497876</v>
      </c>
      <c r="L3108" s="16">
        <f t="shared" si="392"/>
        <v>42241.137453703712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393"/>
        <v>4.1000000000000005</v>
      </c>
      <c r="R3108" s="8">
        <f t="shared" si="394"/>
        <v>10.25</v>
      </c>
      <c r="S3108" s="10" t="str">
        <f t="shared" si="395"/>
        <v>theater</v>
      </c>
      <c r="T3108" s="10" t="str">
        <f t="shared" si="389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6">
        <f t="shared" si="391"/>
        <v>42135.522581018515</v>
      </c>
      <c r="K3109">
        <v>1430767951</v>
      </c>
      <c r="L3109" s="16">
        <f t="shared" si="392"/>
        <v>42128.522581018515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393"/>
        <v>19.762499999999999</v>
      </c>
      <c r="R3109" s="8">
        <f t="shared" si="394"/>
        <v>272.58620689655174</v>
      </c>
      <c r="S3109" s="10" t="str">
        <f t="shared" si="395"/>
        <v>theater</v>
      </c>
      <c r="T3109" s="10" t="str">
        <f t="shared" si="389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6">
        <f t="shared" si="391"/>
        <v>42122.34715277778</v>
      </c>
      <c r="K3110">
        <v>1425053994</v>
      </c>
      <c r="L3110" s="16">
        <f t="shared" si="392"/>
        <v>42062.388819444452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393"/>
        <v>5.1999999999999998E-2</v>
      </c>
      <c r="R3110" s="8">
        <f t="shared" si="394"/>
        <v>13</v>
      </c>
      <c r="S3110" s="10" t="str">
        <f t="shared" si="395"/>
        <v>theater</v>
      </c>
      <c r="T3110" s="10" t="str">
        <f t="shared" si="389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6">
        <f t="shared" si="391"/>
        <v>41878.833449074074</v>
      </c>
      <c r="K3111">
        <v>1406170810</v>
      </c>
      <c r="L3111" s="16">
        <f t="shared" si="392"/>
        <v>41843.833449074074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393"/>
        <v>25.030188679245285</v>
      </c>
      <c r="R3111" s="8">
        <f t="shared" si="394"/>
        <v>58.184210526315788</v>
      </c>
      <c r="S3111" s="10" t="str">
        <f t="shared" si="395"/>
        <v>theater</v>
      </c>
      <c r="T3111" s="10" t="str">
        <f t="shared" ref="T3111:T3129" si="396">IF(ISNUMBER(SEARCH("theater",P3111)),"spaces","")</f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6">
        <f t="shared" si="391"/>
        <v>42784.739803240744</v>
      </c>
      <c r="K3112">
        <v>1484009119</v>
      </c>
      <c r="L3112" s="16">
        <f t="shared" si="392"/>
        <v>42744.739803240744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393"/>
        <v>0.04</v>
      </c>
      <c r="R3112" s="8">
        <f t="shared" si="394"/>
        <v>10</v>
      </c>
      <c r="S3112" s="10" t="str">
        <f t="shared" si="395"/>
        <v>theater</v>
      </c>
      <c r="T3112" s="10" t="str">
        <f t="shared" si="396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6">
        <f t="shared" si="391"/>
        <v>41916.303472222222</v>
      </c>
      <c r="K3113">
        <v>1409753820</v>
      </c>
      <c r="L3113" s="16">
        <f t="shared" si="392"/>
        <v>41885.303472222222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393"/>
        <v>26.640000000000004</v>
      </c>
      <c r="R3113" s="8">
        <f t="shared" si="394"/>
        <v>70.10526315789474</v>
      </c>
      <c r="S3113" s="10" t="str">
        <f t="shared" si="395"/>
        <v>theater</v>
      </c>
      <c r="T3113" s="10" t="str">
        <f t="shared" si="396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6">
        <f t="shared" si="391"/>
        <v>42674.830254629633</v>
      </c>
      <c r="K3114">
        <v>1472784934</v>
      </c>
      <c r="L3114" s="16">
        <f t="shared" si="392"/>
        <v>42614.830254629633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393"/>
        <v>4.7363636363636363</v>
      </c>
      <c r="R3114" s="8">
        <f t="shared" si="394"/>
        <v>57.888888888888886</v>
      </c>
      <c r="S3114" s="10" t="str">
        <f t="shared" si="395"/>
        <v>theater</v>
      </c>
      <c r="T3114" s="10" t="str">
        <f t="shared" si="396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6">
        <f t="shared" si="391"/>
        <v>42111.439606481486</v>
      </c>
      <c r="K3115">
        <v>1426699982</v>
      </c>
      <c r="L3115" s="16">
        <f t="shared" si="392"/>
        <v>42081.439606481486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393"/>
        <v>4.2435339894712749</v>
      </c>
      <c r="R3115" s="8">
        <f t="shared" si="394"/>
        <v>125.27027027027027</v>
      </c>
      <c r="S3115" s="10" t="str">
        <f t="shared" si="395"/>
        <v>theater</v>
      </c>
      <c r="T3115" s="10" t="str">
        <f t="shared" si="396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6">
        <f t="shared" si="391"/>
        <v>41903.340856481482</v>
      </c>
      <c r="K3116">
        <v>1406128250</v>
      </c>
      <c r="L3116" s="16">
        <f t="shared" si="392"/>
        <v>41843.340856481482</v>
      </c>
      <c r="M3116" t="b">
        <v>0</v>
      </c>
      <c r="N3116" s="11">
        <v>0.1</v>
      </c>
      <c r="O3116" t="b">
        <v>0</v>
      </c>
      <c r="P3116" t="s">
        <v>8303</v>
      </c>
      <c r="Q3116" s="7">
        <f t="shared" si="393"/>
        <v>0</v>
      </c>
      <c r="R3116" s="12">
        <v>0</v>
      </c>
      <c r="S3116" s="10" t="str">
        <f t="shared" si="395"/>
        <v>theater</v>
      </c>
      <c r="T3116" s="10" t="str">
        <f t="shared" si="396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6">
        <f t="shared" si="391"/>
        <v>42526.155405092599</v>
      </c>
      <c r="K3117">
        <v>1462531427</v>
      </c>
      <c r="L3117" s="16">
        <f t="shared" si="392"/>
        <v>42496.155405092599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393"/>
        <v>3</v>
      </c>
      <c r="R3117" s="8">
        <f t="shared" ref="R3117:R3126" si="397">E3117/N3117</f>
        <v>300</v>
      </c>
      <c r="S3117" s="10" t="str">
        <f t="shared" si="395"/>
        <v>theater</v>
      </c>
      <c r="T3117" s="10" t="str">
        <f t="shared" si="396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6">
        <f t="shared" si="391"/>
        <v>42095.223668981482</v>
      </c>
      <c r="K3118">
        <v>1426681325</v>
      </c>
      <c r="L3118" s="16">
        <f t="shared" si="392"/>
        <v>42081.223668981482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393"/>
        <v>57.333333333333336</v>
      </c>
      <c r="R3118" s="8">
        <f t="shared" si="397"/>
        <v>43</v>
      </c>
      <c r="S3118" s="10" t="str">
        <f t="shared" si="395"/>
        <v>theater</v>
      </c>
      <c r="T3118" s="10" t="str">
        <f t="shared" si="396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6">
        <f t="shared" si="391"/>
        <v>42517.258333333339</v>
      </c>
      <c r="K3119">
        <v>1463648360</v>
      </c>
      <c r="L3119" s="16">
        <f t="shared" si="392"/>
        <v>42509.082870370366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393"/>
        <v>0.1</v>
      </c>
      <c r="R3119" s="8">
        <f t="shared" si="397"/>
        <v>1</v>
      </c>
      <c r="S3119" s="10" t="str">
        <f t="shared" si="395"/>
        <v>theater</v>
      </c>
      <c r="T3119" s="10" t="str">
        <f t="shared" si="396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6">
        <f t="shared" si="391"/>
        <v>42553.357905092598</v>
      </c>
      <c r="K3120">
        <v>1465832123</v>
      </c>
      <c r="L3120" s="16">
        <f t="shared" si="392"/>
        <v>42534.357905092598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393"/>
        <v>0.31</v>
      </c>
      <c r="R3120" s="8">
        <f t="shared" si="397"/>
        <v>775</v>
      </c>
      <c r="S3120" s="10" t="str">
        <f t="shared" si="395"/>
        <v>theater</v>
      </c>
      <c r="T3120" s="10" t="str">
        <f t="shared" si="396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6">
        <f t="shared" si="391"/>
        <v>42089.712175925924</v>
      </c>
      <c r="K3121">
        <v>1424826332</v>
      </c>
      <c r="L3121" s="16">
        <f t="shared" si="392"/>
        <v>42059.753842592596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393"/>
        <v>0.05</v>
      </c>
      <c r="R3121" s="8">
        <f t="shared" si="397"/>
        <v>5</v>
      </c>
      <c r="S3121" s="10" t="str">
        <f t="shared" si="395"/>
        <v>theater</v>
      </c>
      <c r="T3121" s="10" t="str">
        <f t="shared" si="396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6">
        <f t="shared" si="391"/>
        <v>42495.608750000007</v>
      </c>
      <c r="K3122">
        <v>1457303796</v>
      </c>
      <c r="L3122" s="16">
        <f t="shared" si="392"/>
        <v>42435.650416666671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393"/>
        <v>9.8461538461538465E-3</v>
      </c>
      <c r="R3122" s="8">
        <f t="shared" si="397"/>
        <v>12.8</v>
      </c>
      <c r="S3122" s="10" t="str">
        <f t="shared" si="395"/>
        <v>theater</v>
      </c>
      <c r="T3122" s="10" t="str">
        <f t="shared" si="396"/>
        <v>spaces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6">
        <f t="shared" si="391"/>
        <v>41908.388136574074</v>
      </c>
      <c r="K3123">
        <v>1406564335</v>
      </c>
      <c r="L3123" s="16">
        <f t="shared" si="392"/>
        <v>41848.388136574074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393"/>
        <v>0.66666666666666674</v>
      </c>
      <c r="R3123" s="8">
        <f t="shared" si="397"/>
        <v>10</v>
      </c>
      <c r="S3123" s="10" t="str">
        <f t="shared" si="395"/>
        <v>theater</v>
      </c>
      <c r="T3123" s="10" t="str">
        <f t="shared" si="396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6">
        <f t="shared" si="391"/>
        <v>42683.68208333334</v>
      </c>
      <c r="K3124">
        <v>1478298132</v>
      </c>
      <c r="L3124" s="16">
        <f t="shared" si="392"/>
        <v>42678.640416666669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393"/>
        <v>58.291457286432156</v>
      </c>
      <c r="R3124" s="8">
        <f t="shared" si="397"/>
        <v>58</v>
      </c>
      <c r="S3124" s="10" t="str">
        <f t="shared" si="395"/>
        <v>theater</v>
      </c>
      <c r="T3124" s="10" t="str">
        <f t="shared" si="396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6">
        <f t="shared" si="391"/>
        <v>42560.701365740744</v>
      </c>
      <c r="K3125">
        <v>1465516198</v>
      </c>
      <c r="L3125" s="16">
        <f t="shared" si="392"/>
        <v>42530.701365740744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393"/>
        <v>68.153599999999997</v>
      </c>
      <c r="R3125" s="8">
        <f t="shared" si="397"/>
        <v>244.80459770114942</v>
      </c>
      <c r="S3125" s="10" t="str">
        <f t="shared" si="395"/>
        <v>theater</v>
      </c>
      <c r="T3125" s="10" t="str">
        <f t="shared" si="396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6">
        <f t="shared" si="391"/>
        <v>42037.488437500004</v>
      </c>
      <c r="K3126">
        <v>1417718601</v>
      </c>
      <c r="L3126" s="16">
        <f t="shared" si="392"/>
        <v>41977.488437500004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393"/>
        <v>3.2499999999999999E-3</v>
      </c>
      <c r="R3126" s="8">
        <f t="shared" si="397"/>
        <v>6.5</v>
      </c>
      <c r="S3126" s="10" t="str">
        <f t="shared" si="395"/>
        <v>theater</v>
      </c>
      <c r="T3126" s="10" t="str">
        <f t="shared" si="396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6">
        <f t="shared" si="391"/>
        <v>42375.915185185186</v>
      </c>
      <c r="K3127">
        <v>1449550672</v>
      </c>
      <c r="L3127" s="16">
        <f t="shared" si="392"/>
        <v>42345.915185185186</v>
      </c>
      <c r="M3127" t="b">
        <v>0</v>
      </c>
      <c r="N3127" s="11">
        <v>0.1</v>
      </c>
      <c r="O3127" t="b">
        <v>0</v>
      </c>
      <c r="P3127" t="s">
        <v>8303</v>
      </c>
      <c r="Q3127" s="7">
        <f t="shared" si="393"/>
        <v>0</v>
      </c>
      <c r="R3127" s="12">
        <v>0</v>
      </c>
      <c r="S3127" s="10" t="str">
        <f t="shared" si="395"/>
        <v>theater</v>
      </c>
      <c r="T3127" s="10" t="str">
        <f t="shared" si="396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6">
        <f t="shared" si="391"/>
        <v>42456.684745370374</v>
      </c>
      <c r="K3128">
        <v>1456532762</v>
      </c>
      <c r="L3128" s="16">
        <f t="shared" si="392"/>
        <v>42426.726412037046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393"/>
        <v>4.16</v>
      </c>
      <c r="R3128" s="8">
        <f>E3128/N3128</f>
        <v>61.176470588235297</v>
      </c>
      <c r="S3128" s="10" t="str">
        <f t="shared" si="395"/>
        <v>theater</v>
      </c>
      <c r="T3128" s="10" t="str">
        <f t="shared" si="396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6">
        <f t="shared" si="391"/>
        <v>42064.565150462964</v>
      </c>
      <c r="K3129">
        <v>1422650029</v>
      </c>
      <c r="L3129" s="16">
        <f t="shared" si="392"/>
        <v>42034.565150462964</v>
      </c>
      <c r="M3129" t="b">
        <v>0</v>
      </c>
      <c r="N3129" s="11">
        <v>0.1</v>
      </c>
      <c r="O3129" t="b">
        <v>0</v>
      </c>
      <c r="P3129" t="s">
        <v>8303</v>
      </c>
      <c r="Q3129" s="7">
        <f t="shared" si="393"/>
        <v>0</v>
      </c>
      <c r="R3129" s="12">
        <v>0</v>
      </c>
      <c r="S3129" s="10" t="str">
        <f t="shared" si="395"/>
        <v>theater</v>
      </c>
      <c r="T3129" s="10" t="str">
        <f t="shared" si="396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6">
        <f t="shared" si="391"/>
        <v>42810.492372685192</v>
      </c>
      <c r="K3130">
        <v>1487101741</v>
      </c>
      <c r="L3130" s="16">
        <f t="shared" si="392"/>
        <v>42780.534039351849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393"/>
        <v>108.60666666666667</v>
      </c>
      <c r="R3130" s="8">
        <f t="shared" ref="R3130:R3193" si="398">E3130/N3130</f>
        <v>139.23931623931625</v>
      </c>
      <c r="S3130" s="10" t="str">
        <f t="shared" si="395"/>
        <v>theater</v>
      </c>
      <c r="T3130" s="10" t="str">
        <f t="shared" ref="T3130:T3161" si="399">IF(ISNUMBER(SEARCH("plays",P3130)),"plays","")</f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6">
        <f t="shared" si="391"/>
        <v>42843.509479166671</v>
      </c>
      <c r="K3131">
        <v>1489090419</v>
      </c>
      <c r="L3131" s="16">
        <f t="shared" si="392"/>
        <v>42803.551145833335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393"/>
        <v>0.8</v>
      </c>
      <c r="R3131" s="8">
        <f t="shared" si="398"/>
        <v>10</v>
      </c>
      <c r="S3131" s="10" t="str">
        <f t="shared" si="395"/>
        <v>theater</v>
      </c>
      <c r="T3131" s="10" t="str">
        <f t="shared" si="399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6">
        <f t="shared" si="391"/>
        <v>42838.915972222225</v>
      </c>
      <c r="K3132">
        <v>1489504916</v>
      </c>
      <c r="L3132" s="16">
        <f t="shared" si="392"/>
        <v>42808.348564814813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393"/>
        <v>3.75</v>
      </c>
      <c r="R3132" s="8">
        <f t="shared" si="398"/>
        <v>93.75</v>
      </c>
      <c r="S3132" s="10" t="str">
        <f t="shared" si="395"/>
        <v>theater</v>
      </c>
      <c r="T3132" s="10" t="str">
        <f t="shared" si="399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6">
        <f t="shared" si="391"/>
        <v>42833.245891203704</v>
      </c>
      <c r="K3133">
        <v>1489067645</v>
      </c>
      <c r="L3133" s="16">
        <f t="shared" si="392"/>
        <v>42803.287557870375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393"/>
        <v>15.731707317073171</v>
      </c>
      <c r="R3133" s="8">
        <f t="shared" si="398"/>
        <v>53.75</v>
      </c>
      <c r="S3133" s="10" t="str">
        <f t="shared" si="395"/>
        <v>theater</v>
      </c>
      <c r="T3133" s="10" t="str">
        <f t="shared" si="399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6">
        <f t="shared" si="391"/>
        <v>42846.016898148147</v>
      </c>
      <c r="K3134">
        <v>1487579060</v>
      </c>
      <c r="L3134" s="16">
        <f t="shared" si="392"/>
        <v>42786.058564814819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393"/>
        <v>3.3333333333333333E-2</v>
      </c>
      <c r="R3134" s="8">
        <f t="shared" si="398"/>
        <v>10</v>
      </c>
      <c r="S3134" s="10" t="str">
        <f t="shared" si="395"/>
        <v>theater</v>
      </c>
      <c r="T3134" s="10" t="str">
        <f t="shared" si="399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6">
        <f t="shared" si="391"/>
        <v>42818.231875000005</v>
      </c>
      <c r="K3135">
        <v>1487770434</v>
      </c>
      <c r="L3135" s="16">
        <f t="shared" si="392"/>
        <v>42788.273541666669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393"/>
        <v>108</v>
      </c>
      <c r="R3135" s="8">
        <f t="shared" si="398"/>
        <v>33.75</v>
      </c>
      <c r="S3135" s="10" t="str">
        <f t="shared" si="395"/>
        <v>theater</v>
      </c>
      <c r="T3135" s="10" t="str">
        <f t="shared" si="399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6">
        <f t="shared" si="391"/>
        <v>42821.386793981488</v>
      </c>
      <c r="K3136">
        <v>1488820619</v>
      </c>
      <c r="L3136" s="16">
        <f t="shared" si="392"/>
        <v>42800.428460648152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393"/>
        <v>22.5</v>
      </c>
      <c r="R3136" s="8">
        <f t="shared" si="398"/>
        <v>18.75</v>
      </c>
      <c r="S3136" s="10" t="str">
        <f t="shared" si="395"/>
        <v>theater</v>
      </c>
      <c r="T3136" s="10" t="str">
        <f t="shared" si="399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6">
        <f t="shared" si="391"/>
        <v>42828.860196759262</v>
      </c>
      <c r="K3137">
        <v>1489376321</v>
      </c>
      <c r="L3137" s="16">
        <f t="shared" si="392"/>
        <v>42806.860196759262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393"/>
        <v>20.849420849420849</v>
      </c>
      <c r="R3137" s="8">
        <f t="shared" si="398"/>
        <v>23.142857142857142</v>
      </c>
      <c r="S3137" s="10" t="str">
        <f t="shared" si="395"/>
        <v>theater</v>
      </c>
      <c r="T3137" s="10" t="str">
        <f t="shared" si="399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6">
        <f t="shared" ref="J3138:J3201" si="400">(((I3138/60)/60)/24)+DATE(1970,1,1)+(-7/24)</f>
        <v>42825.665972222225</v>
      </c>
      <c r="K3138">
        <v>1487847954</v>
      </c>
      <c r="L3138" s="16">
        <f t="shared" ref="L3138:L3201" si="401">(((K3138/60)/60)/24)+DATE(1970,1,1)+(-7/24)</f>
        <v>42789.170763888891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402">(E3138/D3138)*100</f>
        <v>127.8</v>
      </c>
      <c r="R3138" s="8">
        <f t="shared" si="398"/>
        <v>29.045454545454547</v>
      </c>
      <c r="S3138" s="10" t="str">
        <f t="shared" si="395"/>
        <v>theater</v>
      </c>
      <c r="T3138" s="10" t="str">
        <f t="shared" si="399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6">
        <f t="shared" si="400"/>
        <v>42858.508333333339</v>
      </c>
      <c r="K3139">
        <v>1489439669</v>
      </c>
      <c r="L3139" s="16">
        <f t="shared" si="401"/>
        <v>42807.593391203707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402"/>
        <v>3.3333333333333335</v>
      </c>
      <c r="R3139" s="8">
        <f t="shared" si="398"/>
        <v>50</v>
      </c>
      <c r="S3139" s="10" t="str">
        <f t="shared" si="395"/>
        <v>theater</v>
      </c>
      <c r="T3139" s="10" t="str">
        <f t="shared" si="399"/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6">
        <f t="shared" si="400"/>
        <v>42828.354247685187</v>
      </c>
      <c r="K3140">
        <v>1489591807</v>
      </c>
      <c r="L3140" s="16">
        <f t="shared" si="401"/>
        <v>42809.354247685187</v>
      </c>
      <c r="M3140" t="b">
        <v>0</v>
      </c>
      <c r="N3140" s="11">
        <v>0.1</v>
      </c>
      <c r="O3140" t="b">
        <v>0</v>
      </c>
      <c r="P3140" t="s">
        <v>8271</v>
      </c>
      <c r="Q3140" s="7">
        <f t="shared" si="402"/>
        <v>0</v>
      </c>
      <c r="R3140" s="8">
        <f t="shared" si="398"/>
        <v>0</v>
      </c>
      <c r="S3140" s="10" t="str">
        <f t="shared" si="395"/>
        <v>theater</v>
      </c>
      <c r="T3140" s="10" t="str">
        <f t="shared" si="3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6">
        <f t="shared" si="400"/>
        <v>42818.897916666669</v>
      </c>
      <c r="K3141">
        <v>1487485760</v>
      </c>
      <c r="L3141" s="16">
        <f t="shared" si="401"/>
        <v>42784.978703703709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402"/>
        <v>5.4</v>
      </c>
      <c r="R3141" s="8">
        <f t="shared" si="398"/>
        <v>450</v>
      </c>
      <c r="S3141" s="10" t="str">
        <f t="shared" si="395"/>
        <v>theater</v>
      </c>
      <c r="T3141" s="10" t="str">
        <f t="shared" si="3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6">
        <f t="shared" si="400"/>
        <v>42832.385451388887</v>
      </c>
      <c r="K3142">
        <v>1488993303</v>
      </c>
      <c r="L3142" s="16">
        <f t="shared" si="401"/>
        <v>42802.427118055559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402"/>
        <v>0.96</v>
      </c>
      <c r="R3142" s="8">
        <f t="shared" si="398"/>
        <v>24</v>
      </c>
      <c r="S3142" s="10" t="str">
        <f t="shared" si="395"/>
        <v>theater</v>
      </c>
      <c r="T3142" s="10" t="str">
        <f t="shared" si="3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6">
        <f t="shared" si="400"/>
        <v>42841.541666666664</v>
      </c>
      <c r="K3143">
        <v>1488823488</v>
      </c>
      <c r="L3143" s="16">
        <f t="shared" si="401"/>
        <v>42800.46166666667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402"/>
        <v>51.6</v>
      </c>
      <c r="R3143" s="8">
        <f t="shared" si="398"/>
        <v>32.25</v>
      </c>
      <c r="S3143" s="10" t="str">
        <f t="shared" si="395"/>
        <v>theater</v>
      </c>
      <c r="T3143" s="10" t="str">
        <f t="shared" si="3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6">
        <f t="shared" si="400"/>
        <v>42813.179849537039</v>
      </c>
      <c r="K3144">
        <v>1487333939</v>
      </c>
      <c r="L3144" s="16">
        <f t="shared" si="401"/>
        <v>42783.22151620371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402"/>
        <v>1.6363636363636365</v>
      </c>
      <c r="R3144" s="8">
        <f t="shared" si="398"/>
        <v>15</v>
      </c>
      <c r="S3144" s="10" t="str">
        <f t="shared" si="395"/>
        <v>theater</v>
      </c>
      <c r="T3144" s="10" t="str">
        <f t="shared" si="3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6">
        <f t="shared" si="400"/>
        <v>42834.066620370373</v>
      </c>
      <c r="K3145">
        <v>1489480556</v>
      </c>
      <c r="L3145" s="16">
        <f t="shared" si="401"/>
        <v>42808.066620370373</v>
      </c>
      <c r="M3145" t="b">
        <v>0</v>
      </c>
      <c r="N3145" s="11">
        <v>0.1</v>
      </c>
      <c r="O3145" t="b">
        <v>0</v>
      </c>
      <c r="P3145" t="s">
        <v>8271</v>
      </c>
      <c r="Q3145" s="7">
        <f t="shared" si="402"/>
        <v>0</v>
      </c>
      <c r="R3145" s="8">
        <f t="shared" si="398"/>
        <v>0</v>
      </c>
      <c r="S3145" s="10" t="str">
        <f t="shared" si="395"/>
        <v>theater</v>
      </c>
      <c r="T3145" s="10" t="str">
        <f t="shared" si="3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6">
        <f t="shared" si="400"/>
        <v>42812.958333333336</v>
      </c>
      <c r="K3146">
        <v>1488459307</v>
      </c>
      <c r="L3146" s="16">
        <f t="shared" si="401"/>
        <v>42796.246608796304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402"/>
        <v>75.400000000000006</v>
      </c>
      <c r="R3146" s="8">
        <f t="shared" si="398"/>
        <v>251.33333333333334</v>
      </c>
      <c r="S3146" s="10" t="str">
        <f t="shared" si="395"/>
        <v>theater</v>
      </c>
      <c r="T3146" s="10" t="str">
        <f t="shared" si="3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6">
        <f t="shared" si="400"/>
        <v>42821.707569444443</v>
      </c>
      <c r="K3147">
        <v>1485478734</v>
      </c>
      <c r="L3147" s="16">
        <f t="shared" si="401"/>
        <v>42761.749236111114</v>
      </c>
      <c r="M3147" t="b">
        <v>0</v>
      </c>
      <c r="N3147" s="11">
        <v>0.1</v>
      </c>
      <c r="O3147" t="b">
        <v>0</v>
      </c>
      <c r="P3147" t="s">
        <v>8271</v>
      </c>
      <c r="Q3147" s="7">
        <f t="shared" si="402"/>
        <v>0</v>
      </c>
      <c r="R3147" s="8">
        <f t="shared" si="398"/>
        <v>0</v>
      </c>
      <c r="S3147" s="10" t="str">
        <f t="shared" si="395"/>
        <v>theater</v>
      </c>
      <c r="T3147" s="10" t="str">
        <f t="shared" si="3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6">
        <f t="shared" si="400"/>
        <v>42841.349143518521</v>
      </c>
      <c r="K3148">
        <v>1488471766</v>
      </c>
      <c r="L3148" s="16">
        <f t="shared" si="401"/>
        <v>42796.390810185192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402"/>
        <v>10.5</v>
      </c>
      <c r="R3148" s="8">
        <f t="shared" si="398"/>
        <v>437.5</v>
      </c>
      <c r="S3148" s="10" t="str">
        <f t="shared" si="395"/>
        <v>theater</v>
      </c>
      <c r="T3148" s="10" t="str">
        <f t="shared" si="3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6">
        <f t="shared" si="400"/>
        <v>41949.719386574077</v>
      </c>
      <c r="K3149">
        <v>1411859755</v>
      </c>
      <c r="L3149" s="16">
        <f t="shared" si="401"/>
        <v>41909.677719907413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402"/>
        <v>117.52499999999999</v>
      </c>
      <c r="R3149" s="8">
        <f t="shared" si="398"/>
        <v>110.35211267605634</v>
      </c>
      <c r="S3149" s="10" t="str">
        <f t="shared" si="395"/>
        <v>theater</v>
      </c>
      <c r="T3149" s="10" t="str">
        <f t="shared" si="3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6">
        <f t="shared" si="400"/>
        <v>41912.875</v>
      </c>
      <c r="K3150">
        <v>1410278284</v>
      </c>
      <c r="L3150" s="16">
        <f t="shared" si="401"/>
        <v>41891.373657407406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402"/>
        <v>131.16666666666669</v>
      </c>
      <c r="R3150" s="8">
        <f t="shared" si="398"/>
        <v>41.421052631578945</v>
      </c>
      <c r="S3150" s="10" t="str">
        <f t="shared" si="395"/>
        <v>theater</v>
      </c>
      <c r="T3150" s="10" t="str">
        <f t="shared" si="3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6">
        <f t="shared" si="400"/>
        <v>41249.791666666672</v>
      </c>
      <c r="K3151">
        <v>1352766300</v>
      </c>
      <c r="L3151" s="16">
        <f t="shared" si="401"/>
        <v>41225.725694444445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402"/>
        <v>104</v>
      </c>
      <c r="R3151" s="8">
        <f t="shared" si="398"/>
        <v>52</v>
      </c>
      <c r="S3151" s="10" t="str">
        <f t="shared" si="395"/>
        <v>theater</v>
      </c>
      <c r="T3151" s="10" t="str">
        <f t="shared" si="3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6">
        <f t="shared" si="400"/>
        <v>40567.875</v>
      </c>
      <c r="K3152">
        <v>1288160403</v>
      </c>
      <c r="L3152" s="16">
        <f t="shared" si="401"/>
        <v>40477.972256944449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402"/>
        <v>101</v>
      </c>
      <c r="R3152" s="8">
        <f t="shared" si="398"/>
        <v>33.990384615384613</v>
      </c>
      <c r="S3152" s="10" t="str">
        <f t="shared" si="395"/>
        <v>theater</v>
      </c>
      <c r="T3152" s="10" t="str">
        <f t="shared" si="3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6">
        <f t="shared" si="400"/>
        <v>41892.548310185186</v>
      </c>
      <c r="K3153">
        <v>1407787774</v>
      </c>
      <c r="L3153" s="16">
        <f t="shared" si="401"/>
        <v>41862.548310185186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402"/>
        <v>100.4</v>
      </c>
      <c r="R3153" s="8">
        <f t="shared" si="398"/>
        <v>103.35294117647059</v>
      </c>
      <c r="S3153" s="10" t="str">
        <f t="shared" si="395"/>
        <v>theater</v>
      </c>
      <c r="T3153" s="10" t="str">
        <f t="shared" si="3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6">
        <f t="shared" si="400"/>
        <v>41580.576006944444</v>
      </c>
      <c r="K3154">
        <v>1380833367</v>
      </c>
      <c r="L3154" s="16">
        <f t="shared" si="401"/>
        <v>41550.576006944444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402"/>
        <v>105.95454545454545</v>
      </c>
      <c r="R3154" s="8">
        <f t="shared" si="398"/>
        <v>34.791044776119406</v>
      </c>
      <c r="S3154" s="10" t="str">
        <f t="shared" si="395"/>
        <v>theater</v>
      </c>
      <c r="T3154" s="10" t="str">
        <f t="shared" si="3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6">
        <f t="shared" si="400"/>
        <v>40663.915972222225</v>
      </c>
      <c r="K3155">
        <v>1301542937</v>
      </c>
      <c r="L3155" s="16">
        <f t="shared" si="401"/>
        <v>40632.862696759265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402"/>
        <v>335.58333333333337</v>
      </c>
      <c r="R3155" s="8">
        <f t="shared" si="398"/>
        <v>41.773858921161825</v>
      </c>
      <c r="S3155" s="10" t="str">
        <f t="shared" si="395"/>
        <v>theater</v>
      </c>
      <c r="T3155" s="10" t="str">
        <f t="shared" si="3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6">
        <f t="shared" si="400"/>
        <v>41000.542337962965</v>
      </c>
      <c r="K3156">
        <v>1330722058</v>
      </c>
      <c r="L3156" s="16">
        <f t="shared" si="401"/>
        <v>40970.584004629629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402"/>
        <v>112.92857142857142</v>
      </c>
      <c r="R3156" s="8">
        <f t="shared" si="398"/>
        <v>64.268292682926827</v>
      </c>
      <c r="S3156" s="10" t="str">
        <f t="shared" si="395"/>
        <v>theater</v>
      </c>
      <c r="T3156" s="10" t="str">
        <f t="shared" si="3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6">
        <f t="shared" si="400"/>
        <v>41263.207465277781</v>
      </c>
      <c r="K3157">
        <v>1353412725</v>
      </c>
      <c r="L3157" s="16">
        <f t="shared" si="401"/>
        <v>41233.207465277781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402"/>
        <v>188.50460000000001</v>
      </c>
      <c r="R3157" s="8">
        <f t="shared" si="398"/>
        <v>31.209370860927152</v>
      </c>
      <c r="S3157" s="10" t="str">
        <f t="shared" si="395"/>
        <v>theater</v>
      </c>
      <c r="T3157" s="10" t="str">
        <f t="shared" si="3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6">
        <f t="shared" si="400"/>
        <v>41061.66138888889</v>
      </c>
      <c r="K3158">
        <v>1335567144</v>
      </c>
      <c r="L3158" s="16">
        <f t="shared" si="401"/>
        <v>41026.66138888889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402"/>
        <v>101.81818181818181</v>
      </c>
      <c r="R3158" s="8">
        <f t="shared" si="398"/>
        <v>62.921348314606739</v>
      </c>
      <c r="S3158" s="10" t="str">
        <f t="shared" si="395"/>
        <v>theater</v>
      </c>
      <c r="T3158" s="10" t="str">
        <f t="shared" si="3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6">
        <f t="shared" si="400"/>
        <v>41838.916666666672</v>
      </c>
      <c r="K3159">
        <v>1404932105</v>
      </c>
      <c r="L3159" s="16">
        <f t="shared" si="401"/>
        <v>41829.49658564815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402"/>
        <v>101</v>
      </c>
      <c r="R3159" s="8">
        <f t="shared" si="398"/>
        <v>98.536585365853654</v>
      </c>
      <c r="S3159" s="10" t="str">
        <f t="shared" si="395"/>
        <v>theater</v>
      </c>
      <c r="T3159" s="10" t="str">
        <f t="shared" si="3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6">
        <f t="shared" si="400"/>
        <v>41477.548055555555</v>
      </c>
      <c r="K3160">
        <v>1371931752</v>
      </c>
      <c r="L3160" s="16">
        <f t="shared" si="401"/>
        <v>41447.548055555555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402"/>
        <v>113.99999999999999</v>
      </c>
      <c r="R3160" s="8">
        <f t="shared" si="398"/>
        <v>82.608695652173907</v>
      </c>
      <c r="S3160" s="10" t="str">
        <f t="shared" si="395"/>
        <v>theater</v>
      </c>
      <c r="T3160" s="10" t="str">
        <f t="shared" si="3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6">
        <f t="shared" si="400"/>
        <v>40926.666666666672</v>
      </c>
      <c r="K3161">
        <v>1323221761</v>
      </c>
      <c r="L3161" s="16">
        <f t="shared" si="401"/>
        <v>40883.775011574078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402"/>
        <v>133.48133333333334</v>
      </c>
      <c r="R3161" s="8">
        <f t="shared" si="398"/>
        <v>38.504230769230773</v>
      </c>
      <c r="S3161" s="10" t="str">
        <f t="shared" si="395"/>
        <v>theater</v>
      </c>
      <c r="T3161" s="10" t="str">
        <f t="shared" si="3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6">
        <f t="shared" si="400"/>
        <v>41863.915972222225</v>
      </c>
      <c r="K3162">
        <v>1405923687</v>
      </c>
      <c r="L3162" s="16">
        <f t="shared" si="401"/>
        <v>41840.973229166666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402"/>
        <v>101.53333333333335</v>
      </c>
      <c r="R3162" s="8">
        <f t="shared" si="398"/>
        <v>80.15789473684211</v>
      </c>
      <c r="S3162" s="10" t="str">
        <f t="shared" si="395"/>
        <v>theater</v>
      </c>
      <c r="T3162" s="10" t="str">
        <f t="shared" ref="T3162:T3189" si="403">IF(ISNUMBER(SEARCH("plays",P3162)),"plays","")</f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6">
        <f t="shared" si="400"/>
        <v>41927.244467592594</v>
      </c>
      <c r="K3163">
        <v>1410785522</v>
      </c>
      <c r="L3163" s="16">
        <f t="shared" si="401"/>
        <v>41897.244467592594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402"/>
        <v>105.1</v>
      </c>
      <c r="R3163" s="8">
        <f t="shared" si="398"/>
        <v>28.405405405405407</v>
      </c>
      <c r="S3163" s="10" t="str">
        <f t="shared" si="395"/>
        <v>theater</v>
      </c>
      <c r="T3163" s="10" t="str">
        <f t="shared" si="403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6">
        <f t="shared" si="400"/>
        <v>41826.791666666672</v>
      </c>
      <c r="K3164">
        <v>1402331262</v>
      </c>
      <c r="L3164" s="16">
        <f t="shared" si="401"/>
        <v>41799.394236111111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402"/>
        <v>127.15</v>
      </c>
      <c r="R3164" s="8">
        <f t="shared" si="398"/>
        <v>80.730158730158735</v>
      </c>
      <c r="S3164" s="10" t="str">
        <f t="shared" si="395"/>
        <v>theater</v>
      </c>
      <c r="T3164" s="10" t="str">
        <f t="shared" si="403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6">
        <f t="shared" si="400"/>
        <v>41805.462094907409</v>
      </c>
      <c r="K3165">
        <v>1400263525</v>
      </c>
      <c r="L3165" s="16">
        <f t="shared" si="401"/>
        <v>41775.462094907409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402"/>
        <v>111.15384615384616</v>
      </c>
      <c r="R3165" s="8">
        <f t="shared" si="398"/>
        <v>200.69444444444446</v>
      </c>
      <c r="S3165" s="10" t="str">
        <f t="shared" si="395"/>
        <v>theater</v>
      </c>
      <c r="T3165" s="10" t="str">
        <f t="shared" si="403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6">
        <f t="shared" si="400"/>
        <v>41799.514062500006</v>
      </c>
      <c r="K3166">
        <v>1399490415</v>
      </c>
      <c r="L3166" s="16">
        <f t="shared" si="401"/>
        <v>41766.514062500006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402"/>
        <v>106.76</v>
      </c>
      <c r="R3166" s="8">
        <f t="shared" si="398"/>
        <v>37.591549295774648</v>
      </c>
      <c r="S3166" s="10" t="str">
        <f t="shared" si="395"/>
        <v>theater</v>
      </c>
      <c r="T3166" s="10" t="str">
        <f t="shared" si="403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6">
        <f t="shared" si="400"/>
        <v>40665.874305555561</v>
      </c>
      <c r="K3167">
        <v>1302493760</v>
      </c>
      <c r="L3167" s="16">
        <f t="shared" si="401"/>
        <v>40643.867592592593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402"/>
        <v>162.66666666666666</v>
      </c>
      <c r="R3167" s="8">
        <f t="shared" si="398"/>
        <v>58.095238095238095</v>
      </c>
      <c r="S3167" s="10" t="str">
        <f t="shared" ref="S3167:S3230" si="404">IF(ISNUMBER(SEARCH("theater",P3167)),"theater","")</f>
        <v>theater</v>
      </c>
      <c r="T3167" s="10" t="str">
        <f t="shared" si="403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6">
        <f t="shared" si="400"/>
        <v>41969.040972222225</v>
      </c>
      <c r="K3168">
        <v>1414514153</v>
      </c>
      <c r="L3168" s="16">
        <f t="shared" si="401"/>
        <v>41940.399918981486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402"/>
        <v>160.22808571428573</v>
      </c>
      <c r="R3168" s="8">
        <f t="shared" si="398"/>
        <v>60.300892473118282</v>
      </c>
      <c r="S3168" s="10" t="str">
        <f t="shared" si="404"/>
        <v>theater</v>
      </c>
      <c r="T3168" s="10" t="str">
        <f t="shared" si="403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6">
        <f t="shared" si="400"/>
        <v>41852.884039351855</v>
      </c>
      <c r="K3169">
        <v>1405743181</v>
      </c>
      <c r="L3169" s="16">
        <f t="shared" si="401"/>
        <v>41838.884039351855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402"/>
        <v>116.16666666666666</v>
      </c>
      <c r="R3169" s="8">
        <f t="shared" si="398"/>
        <v>63.363636363636367</v>
      </c>
      <c r="S3169" s="10" t="str">
        <f t="shared" si="404"/>
        <v>theater</v>
      </c>
      <c r="T3169" s="10" t="str">
        <f t="shared" si="403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6">
        <f t="shared" si="400"/>
        <v>41803.625</v>
      </c>
      <c r="K3170">
        <v>1399948353</v>
      </c>
      <c r="L3170" s="16">
        <f t="shared" si="401"/>
        <v>41771.81427083334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402"/>
        <v>124.2</v>
      </c>
      <c r="R3170" s="8">
        <f t="shared" si="398"/>
        <v>50.901639344262293</v>
      </c>
      <c r="S3170" s="10" t="str">
        <f t="shared" si="404"/>
        <v>theater</v>
      </c>
      <c r="T3170" s="10" t="str">
        <f t="shared" si="403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6">
        <f t="shared" si="400"/>
        <v>41620.915972222225</v>
      </c>
      <c r="K3171">
        <v>1384364561</v>
      </c>
      <c r="L3171" s="16">
        <f t="shared" si="401"/>
        <v>41591.44630787037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402"/>
        <v>103.01249999999999</v>
      </c>
      <c r="R3171" s="8">
        <f t="shared" si="398"/>
        <v>100.5</v>
      </c>
      <c r="S3171" s="10" t="str">
        <f t="shared" si="404"/>
        <v>theater</v>
      </c>
      <c r="T3171" s="10" t="str">
        <f t="shared" si="403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6">
        <f t="shared" si="400"/>
        <v>41821.875</v>
      </c>
      <c r="K3172">
        <v>1401414944</v>
      </c>
      <c r="L3172" s="16">
        <f t="shared" si="401"/>
        <v>41788.788703703707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402"/>
        <v>112.25</v>
      </c>
      <c r="R3172" s="8">
        <f t="shared" si="398"/>
        <v>31.619718309859156</v>
      </c>
      <c r="S3172" s="10" t="str">
        <f t="shared" si="404"/>
        <v>theater</v>
      </c>
      <c r="T3172" s="10" t="str">
        <f t="shared" si="403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6">
        <f t="shared" si="400"/>
        <v>42496.316643518519</v>
      </c>
      <c r="K3173">
        <v>1459953358</v>
      </c>
      <c r="L3173" s="16">
        <f t="shared" si="401"/>
        <v>42466.316643518519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402"/>
        <v>108.8142857142857</v>
      </c>
      <c r="R3173" s="8">
        <f t="shared" si="398"/>
        <v>65.102564102564102</v>
      </c>
      <c r="S3173" s="10" t="str">
        <f t="shared" si="404"/>
        <v>theater</v>
      </c>
      <c r="T3173" s="10" t="str">
        <f t="shared" si="403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6">
        <f t="shared" si="400"/>
        <v>40953.438287037039</v>
      </c>
      <c r="K3174">
        <v>1326648668</v>
      </c>
      <c r="L3174" s="16">
        <f t="shared" si="401"/>
        <v>40923.438287037039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402"/>
        <v>114.99999999999999</v>
      </c>
      <c r="R3174" s="8">
        <f t="shared" si="398"/>
        <v>79.310344827586206</v>
      </c>
      <c r="S3174" s="10" t="str">
        <f t="shared" si="404"/>
        <v>theater</v>
      </c>
      <c r="T3174" s="10" t="str">
        <f t="shared" si="403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6">
        <f t="shared" si="400"/>
        <v>41908.586712962962</v>
      </c>
      <c r="K3175">
        <v>1409173492</v>
      </c>
      <c r="L3175" s="16">
        <f t="shared" si="401"/>
        <v>41878.586712962962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402"/>
        <v>103</v>
      </c>
      <c r="R3175" s="8">
        <f t="shared" si="398"/>
        <v>139.18918918918919</v>
      </c>
      <c r="S3175" s="10" t="str">
        <f t="shared" si="404"/>
        <v>theater</v>
      </c>
      <c r="T3175" s="10" t="str">
        <f t="shared" si="403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6">
        <f t="shared" si="400"/>
        <v>41876.573009259264</v>
      </c>
      <c r="K3176">
        <v>1407789908</v>
      </c>
      <c r="L3176" s="16">
        <f t="shared" si="401"/>
        <v>41862.573009259264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402"/>
        <v>101.13333333333334</v>
      </c>
      <c r="R3176" s="8">
        <f t="shared" si="398"/>
        <v>131.91304347826087</v>
      </c>
      <c r="S3176" s="10" t="str">
        <f t="shared" si="404"/>
        <v>theater</v>
      </c>
      <c r="T3176" s="10" t="str">
        <f t="shared" si="403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6">
        <f t="shared" si="400"/>
        <v>40591.595219907409</v>
      </c>
      <c r="K3177">
        <v>1292793427</v>
      </c>
      <c r="L3177" s="16">
        <f t="shared" si="401"/>
        <v>40531.595219907409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402"/>
        <v>109.55999999999999</v>
      </c>
      <c r="R3177" s="8">
        <f t="shared" si="398"/>
        <v>91.3</v>
      </c>
      <c r="S3177" s="10" t="str">
        <f t="shared" si="404"/>
        <v>theater</v>
      </c>
      <c r="T3177" s="10" t="str">
        <f t="shared" si="403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6">
        <f t="shared" si="400"/>
        <v>41504.333333333336</v>
      </c>
      <c r="K3178">
        <v>1374531631</v>
      </c>
      <c r="L3178" s="16">
        <f t="shared" si="401"/>
        <v>41477.639247685183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402"/>
        <v>114.8421052631579</v>
      </c>
      <c r="R3178" s="8">
        <f t="shared" si="398"/>
        <v>39.672727272727272</v>
      </c>
      <c r="S3178" s="10" t="str">
        <f t="shared" si="404"/>
        <v>theater</v>
      </c>
      <c r="T3178" s="10" t="str">
        <f t="shared" si="403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6">
        <f t="shared" si="400"/>
        <v>41811.375104166669</v>
      </c>
      <c r="K3179">
        <v>1400774409</v>
      </c>
      <c r="L3179" s="16">
        <f t="shared" si="401"/>
        <v>41781.375104166669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402"/>
        <v>117.39999999999999</v>
      </c>
      <c r="R3179" s="8">
        <f t="shared" si="398"/>
        <v>57.549019607843135</v>
      </c>
      <c r="S3179" s="10" t="str">
        <f t="shared" si="404"/>
        <v>theater</v>
      </c>
      <c r="T3179" s="10" t="str">
        <f t="shared" si="403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6">
        <f t="shared" si="400"/>
        <v>41836.313368055555</v>
      </c>
      <c r="K3180">
        <v>1402929075</v>
      </c>
      <c r="L3180" s="16">
        <f t="shared" si="401"/>
        <v>41806.313368055555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402"/>
        <v>171.73333333333335</v>
      </c>
      <c r="R3180" s="8">
        <f t="shared" si="398"/>
        <v>33.025641025641029</v>
      </c>
      <c r="S3180" s="10" t="str">
        <f t="shared" si="404"/>
        <v>theater</v>
      </c>
      <c r="T3180" s="10" t="str">
        <f t="shared" si="403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6">
        <f t="shared" si="400"/>
        <v>41400.410543981481</v>
      </c>
      <c r="K3181">
        <v>1365699071</v>
      </c>
      <c r="L3181" s="16">
        <f t="shared" si="401"/>
        <v>41375.410543981481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402"/>
        <v>114.16238095238094</v>
      </c>
      <c r="R3181" s="8">
        <f t="shared" si="398"/>
        <v>77.335806451612896</v>
      </c>
      <c r="S3181" s="10" t="str">
        <f t="shared" si="404"/>
        <v>theater</v>
      </c>
      <c r="T3181" s="10" t="str">
        <f t="shared" si="403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6">
        <f t="shared" si="400"/>
        <v>41810.120937500003</v>
      </c>
      <c r="K3182">
        <v>1400666049</v>
      </c>
      <c r="L3182" s="16">
        <f t="shared" si="401"/>
        <v>41780.120937500003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402"/>
        <v>119.75</v>
      </c>
      <c r="R3182" s="8">
        <f t="shared" si="398"/>
        <v>31.933333333333334</v>
      </c>
      <c r="S3182" s="10" t="str">
        <f t="shared" si="404"/>
        <v>theater</v>
      </c>
      <c r="T3182" s="10" t="str">
        <f t="shared" si="403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6">
        <f t="shared" si="400"/>
        <v>41805.375</v>
      </c>
      <c r="K3183">
        <v>1400570787</v>
      </c>
      <c r="L3183" s="16">
        <f t="shared" si="401"/>
        <v>41779.018368055556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402"/>
        <v>109.00000000000001</v>
      </c>
      <c r="R3183" s="8">
        <f t="shared" si="398"/>
        <v>36.333333333333336</v>
      </c>
      <c r="S3183" s="10" t="str">
        <f t="shared" si="404"/>
        <v>theater</v>
      </c>
      <c r="T3183" s="10" t="str">
        <f t="shared" si="403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6">
        <f t="shared" si="400"/>
        <v>40939.416666666672</v>
      </c>
      <c r="K3184">
        <v>1323211621</v>
      </c>
      <c r="L3184" s="16">
        <f t="shared" si="401"/>
        <v>40883.657650462963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402"/>
        <v>100.88571428571429</v>
      </c>
      <c r="R3184" s="8">
        <f t="shared" si="398"/>
        <v>46.768211920529801</v>
      </c>
      <c r="S3184" s="10" t="str">
        <f t="shared" si="404"/>
        <v>theater</v>
      </c>
      <c r="T3184" s="10" t="str">
        <f t="shared" si="403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6">
        <f t="shared" si="400"/>
        <v>41509.503113425926</v>
      </c>
      <c r="K3185">
        <v>1375729469</v>
      </c>
      <c r="L3185" s="16">
        <f t="shared" si="401"/>
        <v>41491.503113425926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402"/>
        <v>109.00000000000001</v>
      </c>
      <c r="R3185" s="8">
        <f t="shared" si="398"/>
        <v>40.073529411764703</v>
      </c>
      <c r="S3185" s="10" t="str">
        <f t="shared" si="404"/>
        <v>theater</v>
      </c>
      <c r="T3185" s="10" t="str">
        <f t="shared" si="403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6">
        <f t="shared" si="400"/>
        <v>41821.701747685183</v>
      </c>
      <c r="K3186">
        <v>1401666631</v>
      </c>
      <c r="L3186" s="16">
        <f t="shared" si="401"/>
        <v>41791.701747685183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402"/>
        <v>107.20930232558139</v>
      </c>
      <c r="R3186" s="8">
        <f t="shared" si="398"/>
        <v>100.21739130434783</v>
      </c>
      <c r="S3186" s="10" t="str">
        <f t="shared" si="404"/>
        <v>theater</v>
      </c>
      <c r="T3186" s="10" t="str">
        <f t="shared" si="403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6">
        <f t="shared" si="400"/>
        <v>41836.685659722229</v>
      </c>
      <c r="K3187">
        <v>1404948441</v>
      </c>
      <c r="L3187" s="16">
        <f t="shared" si="401"/>
        <v>41829.685659722229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402"/>
        <v>100</v>
      </c>
      <c r="R3187" s="8">
        <f t="shared" si="398"/>
        <v>41.666666666666664</v>
      </c>
      <c r="S3187" s="10" t="str">
        <f t="shared" si="404"/>
        <v>theater</v>
      </c>
      <c r="T3187" s="10" t="str">
        <f t="shared" si="403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6">
        <f t="shared" si="400"/>
        <v>41898.583333333336</v>
      </c>
      <c r="K3188">
        <v>1408313438</v>
      </c>
      <c r="L3188" s="16">
        <f t="shared" si="401"/>
        <v>41868.632384259261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402"/>
        <v>102.18750000000001</v>
      </c>
      <c r="R3188" s="8">
        <f t="shared" si="398"/>
        <v>46.714285714285715</v>
      </c>
      <c r="S3188" s="10" t="str">
        <f t="shared" si="404"/>
        <v>theater</v>
      </c>
      <c r="T3188" s="10" t="str">
        <f t="shared" si="403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6">
        <f t="shared" si="400"/>
        <v>41855.3746875</v>
      </c>
      <c r="K3189">
        <v>1405439973</v>
      </c>
      <c r="L3189" s="16">
        <f t="shared" si="401"/>
        <v>41835.3746875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402"/>
        <v>116.29333333333334</v>
      </c>
      <c r="R3189" s="8">
        <f t="shared" si="398"/>
        <v>71.491803278688522</v>
      </c>
      <c r="S3189" s="10" t="str">
        <f t="shared" si="404"/>
        <v>theater</v>
      </c>
      <c r="T3189" s="10" t="str">
        <f t="shared" si="403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6">
        <f t="shared" si="400"/>
        <v>42165.123865740745</v>
      </c>
      <c r="K3190">
        <v>1432115902</v>
      </c>
      <c r="L3190" s="16">
        <f t="shared" si="401"/>
        <v>42144.123865740745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402"/>
        <v>65</v>
      </c>
      <c r="R3190" s="8">
        <f t="shared" si="398"/>
        <v>14.444444444444445</v>
      </c>
      <c r="S3190" s="10" t="str">
        <f t="shared" si="404"/>
        <v>theater</v>
      </c>
      <c r="T3190" s="10" t="str">
        <f t="shared" ref="T3190:T3209" si="405">IF(ISNUMBER(SEARCH("musical",P3190)),"musical","")</f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6">
        <f t="shared" si="400"/>
        <v>42148.054768518523</v>
      </c>
      <c r="K3191">
        <v>1429863532</v>
      </c>
      <c r="L3191" s="16">
        <f t="shared" si="401"/>
        <v>42118.054768518523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402"/>
        <v>12.327272727272726</v>
      </c>
      <c r="R3191" s="8">
        <f t="shared" si="398"/>
        <v>356.84210526315792</v>
      </c>
      <c r="S3191" s="10" t="str">
        <f t="shared" si="404"/>
        <v>theater</v>
      </c>
      <c r="T3191" s="10" t="str">
        <f t="shared" si="405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6">
        <f t="shared" si="400"/>
        <v>42712.901331018518</v>
      </c>
      <c r="K3192">
        <v>1478662675</v>
      </c>
      <c r="L3192" s="16">
        <f t="shared" si="401"/>
        <v>42682.859664351854</v>
      </c>
      <c r="M3192" t="b">
        <v>0</v>
      </c>
      <c r="N3192" s="11">
        <v>0.1</v>
      </c>
      <c r="O3192" t="b">
        <v>0</v>
      </c>
      <c r="P3192" t="s">
        <v>8305</v>
      </c>
      <c r="Q3192" s="7">
        <f t="shared" si="402"/>
        <v>0</v>
      </c>
      <c r="R3192" s="8">
        <f t="shared" si="398"/>
        <v>0</v>
      </c>
      <c r="S3192" s="10" t="str">
        <f t="shared" si="404"/>
        <v>theater</v>
      </c>
      <c r="T3192" s="10" t="str">
        <f t="shared" si="405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6">
        <f t="shared" si="400"/>
        <v>42598.463761574072</v>
      </c>
      <c r="K3193">
        <v>1466186869</v>
      </c>
      <c r="L3193" s="16">
        <f t="shared" si="401"/>
        <v>42538.463761574072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402"/>
        <v>4.0266666666666664</v>
      </c>
      <c r="R3193" s="8">
        <f t="shared" si="398"/>
        <v>37.75</v>
      </c>
      <c r="S3193" s="10" t="str">
        <f t="shared" si="404"/>
        <v>theater</v>
      </c>
      <c r="T3193" s="10" t="str">
        <f t="shared" si="405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6">
        <f t="shared" si="400"/>
        <v>42063.625000000007</v>
      </c>
      <c r="K3194">
        <v>1421274859</v>
      </c>
      <c r="L3194" s="16">
        <f t="shared" si="401"/>
        <v>42018.648831018516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402"/>
        <v>1.02</v>
      </c>
      <c r="R3194" s="8">
        <f t="shared" ref="R3194:R3257" si="406">E3194/N3194</f>
        <v>12.75</v>
      </c>
      <c r="S3194" s="10" t="str">
        <f t="shared" si="404"/>
        <v>theater</v>
      </c>
      <c r="T3194" s="10" t="str">
        <f t="shared" si="405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6">
        <f t="shared" si="400"/>
        <v>42055.676574074074</v>
      </c>
      <c r="K3195">
        <v>1420586056</v>
      </c>
      <c r="L3195" s="16">
        <f t="shared" si="401"/>
        <v>42010.676574074074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402"/>
        <v>11.74</v>
      </c>
      <c r="R3195" s="8">
        <f t="shared" si="406"/>
        <v>24.458333333333332</v>
      </c>
      <c r="S3195" s="10" t="str">
        <f t="shared" si="404"/>
        <v>theater</v>
      </c>
      <c r="T3195" s="10" t="str">
        <f t="shared" si="405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6">
        <f t="shared" si="400"/>
        <v>42211.770810185182</v>
      </c>
      <c r="K3196">
        <v>1435368598</v>
      </c>
      <c r="L3196" s="16">
        <f t="shared" si="401"/>
        <v>42181.770810185182</v>
      </c>
      <c r="M3196" t="b">
        <v>0</v>
      </c>
      <c r="N3196" s="11">
        <v>0.1</v>
      </c>
      <c r="O3196" t="b">
        <v>0</v>
      </c>
      <c r="P3196" t="s">
        <v>8305</v>
      </c>
      <c r="Q3196" s="7">
        <f t="shared" si="402"/>
        <v>0</v>
      </c>
      <c r="R3196" s="8">
        <f t="shared" si="406"/>
        <v>0</v>
      </c>
      <c r="S3196" s="10" t="str">
        <f t="shared" si="404"/>
        <v>theater</v>
      </c>
      <c r="T3196" s="10" t="str">
        <f t="shared" si="405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6">
        <f t="shared" si="400"/>
        <v>42047.302569444444</v>
      </c>
      <c r="K3197">
        <v>1421158542</v>
      </c>
      <c r="L3197" s="16">
        <f t="shared" si="401"/>
        <v>42017.302569444444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402"/>
        <v>59.142857142857139</v>
      </c>
      <c r="R3197" s="8">
        <f t="shared" si="406"/>
        <v>53.07692307692308</v>
      </c>
      <c r="S3197" s="10" t="str">
        <f t="shared" si="404"/>
        <v>theater</v>
      </c>
      <c r="T3197" s="10" t="str">
        <f t="shared" si="405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6">
        <f t="shared" si="400"/>
        <v>42217.291666666664</v>
      </c>
      <c r="K3198">
        <v>1433254875</v>
      </c>
      <c r="L3198" s="16">
        <f t="shared" si="401"/>
        <v>42157.306423611117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402"/>
        <v>0.06</v>
      </c>
      <c r="R3198" s="8">
        <f t="shared" si="406"/>
        <v>300</v>
      </c>
      <c r="S3198" s="10" t="str">
        <f t="shared" si="404"/>
        <v>theater</v>
      </c>
      <c r="T3198" s="10" t="str">
        <f t="shared" si="405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6">
        <f t="shared" si="400"/>
        <v>42039.201597222222</v>
      </c>
      <c r="K3199">
        <v>1420458618</v>
      </c>
      <c r="L3199" s="16">
        <f t="shared" si="401"/>
        <v>42009.201597222222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402"/>
        <v>11.450000000000001</v>
      </c>
      <c r="R3199" s="8">
        <f t="shared" si="406"/>
        <v>286.25</v>
      </c>
      <c r="S3199" s="10" t="str">
        <f t="shared" si="404"/>
        <v>theater</v>
      </c>
      <c r="T3199" s="10" t="str">
        <f t="shared" si="405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6">
        <f t="shared" si="400"/>
        <v>42051.132835648146</v>
      </c>
      <c r="K3200">
        <v>1420798277</v>
      </c>
      <c r="L3200" s="16">
        <f t="shared" si="401"/>
        <v>42013.132835648146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402"/>
        <v>0.36666666666666664</v>
      </c>
      <c r="R3200" s="8">
        <f t="shared" si="406"/>
        <v>36.666666666666664</v>
      </c>
      <c r="S3200" s="10" t="str">
        <f t="shared" si="404"/>
        <v>theater</v>
      </c>
      <c r="T3200" s="10" t="str">
        <f t="shared" si="405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6">
        <f t="shared" si="400"/>
        <v>41888.583333333336</v>
      </c>
      <c r="K3201">
        <v>1407435418</v>
      </c>
      <c r="L3201" s="16">
        <f t="shared" si="401"/>
        <v>41858.47011574074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402"/>
        <v>52.16</v>
      </c>
      <c r="R3201" s="8">
        <f t="shared" si="406"/>
        <v>49.20754716981132</v>
      </c>
      <c r="S3201" s="10" t="str">
        <f t="shared" si="404"/>
        <v>theater</v>
      </c>
      <c r="T3201" s="10" t="str">
        <f t="shared" si="405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6">
        <f t="shared" ref="J3202:J3265" si="407">(((I3202/60)/60)/24)+DATE(1970,1,1)+(-7/24)</f>
        <v>42489.94027777778</v>
      </c>
      <c r="K3202">
        <v>1459410101</v>
      </c>
      <c r="L3202" s="16">
        <f t="shared" ref="L3202:L3265" si="408">(((K3202/60)/60)/24)+DATE(1970,1,1)+(-7/24)</f>
        <v>42460.028946759259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409">(E3202/D3202)*100</f>
        <v>2E-3</v>
      </c>
      <c r="R3202" s="8">
        <f t="shared" si="406"/>
        <v>1</v>
      </c>
      <c r="S3202" s="10" t="str">
        <f t="shared" si="404"/>
        <v>theater</v>
      </c>
      <c r="T3202" s="10" t="str">
        <f t="shared" si="405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6">
        <f t="shared" si="407"/>
        <v>41882.475428240745</v>
      </c>
      <c r="K3203">
        <v>1407695077</v>
      </c>
      <c r="L3203" s="16">
        <f t="shared" si="408"/>
        <v>41861.475428240745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409"/>
        <v>1.25</v>
      </c>
      <c r="R3203" s="8">
        <f t="shared" si="406"/>
        <v>12.5</v>
      </c>
      <c r="S3203" s="10" t="str">
        <f t="shared" si="404"/>
        <v>theater</v>
      </c>
      <c r="T3203" s="10" t="str">
        <f t="shared" si="405"/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6">
        <f t="shared" si="407"/>
        <v>42351.957638888889</v>
      </c>
      <c r="K3204">
        <v>1445027346</v>
      </c>
      <c r="L3204" s="16">
        <f t="shared" si="408"/>
        <v>42293.561875000007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409"/>
        <v>54.52</v>
      </c>
      <c r="R3204" s="8">
        <f t="shared" si="406"/>
        <v>109.04</v>
      </c>
      <c r="S3204" s="10" t="str">
        <f t="shared" si="404"/>
        <v>theater</v>
      </c>
      <c r="T3204" s="10" t="str">
        <f t="shared" si="4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6">
        <f t="shared" si="407"/>
        <v>42272.697013888894</v>
      </c>
      <c r="K3205">
        <v>1440632622</v>
      </c>
      <c r="L3205" s="16">
        <f t="shared" si="408"/>
        <v>42242.697013888894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409"/>
        <v>25</v>
      </c>
      <c r="R3205" s="8">
        <f t="shared" si="406"/>
        <v>41.666666666666664</v>
      </c>
      <c r="S3205" s="10" t="str">
        <f t="shared" si="404"/>
        <v>theater</v>
      </c>
      <c r="T3205" s="10" t="str">
        <f t="shared" si="4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6">
        <f t="shared" si="407"/>
        <v>42202.384722222225</v>
      </c>
      <c r="K3206">
        <v>1434558479</v>
      </c>
      <c r="L3206" s="16">
        <f t="shared" si="408"/>
        <v>42172.394432870373</v>
      </c>
      <c r="M3206" t="b">
        <v>0</v>
      </c>
      <c r="N3206" s="11">
        <v>0.1</v>
      </c>
      <c r="O3206" t="b">
        <v>0</v>
      </c>
      <c r="P3206" t="s">
        <v>8305</v>
      </c>
      <c r="Q3206" s="7">
        <f t="shared" si="409"/>
        <v>0</v>
      </c>
      <c r="R3206" s="8">
        <f t="shared" si="406"/>
        <v>0</v>
      </c>
      <c r="S3206" s="10" t="str">
        <f t="shared" si="404"/>
        <v>theater</v>
      </c>
      <c r="T3206" s="10" t="str">
        <f t="shared" si="4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6">
        <f t="shared" si="407"/>
        <v>42125.083009259259</v>
      </c>
      <c r="K3207">
        <v>1427878772</v>
      </c>
      <c r="L3207" s="16">
        <f t="shared" si="408"/>
        <v>42095.083009259259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409"/>
        <v>3.4125000000000001</v>
      </c>
      <c r="R3207" s="8">
        <f t="shared" si="406"/>
        <v>22.75</v>
      </c>
      <c r="S3207" s="10" t="str">
        <f t="shared" si="404"/>
        <v>theater</v>
      </c>
      <c r="T3207" s="10" t="str">
        <f t="shared" si="4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6">
        <f t="shared" si="407"/>
        <v>42265.984386574077</v>
      </c>
      <c r="K3208">
        <v>1440052651</v>
      </c>
      <c r="L3208" s="16">
        <f t="shared" si="408"/>
        <v>42235.984386574077</v>
      </c>
      <c r="M3208" t="b">
        <v>0</v>
      </c>
      <c r="N3208" s="11">
        <v>0.1</v>
      </c>
      <c r="O3208" t="b">
        <v>0</v>
      </c>
      <c r="P3208" t="s">
        <v>8305</v>
      </c>
      <c r="Q3208" s="7">
        <f t="shared" si="409"/>
        <v>0</v>
      </c>
      <c r="R3208" s="8">
        <f t="shared" si="406"/>
        <v>0</v>
      </c>
      <c r="S3208" s="10" t="str">
        <f t="shared" si="404"/>
        <v>theater</v>
      </c>
      <c r="T3208" s="10" t="str">
        <f t="shared" si="4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6">
        <f t="shared" si="407"/>
        <v>42116.944525462961</v>
      </c>
      <c r="K3209">
        <v>1424587207</v>
      </c>
      <c r="L3209" s="16">
        <f t="shared" si="408"/>
        <v>42056.986192129632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409"/>
        <v>46.36363636363636</v>
      </c>
      <c r="R3209" s="8">
        <f t="shared" si="406"/>
        <v>70.833333333333329</v>
      </c>
      <c r="S3209" s="10" t="str">
        <f t="shared" si="404"/>
        <v>theater</v>
      </c>
      <c r="T3209" s="10" t="str">
        <f t="shared" si="4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6">
        <f t="shared" si="407"/>
        <v>41848.313391203708</v>
      </c>
      <c r="K3210">
        <v>1404743477</v>
      </c>
      <c r="L3210" s="16">
        <f t="shared" si="408"/>
        <v>41827.313391203708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409"/>
        <v>103.49999999999999</v>
      </c>
      <c r="R3210" s="8">
        <f t="shared" si="406"/>
        <v>63.109756097560975</v>
      </c>
      <c r="S3210" s="10" t="str">
        <f t="shared" si="404"/>
        <v>theater</v>
      </c>
      <c r="T3210" s="10" t="str">
        <f t="shared" ref="T3210:T3273" si="410">IF(ISNUMBER(SEARCH("plays",P3210)),"plays","")</f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6">
        <f t="shared" si="407"/>
        <v>41810.666666666672</v>
      </c>
      <c r="K3211">
        <v>1400512658</v>
      </c>
      <c r="L3211" s="16">
        <f t="shared" si="408"/>
        <v>41778.345578703709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409"/>
        <v>119.32315789473684</v>
      </c>
      <c r="R3211" s="8">
        <f t="shared" si="406"/>
        <v>50.157964601769912</v>
      </c>
      <c r="S3211" s="10" t="str">
        <f t="shared" si="404"/>
        <v>theater</v>
      </c>
      <c r="T3211" s="10" t="str">
        <f t="shared" si="410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6">
        <f t="shared" si="407"/>
        <v>41060.874305555561</v>
      </c>
      <c r="K3212">
        <v>1334442519</v>
      </c>
      <c r="L3212" s="16">
        <f t="shared" si="408"/>
        <v>41013.644895833335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409"/>
        <v>125.76666666666667</v>
      </c>
      <c r="R3212" s="8">
        <f t="shared" si="406"/>
        <v>62.883333333333333</v>
      </c>
      <c r="S3212" s="10" t="str">
        <f t="shared" si="404"/>
        <v>theater</v>
      </c>
      <c r="T3212" s="10" t="str">
        <f t="shared" si="410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6">
        <f t="shared" si="407"/>
        <v>41865.791666666672</v>
      </c>
      <c r="K3213">
        <v>1405346680</v>
      </c>
      <c r="L3213" s="16">
        <f t="shared" si="408"/>
        <v>41834.294907407413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409"/>
        <v>119.74347826086958</v>
      </c>
      <c r="R3213" s="8">
        <f t="shared" si="406"/>
        <v>85.531055900621112</v>
      </c>
      <c r="S3213" s="10" t="str">
        <f t="shared" si="404"/>
        <v>theater</v>
      </c>
      <c r="T3213" s="10" t="str">
        <f t="shared" si="410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6">
        <f t="shared" si="407"/>
        <v>41859.504062500004</v>
      </c>
      <c r="K3214">
        <v>1404932751</v>
      </c>
      <c r="L3214" s="16">
        <f t="shared" si="408"/>
        <v>41829.504062500004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409"/>
        <v>126.25</v>
      </c>
      <c r="R3214" s="8">
        <f t="shared" si="406"/>
        <v>53.723404255319146</v>
      </c>
      <c r="S3214" s="10" t="str">
        <f t="shared" si="404"/>
        <v>theater</v>
      </c>
      <c r="T3214" s="10" t="str">
        <f t="shared" si="410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6">
        <f t="shared" si="407"/>
        <v>42211.471747685187</v>
      </c>
      <c r="K3215">
        <v>1434478759</v>
      </c>
      <c r="L3215" s="16">
        <f t="shared" si="408"/>
        <v>42171.471747685187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409"/>
        <v>100.11666666666667</v>
      </c>
      <c r="R3215" s="8">
        <f t="shared" si="406"/>
        <v>127.80851063829788</v>
      </c>
      <c r="S3215" s="10" t="str">
        <f t="shared" si="404"/>
        <v>theater</v>
      </c>
      <c r="T3215" s="10" t="str">
        <f t="shared" si="410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6">
        <f t="shared" si="407"/>
        <v>42374.704861111117</v>
      </c>
      <c r="K3216">
        <v>1448823673</v>
      </c>
      <c r="L3216" s="16">
        <f t="shared" si="408"/>
        <v>42337.500844907408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409"/>
        <v>102.13333333333334</v>
      </c>
      <c r="R3216" s="8">
        <f t="shared" si="406"/>
        <v>106.57391304347826</v>
      </c>
      <c r="S3216" s="10" t="str">
        <f t="shared" si="404"/>
        <v>theater</v>
      </c>
      <c r="T3216" s="10" t="str">
        <f t="shared" si="410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6">
        <f t="shared" si="407"/>
        <v>42256.874305555561</v>
      </c>
      <c r="K3217">
        <v>1438617471</v>
      </c>
      <c r="L3217" s="16">
        <f t="shared" si="408"/>
        <v>42219.373506944445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409"/>
        <v>100.35142857142858</v>
      </c>
      <c r="R3217" s="8">
        <f t="shared" si="406"/>
        <v>262.11194029850748</v>
      </c>
      <c r="S3217" s="10" t="str">
        <f t="shared" si="404"/>
        <v>theater</v>
      </c>
      <c r="T3217" s="10" t="str">
        <f t="shared" si="410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6">
        <f t="shared" si="407"/>
        <v>42196.312500000007</v>
      </c>
      <c r="K3218">
        <v>1433934371</v>
      </c>
      <c r="L3218" s="16">
        <f t="shared" si="408"/>
        <v>42165.170960648153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409"/>
        <v>100.05</v>
      </c>
      <c r="R3218" s="8">
        <f t="shared" si="406"/>
        <v>57.171428571428571</v>
      </c>
      <c r="S3218" s="10" t="str">
        <f t="shared" si="404"/>
        <v>theater</v>
      </c>
      <c r="T3218" s="10" t="str">
        <f t="shared" si="410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6">
        <f t="shared" si="407"/>
        <v>42678.254444444443</v>
      </c>
      <c r="K3219">
        <v>1475672784</v>
      </c>
      <c r="L3219" s="16">
        <f t="shared" si="408"/>
        <v>42648.254444444443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409"/>
        <v>116.02222222222223</v>
      </c>
      <c r="R3219" s="8">
        <f t="shared" si="406"/>
        <v>50.20192307692308</v>
      </c>
      <c r="S3219" s="10" t="str">
        <f t="shared" si="404"/>
        <v>theater</v>
      </c>
      <c r="T3219" s="10" t="str">
        <f t="shared" si="410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6">
        <f t="shared" si="407"/>
        <v>42003.708333333336</v>
      </c>
      <c r="K3220">
        <v>1417132986</v>
      </c>
      <c r="L3220" s="16">
        <f t="shared" si="408"/>
        <v>41970.710486111115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409"/>
        <v>102.1</v>
      </c>
      <c r="R3220" s="8">
        <f t="shared" si="406"/>
        <v>66.586956521739125</v>
      </c>
      <c r="S3220" s="10" t="str">
        <f t="shared" si="404"/>
        <v>theater</v>
      </c>
      <c r="T3220" s="10" t="str">
        <f t="shared" si="410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6">
        <f t="shared" si="407"/>
        <v>42085.64984953704</v>
      </c>
      <c r="K3221">
        <v>1424043347</v>
      </c>
      <c r="L3221" s="16">
        <f t="shared" si="408"/>
        <v>42050.691516203711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409"/>
        <v>100.11000000000001</v>
      </c>
      <c r="R3221" s="8">
        <f t="shared" si="406"/>
        <v>168.25210084033614</v>
      </c>
      <c r="S3221" s="10" t="str">
        <f t="shared" si="404"/>
        <v>theater</v>
      </c>
      <c r="T3221" s="10" t="str">
        <f t="shared" si="410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6">
        <f t="shared" si="407"/>
        <v>42806.583333333336</v>
      </c>
      <c r="K3222">
        <v>1486411204</v>
      </c>
      <c r="L3222" s="16">
        <f t="shared" si="408"/>
        <v>42772.541712962964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409"/>
        <v>100.84</v>
      </c>
      <c r="R3222" s="8">
        <f t="shared" si="406"/>
        <v>256.37288135593218</v>
      </c>
      <c r="S3222" s="10" t="str">
        <f t="shared" si="404"/>
        <v>theater</v>
      </c>
      <c r="T3222" s="10" t="str">
        <f t="shared" si="410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6">
        <f t="shared" si="407"/>
        <v>42190.405127314814</v>
      </c>
      <c r="K3223">
        <v>1433090603</v>
      </c>
      <c r="L3223" s="16">
        <f t="shared" si="408"/>
        <v>42155.405127314814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409"/>
        <v>103.42499999999998</v>
      </c>
      <c r="R3223" s="8">
        <f t="shared" si="406"/>
        <v>36.610619469026545</v>
      </c>
      <c r="S3223" s="10" t="str">
        <f t="shared" si="404"/>
        <v>theater</v>
      </c>
      <c r="T3223" s="10" t="str">
        <f t="shared" si="410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6">
        <f t="shared" si="407"/>
        <v>42301.603472222225</v>
      </c>
      <c r="K3224">
        <v>1443016697</v>
      </c>
      <c r="L3224" s="16">
        <f t="shared" si="408"/>
        <v>42270.29047453704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409"/>
        <v>124.8</v>
      </c>
      <c r="R3224" s="8">
        <f t="shared" si="406"/>
        <v>37.142857142857146</v>
      </c>
      <c r="S3224" s="10" t="str">
        <f t="shared" si="404"/>
        <v>theater</v>
      </c>
      <c r="T3224" s="10" t="str">
        <f t="shared" si="410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6">
        <f t="shared" si="407"/>
        <v>42236.543703703712</v>
      </c>
      <c r="K3225">
        <v>1437508976</v>
      </c>
      <c r="L3225" s="16">
        <f t="shared" si="408"/>
        <v>42206.543703703712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409"/>
        <v>109.51612903225806</v>
      </c>
      <c r="R3225" s="8">
        <f t="shared" si="406"/>
        <v>45.878378378378379</v>
      </c>
      <c r="S3225" s="10" t="str">
        <f t="shared" si="404"/>
        <v>theater</v>
      </c>
      <c r="T3225" s="10" t="str">
        <f t="shared" si="410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6">
        <f t="shared" si="407"/>
        <v>42744.916666666664</v>
      </c>
      <c r="K3226">
        <v>1479932713</v>
      </c>
      <c r="L3226" s="16">
        <f t="shared" si="408"/>
        <v>42697.559178240743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409"/>
        <v>102.03333333333333</v>
      </c>
      <c r="R3226" s="8">
        <f t="shared" si="406"/>
        <v>141.71296296296296</v>
      </c>
      <c r="S3226" s="10" t="str">
        <f t="shared" si="404"/>
        <v>theater</v>
      </c>
      <c r="T3226" s="10" t="str">
        <f t="shared" si="410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6">
        <f t="shared" si="407"/>
        <v>42524.583333333336</v>
      </c>
      <c r="K3227">
        <v>1463145938</v>
      </c>
      <c r="L3227" s="16">
        <f t="shared" si="408"/>
        <v>42503.267800925933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409"/>
        <v>102.35000000000001</v>
      </c>
      <c r="R3227" s="8">
        <f t="shared" si="406"/>
        <v>52.487179487179489</v>
      </c>
      <c r="S3227" s="10" t="str">
        <f t="shared" si="404"/>
        <v>theater</v>
      </c>
      <c r="T3227" s="10" t="str">
        <f t="shared" si="410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6">
        <f t="shared" si="407"/>
        <v>42307.291805555556</v>
      </c>
      <c r="K3228">
        <v>1443621612</v>
      </c>
      <c r="L3228" s="16">
        <f t="shared" si="408"/>
        <v>42277.291805555556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409"/>
        <v>104.16666666666667</v>
      </c>
      <c r="R3228" s="8">
        <f t="shared" si="406"/>
        <v>59.523809523809526</v>
      </c>
      <c r="S3228" s="10" t="str">
        <f t="shared" si="404"/>
        <v>theater</v>
      </c>
      <c r="T3228" s="10" t="str">
        <f t="shared" si="410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6">
        <f t="shared" si="407"/>
        <v>42752.59069444445</v>
      </c>
      <c r="K3229">
        <v>1482095436</v>
      </c>
      <c r="L3229" s="16">
        <f t="shared" si="408"/>
        <v>42722.59069444445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409"/>
        <v>125</v>
      </c>
      <c r="R3229" s="8">
        <f t="shared" si="406"/>
        <v>50</v>
      </c>
      <c r="S3229" s="10" t="str">
        <f t="shared" si="404"/>
        <v>theater</v>
      </c>
      <c r="T3229" s="10" t="str">
        <f t="shared" si="410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6">
        <f t="shared" si="407"/>
        <v>42354.915972222225</v>
      </c>
      <c r="K3230">
        <v>1447606884</v>
      </c>
      <c r="L3230" s="16">
        <f t="shared" si="408"/>
        <v>42323.417638888895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409"/>
        <v>102.34285714285714</v>
      </c>
      <c r="R3230" s="8">
        <f t="shared" si="406"/>
        <v>193.62162162162161</v>
      </c>
      <c r="S3230" s="10" t="str">
        <f t="shared" si="404"/>
        <v>theater</v>
      </c>
      <c r="T3230" s="10" t="str">
        <f t="shared" si="410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6">
        <f t="shared" si="407"/>
        <v>41963.041643518525</v>
      </c>
      <c r="K3231">
        <v>1413874798</v>
      </c>
      <c r="L3231" s="16">
        <f t="shared" si="408"/>
        <v>41932.999976851854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409"/>
        <v>107.86500000000001</v>
      </c>
      <c r="R3231" s="8">
        <f t="shared" si="406"/>
        <v>106.79702970297029</v>
      </c>
      <c r="S3231" s="10" t="str">
        <f t="shared" ref="S3231:S3294" si="411">IF(ISNUMBER(SEARCH("theater",P3231)),"theater","")</f>
        <v>theater</v>
      </c>
      <c r="T3231" s="10" t="str">
        <f t="shared" si="410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6">
        <f t="shared" si="407"/>
        <v>41912.874305555561</v>
      </c>
      <c r="K3232">
        <v>1410840126</v>
      </c>
      <c r="L3232" s="16">
        <f t="shared" si="408"/>
        <v>41897.87645833334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409"/>
        <v>109.88461538461539</v>
      </c>
      <c r="R3232" s="8">
        <f t="shared" si="406"/>
        <v>77.21621621621621</v>
      </c>
      <c r="S3232" s="10" t="str">
        <f t="shared" si="411"/>
        <v>theater</v>
      </c>
      <c r="T3232" s="10" t="str">
        <f t="shared" si="410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6">
        <f t="shared" si="407"/>
        <v>42476.652164351857</v>
      </c>
      <c r="K3233">
        <v>1458254347</v>
      </c>
      <c r="L3233" s="16">
        <f t="shared" si="408"/>
        <v>42446.652164351857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409"/>
        <v>161</v>
      </c>
      <c r="R3233" s="8">
        <f t="shared" si="406"/>
        <v>57.5</v>
      </c>
      <c r="S3233" s="10" t="str">
        <f t="shared" si="411"/>
        <v>theater</v>
      </c>
      <c r="T3233" s="10" t="str">
        <f t="shared" si="410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6">
        <f t="shared" si="407"/>
        <v>42493.874305555561</v>
      </c>
      <c r="K3234">
        <v>1459711917</v>
      </c>
      <c r="L3234" s="16">
        <f t="shared" si="408"/>
        <v>42463.522187500006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409"/>
        <v>131.20000000000002</v>
      </c>
      <c r="R3234" s="8">
        <f t="shared" si="406"/>
        <v>50.46153846153846</v>
      </c>
      <c r="S3234" s="10" t="str">
        <f t="shared" si="411"/>
        <v>theater</v>
      </c>
      <c r="T3234" s="10" t="str">
        <f t="shared" si="410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6">
        <f t="shared" si="407"/>
        <v>42796.513368055559</v>
      </c>
      <c r="K3235">
        <v>1485890355</v>
      </c>
      <c r="L3235" s="16">
        <f t="shared" si="408"/>
        <v>42766.513368055559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409"/>
        <v>118.8</v>
      </c>
      <c r="R3235" s="8">
        <f t="shared" si="406"/>
        <v>97.377049180327873</v>
      </c>
      <c r="S3235" s="10" t="str">
        <f t="shared" si="411"/>
        <v>theater</v>
      </c>
      <c r="T3235" s="10" t="str">
        <f t="shared" si="410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6">
        <f t="shared" si="407"/>
        <v>42767.688194444447</v>
      </c>
      <c r="K3236">
        <v>1483124208</v>
      </c>
      <c r="L3236" s="16">
        <f t="shared" si="408"/>
        <v>42734.497777777775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409"/>
        <v>100.39275000000001</v>
      </c>
      <c r="R3236" s="8">
        <f t="shared" si="406"/>
        <v>34.91921739130435</v>
      </c>
      <c r="S3236" s="10" t="str">
        <f t="shared" si="411"/>
        <v>theater</v>
      </c>
      <c r="T3236" s="10" t="str">
        <f t="shared" si="410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6">
        <f t="shared" si="407"/>
        <v>42552.056145833332</v>
      </c>
      <c r="K3237">
        <v>1464769251</v>
      </c>
      <c r="L3237" s="16">
        <f t="shared" si="408"/>
        <v>42522.056145833332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409"/>
        <v>103.20666666666666</v>
      </c>
      <c r="R3237" s="8">
        <f t="shared" si="406"/>
        <v>85.530386740331494</v>
      </c>
      <c r="S3237" s="10" t="str">
        <f t="shared" si="411"/>
        <v>theater</v>
      </c>
      <c r="T3237" s="10" t="str">
        <f t="shared" si="410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6">
        <f t="shared" si="407"/>
        <v>42732.625381944446</v>
      </c>
      <c r="K3238">
        <v>1480370433</v>
      </c>
      <c r="L3238" s="16">
        <f t="shared" si="408"/>
        <v>42702.625381944446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409"/>
        <v>100.6</v>
      </c>
      <c r="R3238" s="8">
        <f t="shared" si="406"/>
        <v>182.90909090909091</v>
      </c>
      <c r="S3238" s="10" t="str">
        <f t="shared" si="411"/>
        <v>theater</v>
      </c>
      <c r="T3238" s="10" t="str">
        <f t="shared" si="410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6">
        <f t="shared" si="407"/>
        <v>42275.874305555561</v>
      </c>
      <c r="K3239">
        <v>1441452184</v>
      </c>
      <c r="L3239" s="16">
        <f t="shared" si="408"/>
        <v>42252.182685185187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409"/>
        <v>100.78754285714287</v>
      </c>
      <c r="R3239" s="8">
        <f t="shared" si="406"/>
        <v>131.13620817843866</v>
      </c>
      <c r="S3239" s="10" t="str">
        <f t="shared" si="411"/>
        <v>theater</v>
      </c>
      <c r="T3239" s="10" t="str">
        <f t="shared" si="410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6">
        <f t="shared" si="407"/>
        <v>42186.218726851854</v>
      </c>
      <c r="K3240">
        <v>1433160898</v>
      </c>
      <c r="L3240" s="16">
        <f t="shared" si="408"/>
        <v>42156.218726851854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409"/>
        <v>112.32142857142857</v>
      </c>
      <c r="R3240" s="8">
        <f t="shared" si="406"/>
        <v>39.810126582278478</v>
      </c>
      <c r="S3240" s="10" t="str">
        <f t="shared" si="411"/>
        <v>theater</v>
      </c>
      <c r="T3240" s="10" t="str">
        <f t="shared" si="410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6">
        <f t="shared" si="407"/>
        <v>42302.707638888889</v>
      </c>
      <c r="K3241">
        <v>1443665293</v>
      </c>
      <c r="L3241" s="16">
        <f t="shared" si="408"/>
        <v>42277.797372685185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409"/>
        <v>105.91914022517912</v>
      </c>
      <c r="R3241" s="8">
        <f t="shared" si="406"/>
        <v>59.701730769230764</v>
      </c>
      <c r="S3241" s="10" t="str">
        <f t="shared" si="411"/>
        <v>theater</v>
      </c>
      <c r="T3241" s="10" t="str">
        <f t="shared" si="410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6">
        <f t="shared" si="407"/>
        <v>42782.666666666664</v>
      </c>
      <c r="K3242">
        <v>1484843948</v>
      </c>
      <c r="L3242" s="16">
        <f t="shared" si="408"/>
        <v>42754.402175925927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409"/>
        <v>100.56666666666668</v>
      </c>
      <c r="R3242" s="8">
        <f t="shared" si="406"/>
        <v>88.735294117647058</v>
      </c>
      <c r="S3242" s="10" t="str">
        <f t="shared" si="411"/>
        <v>theater</v>
      </c>
      <c r="T3242" s="10" t="str">
        <f t="shared" si="410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6">
        <f t="shared" si="407"/>
        <v>41925.999305555561</v>
      </c>
      <c r="K3243">
        <v>1410421670</v>
      </c>
      <c r="L3243" s="16">
        <f t="shared" si="408"/>
        <v>41893.033217592594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409"/>
        <v>115.30588235294117</v>
      </c>
      <c r="R3243" s="8">
        <f t="shared" si="406"/>
        <v>58.688622754491021</v>
      </c>
      <c r="S3243" s="10" t="str">
        <f t="shared" si="411"/>
        <v>theater</v>
      </c>
      <c r="T3243" s="10" t="str">
        <f t="shared" si="410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6">
        <f t="shared" si="407"/>
        <v>41901.46402777778</v>
      </c>
      <c r="K3244">
        <v>1408558092</v>
      </c>
      <c r="L3244" s="16">
        <f t="shared" si="408"/>
        <v>41871.46402777778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409"/>
        <v>127.30419999999999</v>
      </c>
      <c r="R3244" s="8">
        <f t="shared" si="406"/>
        <v>69.56513661202186</v>
      </c>
      <c r="S3244" s="10" t="str">
        <f t="shared" si="411"/>
        <v>theater</v>
      </c>
      <c r="T3244" s="10" t="str">
        <f t="shared" si="410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6">
        <f t="shared" si="407"/>
        <v>42285.708333333336</v>
      </c>
      <c r="K3245">
        <v>1442283562</v>
      </c>
      <c r="L3245" s="16">
        <f t="shared" si="408"/>
        <v>42261.805115740739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409"/>
        <v>102.83750000000001</v>
      </c>
      <c r="R3245" s="8">
        <f t="shared" si="406"/>
        <v>115.87323943661971</v>
      </c>
      <c r="S3245" s="10" t="str">
        <f t="shared" si="411"/>
        <v>theater</v>
      </c>
      <c r="T3245" s="10" t="str">
        <f t="shared" si="410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6">
        <f t="shared" si="407"/>
        <v>42705.444236111114</v>
      </c>
      <c r="K3246">
        <v>1478018382</v>
      </c>
      <c r="L3246" s="16">
        <f t="shared" si="408"/>
        <v>42675.40256944445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409"/>
        <v>102.9375</v>
      </c>
      <c r="R3246" s="8">
        <f t="shared" si="406"/>
        <v>23.869565217391305</v>
      </c>
      <c r="S3246" s="10" t="str">
        <f t="shared" si="411"/>
        <v>theater</v>
      </c>
      <c r="T3246" s="10" t="str">
        <f t="shared" si="410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6">
        <f t="shared" si="407"/>
        <v>42166.791666666664</v>
      </c>
      <c r="K3247">
        <v>1431354258</v>
      </c>
      <c r="L3247" s="16">
        <f t="shared" si="408"/>
        <v>42135.308541666665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409"/>
        <v>104.3047619047619</v>
      </c>
      <c r="R3247" s="8">
        <f t="shared" si="406"/>
        <v>81.125925925925927</v>
      </c>
      <c r="S3247" s="10" t="str">
        <f t="shared" si="411"/>
        <v>theater</v>
      </c>
      <c r="T3247" s="10" t="str">
        <f t="shared" si="410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6">
        <f t="shared" si="407"/>
        <v>42258.874305555561</v>
      </c>
      <c r="K3248">
        <v>1439551200</v>
      </c>
      <c r="L3248" s="16">
        <f t="shared" si="408"/>
        <v>42230.180555555555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409"/>
        <v>111.22000000000001</v>
      </c>
      <c r="R3248" s="8">
        <f t="shared" si="406"/>
        <v>57.626943005181346</v>
      </c>
      <c r="S3248" s="10" t="str">
        <f t="shared" si="411"/>
        <v>theater</v>
      </c>
      <c r="T3248" s="10" t="str">
        <f t="shared" si="410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6">
        <f t="shared" si="407"/>
        <v>42197.142500000002</v>
      </c>
      <c r="K3249">
        <v>1434104712</v>
      </c>
      <c r="L3249" s="16">
        <f t="shared" si="408"/>
        <v>42167.142500000002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409"/>
        <v>105.86</v>
      </c>
      <c r="R3249" s="8">
        <f t="shared" si="406"/>
        <v>46.429824561403507</v>
      </c>
      <c r="S3249" s="10" t="str">
        <f t="shared" si="411"/>
        <v>theater</v>
      </c>
      <c r="T3249" s="10" t="str">
        <f t="shared" si="410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6">
        <f t="shared" si="407"/>
        <v>42098.555057870377</v>
      </c>
      <c r="K3250">
        <v>1425590357</v>
      </c>
      <c r="L3250" s="16">
        <f t="shared" si="408"/>
        <v>42068.596724537041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409"/>
        <v>100.79166666666666</v>
      </c>
      <c r="R3250" s="8">
        <f t="shared" si="406"/>
        <v>60.475000000000001</v>
      </c>
      <c r="S3250" s="10" t="str">
        <f t="shared" si="411"/>
        <v>theater</v>
      </c>
      <c r="T3250" s="10" t="str">
        <f t="shared" si="410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6">
        <f t="shared" si="407"/>
        <v>42175.455023148148</v>
      </c>
      <c r="K3251">
        <v>1432230914</v>
      </c>
      <c r="L3251" s="16">
        <f t="shared" si="408"/>
        <v>42145.455023148148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409"/>
        <v>104.92727272727274</v>
      </c>
      <c r="R3251" s="8">
        <f t="shared" si="406"/>
        <v>65.579545454545453</v>
      </c>
      <c r="S3251" s="10" t="str">
        <f t="shared" si="411"/>
        <v>theater</v>
      </c>
      <c r="T3251" s="10" t="str">
        <f t="shared" si="410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6">
        <f t="shared" si="407"/>
        <v>41948.49217592593</v>
      </c>
      <c r="K3252">
        <v>1412617724</v>
      </c>
      <c r="L3252" s="16">
        <f t="shared" si="408"/>
        <v>41918.450509259259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409"/>
        <v>101.55199999999999</v>
      </c>
      <c r="R3252" s="8">
        <f t="shared" si="406"/>
        <v>119.1924882629108</v>
      </c>
      <c r="S3252" s="10" t="str">
        <f t="shared" si="411"/>
        <v>theater</v>
      </c>
      <c r="T3252" s="10" t="str">
        <f t="shared" si="410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6">
        <f t="shared" si="407"/>
        <v>42176.439421296302</v>
      </c>
      <c r="K3253">
        <v>1432315966</v>
      </c>
      <c r="L3253" s="16">
        <f t="shared" si="408"/>
        <v>42146.439421296302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409"/>
        <v>110.73333333333333</v>
      </c>
      <c r="R3253" s="8">
        <f t="shared" si="406"/>
        <v>83.05</v>
      </c>
      <c r="S3253" s="10" t="str">
        <f t="shared" si="411"/>
        <v>theater</v>
      </c>
      <c r="T3253" s="10" t="str">
        <f t="shared" si="410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6">
        <f t="shared" si="407"/>
        <v>42620.181018518524</v>
      </c>
      <c r="K3254">
        <v>1470655240</v>
      </c>
      <c r="L3254" s="16">
        <f t="shared" si="408"/>
        <v>42590.181018518524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409"/>
        <v>127.82222222222221</v>
      </c>
      <c r="R3254" s="8">
        <f t="shared" si="406"/>
        <v>57.52</v>
      </c>
      <c r="S3254" s="10" t="str">
        <f t="shared" si="411"/>
        <v>theater</v>
      </c>
      <c r="T3254" s="10" t="str">
        <f t="shared" si="410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6">
        <f t="shared" si="407"/>
        <v>42620.864583333336</v>
      </c>
      <c r="K3255">
        <v>1471701028</v>
      </c>
      <c r="L3255" s="16">
        <f t="shared" si="408"/>
        <v>42602.285046296303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409"/>
        <v>101.82500000000002</v>
      </c>
      <c r="R3255" s="8">
        <f t="shared" si="406"/>
        <v>177.08695652173913</v>
      </c>
      <c r="S3255" s="10" t="str">
        <f t="shared" si="411"/>
        <v>theater</v>
      </c>
      <c r="T3255" s="10" t="str">
        <f t="shared" si="410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6">
        <f t="shared" si="407"/>
        <v>42088.752418981479</v>
      </c>
      <c r="K3256">
        <v>1424743409</v>
      </c>
      <c r="L3256" s="16">
        <f t="shared" si="408"/>
        <v>42058.794085648151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409"/>
        <v>101.25769230769231</v>
      </c>
      <c r="R3256" s="8">
        <f t="shared" si="406"/>
        <v>70.771505376344081</v>
      </c>
      <c r="S3256" s="10" t="str">
        <f t="shared" si="411"/>
        <v>theater</v>
      </c>
      <c r="T3256" s="10" t="str">
        <f t="shared" si="410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6">
        <f t="shared" si="407"/>
        <v>41919.4765625</v>
      </c>
      <c r="K3257">
        <v>1410114375</v>
      </c>
      <c r="L3257" s="16">
        <f t="shared" si="408"/>
        <v>41889.4765625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409"/>
        <v>175</v>
      </c>
      <c r="R3257" s="8">
        <f t="shared" si="406"/>
        <v>29.166666666666668</v>
      </c>
      <c r="S3257" s="10" t="str">
        <f t="shared" si="411"/>
        <v>theater</v>
      </c>
      <c r="T3257" s="10" t="str">
        <f t="shared" si="410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6">
        <f t="shared" si="407"/>
        <v>42165.874305555561</v>
      </c>
      <c r="K3258">
        <v>1432129577</v>
      </c>
      <c r="L3258" s="16">
        <f t="shared" si="408"/>
        <v>42144.282141203708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409"/>
        <v>128.06</v>
      </c>
      <c r="R3258" s="8">
        <f t="shared" ref="R3258:R3321" si="412">E3258/N3258</f>
        <v>72.76136363636364</v>
      </c>
      <c r="S3258" s="10" t="str">
        <f t="shared" si="411"/>
        <v>theater</v>
      </c>
      <c r="T3258" s="10" t="str">
        <f t="shared" si="410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6">
        <f t="shared" si="407"/>
        <v>42788.267962962964</v>
      </c>
      <c r="K3259">
        <v>1485177952</v>
      </c>
      <c r="L3259" s="16">
        <f t="shared" si="408"/>
        <v>42758.267962962964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409"/>
        <v>106.29949999999999</v>
      </c>
      <c r="R3259" s="8">
        <f t="shared" si="412"/>
        <v>51.853414634146333</v>
      </c>
      <c r="S3259" s="10" t="str">
        <f t="shared" si="411"/>
        <v>theater</v>
      </c>
      <c r="T3259" s="10" t="str">
        <f t="shared" si="410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6">
        <f t="shared" si="407"/>
        <v>42012.595613425925</v>
      </c>
      <c r="K3260">
        <v>1418159861</v>
      </c>
      <c r="L3260" s="16">
        <f t="shared" si="408"/>
        <v>41982.595613425925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409"/>
        <v>105.21428571428571</v>
      </c>
      <c r="R3260" s="8">
        <f t="shared" si="412"/>
        <v>98.2</v>
      </c>
      <c r="S3260" s="10" t="str">
        <f t="shared" si="411"/>
        <v>theater</v>
      </c>
      <c r="T3260" s="10" t="str">
        <f t="shared" si="410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6">
        <f t="shared" si="407"/>
        <v>42643.874305555561</v>
      </c>
      <c r="K3261">
        <v>1472753745</v>
      </c>
      <c r="L3261" s="16">
        <f t="shared" si="408"/>
        <v>42614.469270833339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409"/>
        <v>106.16782608695652</v>
      </c>
      <c r="R3261" s="8">
        <f t="shared" si="412"/>
        <v>251.7381443298969</v>
      </c>
      <c r="S3261" s="10" t="str">
        <f t="shared" si="411"/>
        <v>theater</v>
      </c>
      <c r="T3261" s="10" t="str">
        <f t="shared" si="410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6">
        <f t="shared" si="407"/>
        <v>42338.422662037039</v>
      </c>
      <c r="K3262">
        <v>1445875718</v>
      </c>
      <c r="L3262" s="16">
        <f t="shared" si="408"/>
        <v>42303.380995370368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409"/>
        <v>109.24000000000001</v>
      </c>
      <c r="R3262" s="8">
        <f t="shared" si="412"/>
        <v>74.821917808219183</v>
      </c>
      <c r="S3262" s="10" t="str">
        <f t="shared" si="411"/>
        <v>theater</v>
      </c>
      <c r="T3262" s="10" t="str">
        <f t="shared" si="410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6">
        <f t="shared" si="407"/>
        <v>42201.433750000004</v>
      </c>
      <c r="K3263">
        <v>1434475476</v>
      </c>
      <c r="L3263" s="16">
        <f t="shared" si="408"/>
        <v>42171.433750000004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409"/>
        <v>100.45454545454547</v>
      </c>
      <c r="R3263" s="8">
        <f t="shared" si="412"/>
        <v>67.65306122448979</v>
      </c>
      <c r="S3263" s="10" t="str">
        <f t="shared" si="411"/>
        <v>theater</v>
      </c>
      <c r="T3263" s="10" t="str">
        <f t="shared" si="410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6">
        <f t="shared" si="407"/>
        <v>41994.875000000007</v>
      </c>
      <c r="K3264">
        <v>1416555262</v>
      </c>
      <c r="L3264" s="16">
        <f t="shared" si="408"/>
        <v>41964.023865740739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409"/>
        <v>103.04098360655738</v>
      </c>
      <c r="R3264" s="8">
        <f t="shared" si="412"/>
        <v>93.81343283582089</v>
      </c>
      <c r="S3264" s="10" t="str">
        <f t="shared" si="411"/>
        <v>theater</v>
      </c>
      <c r="T3264" s="10" t="str">
        <f t="shared" si="410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6">
        <f t="shared" si="407"/>
        <v>42307.583333333336</v>
      </c>
      <c r="K3265">
        <v>1444220588</v>
      </c>
      <c r="L3265" s="16">
        <f t="shared" si="408"/>
        <v>42284.224398148152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409"/>
        <v>112.1664</v>
      </c>
      <c r="R3265" s="8">
        <f t="shared" si="412"/>
        <v>41.237647058823526</v>
      </c>
      <c r="S3265" s="10" t="str">
        <f t="shared" si="411"/>
        <v>theater</v>
      </c>
      <c r="T3265" s="10" t="str">
        <f t="shared" si="410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6">
        <f t="shared" ref="J3266:J3329" si="413">(((I3266/60)/60)/24)+DATE(1970,1,1)+(-7/24)</f>
        <v>42032.625000000007</v>
      </c>
      <c r="K3266">
        <v>1421089938</v>
      </c>
      <c r="L3266" s="16">
        <f t="shared" ref="L3266:L3329" si="414">(((K3266/60)/60)/24)+DATE(1970,1,1)+(-7/24)</f>
        <v>42016.50854166667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415">(E3266/D3266)*100</f>
        <v>103</v>
      </c>
      <c r="R3266" s="8">
        <f t="shared" si="412"/>
        <v>52.551020408163268</v>
      </c>
      <c r="S3266" s="10" t="str">
        <f t="shared" si="411"/>
        <v>theater</v>
      </c>
      <c r="T3266" s="10" t="str">
        <f t="shared" si="410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6">
        <f t="shared" si="413"/>
        <v>42341.416666666664</v>
      </c>
      <c r="K3267">
        <v>1446570315</v>
      </c>
      <c r="L3267" s="16">
        <f t="shared" si="414"/>
        <v>42311.420312499999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415"/>
        <v>164</v>
      </c>
      <c r="R3267" s="8">
        <f t="shared" si="412"/>
        <v>70.285714285714292</v>
      </c>
      <c r="S3267" s="10" t="str">
        <f t="shared" si="411"/>
        <v>theater</v>
      </c>
      <c r="T3267" s="10" t="str">
        <f t="shared" si="410"/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6">
        <f t="shared" si="413"/>
        <v>42167.583333333336</v>
      </c>
      <c r="K3268">
        <v>1431435122</v>
      </c>
      <c r="L3268" s="16">
        <f t="shared" si="414"/>
        <v>42136.244467592602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415"/>
        <v>131.28333333333333</v>
      </c>
      <c r="R3268" s="8">
        <f t="shared" si="412"/>
        <v>48.325153374233132</v>
      </c>
      <c r="S3268" s="10" t="str">
        <f t="shared" si="411"/>
        <v>theater</v>
      </c>
      <c r="T3268" s="10" t="str">
        <f t="shared" si="410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6">
        <f t="shared" si="413"/>
        <v>42202.46597222222</v>
      </c>
      <c r="K3269">
        <v>1434564660</v>
      </c>
      <c r="L3269" s="16">
        <f t="shared" si="414"/>
        <v>42172.46597222222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415"/>
        <v>102.1</v>
      </c>
      <c r="R3269" s="8">
        <f t="shared" si="412"/>
        <v>53.177083333333336</v>
      </c>
      <c r="S3269" s="10" t="str">
        <f t="shared" si="411"/>
        <v>theater</v>
      </c>
      <c r="T3269" s="10" t="str">
        <f t="shared" si="410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6">
        <f t="shared" si="413"/>
        <v>42606.612592592595</v>
      </c>
      <c r="K3270">
        <v>1470692528</v>
      </c>
      <c r="L3270" s="16">
        <f t="shared" si="414"/>
        <v>42590.612592592595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415"/>
        <v>128</v>
      </c>
      <c r="R3270" s="8">
        <f t="shared" si="412"/>
        <v>60.952380952380949</v>
      </c>
      <c r="S3270" s="10" t="str">
        <f t="shared" si="411"/>
        <v>theater</v>
      </c>
      <c r="T3270" s="10" t="str">
        <f t="shared" si="410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6">
        <f t="shared" si="413"/>
        <v>42171.166666666664</v>
      </c>
      <c r="K3271">
        <v>1431509397</v>
      </c>
      <c r="L3271" s="16">
        <f t="shared" si="414"/>
        <v>42137.104131944441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415"/>
        <v>101.49999999999999</v>
      </c>
      <c r="R3271" s="8">
        <f t="shared" si="412"/>
        <v>116</v>
      </c>
      <c r="S3271" s="10" t="str">
        <f t="shared" si="411"/>
        <v>theater</v>
      </c>
      <c r="T3271" s="10" t="str">
        <f t="shared" si="410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6">
        <f t="shared" si="413"/>
        <v>42197.241493055561</v>
      </c>
      <c r="K3272">
        <v>1434113265</v>
      </c>
      <c r="L3272" s="16">
        <f t="shared" si="414"/>
        <v>42167.241493055561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415"/>
        <v>101.66666666666666</v>
      </c>
      <c r="R3272" s="8">
        <f t="shared" si="412"/>
        <v>61</v>
      </c>
      <c r="S3272" s="10" t="str">
        <f t="shared" si="411"/>
        <v>theater</v>
      </c>
      <c r="T3272" s="10" t="str">
        <f t="shared" si="410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6">
        <f t="shared" si="413"/>
        <v>41945.187210648153</v>
      </c>
      <c r="K3273">
        <v>1412332175</v>
      </c>
      <c r="L3273" s="16">
        <f t="shared" si="414"/>
        <v>41915.145543981482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415"/>
        <v>130</v>
      </c>
      <c r="R3273" s="8">
        <f t="shared" si="412"/>
        <v>38.235294117647058</v>
      </c>
      <c r="S3273" s="10" t="str">
        <f t="shared" si="411"/>
        <v>theater</v>
      </c>
      <c r="T3273" s="10" t="str">
        <f t="shared" si="410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6">
        <f t="shared" si="413"/>
        <v>42314.250104166669</v>
      </c>
      <c r="K3274">
        <v>1444219209</v>
      </c>
      <c r="L3274" s="16">
        <f t="shared" si="414"/>
        <v>42284.208437500005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415"/>
        <v>154.43</v>
      </c>
      <c r="R3274" s="8">
        <f t="shared" si="412"/>
        <v>106.50344827586207</v>
      </c>
      <c r="S3274" s="10" t="str">
        <f t="shared" si="411"/>
        <v>theater</v>
      </c>
      <c r="T3274" s="10" t="str">
        <f t="shared" ref="T3274:T3337" si="416">IF(ISNUMBER(SEARCH("plays",P3274)),"plays","")</f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6">
        <f t="shared" si="413"/>
        <v>42627.500000000007</v>
      </c>
      <c r="K3275">
        <v>1472498042</v>
      </c>
      <c r="L3275" s="16">
        <f t="shared" si="414"/>
        <v>42611.509745370371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415"/>
        <v>107.4</v>
      </c>
      <c r="R3275" s="8">
        <f t="shared" si="412"/>
        <v>204.57142857142858</v>
      </c>
      <c r="S3275" s="10" t="str">
        <f t="shared" si="411"/>
        <v>theater</v>
      </c>
      <c r="T3275" s="10" t="str">
        <f t="shared" si="416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6">
        <f t="shared" si="413"/>
        <v>42444.583333333336</v>
      </c>
      <c r="K3276">
        <v>1454259272</v>
      </c>
      <c r="L3276" s="16">
        <f t="shared" si="414"/>
        <v>42400.412870370368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415"/>
        <v>101.32258064516128</v>
      </c>
      <c r="R3276" s="8">
        <f t="shared" si="412"/>
        <v>54.912587412587413</v>
      </c>
      <c r="S3276" s="10" t="str">
        <f t="shared" si="411"/>
        <v>theater</v>
      </c>
      <c r="T3276" s="10" t="str">
        <f t="shared" si="416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6">
        <f t="shared" si="413"/>
        <v>42043.895833333336</v>
      </c>
      <c r="K3277">
        <v>1421183271</v>
      </c>
      <c r="L3277" s="16">
        <f t="shared" si="414"/>
        <v>42017.588784722226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415"/>
        <v>100.27777777777777</v>
      </c>
      <c r="R3277" s="8">
        <f t="shared" si="412"/>
        <v>150.41666666666666</v>
      </c>
      <c r="S3277" s="10" t="str">
        <f t="shared" si="411"/>
        <v>theater</v>
      </c>
      <c r="T3277" s="10" t="str">
        <f t="shared" si="416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6">
        <f t="shared" si="413"/>
        <v>42460.874305555561</v>
      </c>
      <c r="K3278">
        <v>1456526879</v>
      </c>
      <c r="L3278" s="16">
        <f t="shared" si="414"/>
        <v>42426.658321759263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415"/>
        <v>116.84444444444443</v>
      </c>
      <c r="R3278" s="8">
        <f t="shared" si="412"/>
        <v>52.58</v>
      </c>
      <c r="S3278" s="10" t="str">
        <f t="shared" si="411"/>
        <v>theater</v>
      </c>
      <c r="T3278" s="10" t="str">
        <f t="shared" si="416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6">
        <f t="shared" si="413"/>
        <v>41961.432939814818</v>
      </c>
      <c r="K3279">
        <v>1413735806</v>
      </c>
      <c r="L3279" s="16">
        <f t="shared" si="414"/>
        <v>41931.391273148154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415"/>
        <v>108.60000000000001</v>
      </c>
      <c r="R3279" s="8">
        <f t="shared" si="412"/>
        <v>54.3</v>
      </c>
      <c r="S3279" s="10" t="str">
        <f t="shared" si="411"/>
        <v>theater</v>
      </c>
      <c r="T3279" s="10" t="str">
        <f t="shared" si="416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6">
        <f t="shared" si="413"/>
        <v>42154.556747685187</v>
      </c>
      <c r="K3280">
        <v>1430425303</v>
      </c>
      <c r="L3280" s="16">
        <f t="shared" si="414"/>
        <v>42124.556747685187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415"/>
        <v>103.4</v>
      </c>
      <c r="R3280" s="8">
        <f t="shared" si="412"/>
        <v>76.029411764705884</v>
      </c>
      <c r="S3280" s="10" t="str">
        <f t="shared" si="411"/>
        <v>theater</v>
      </c>
      <c r="T3280" s="10" t="str">
        <f t="shared" si="416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6">
        <f t="shared" si="413"/>
        <v>42460.769201388895</v>
      </c>
      <c r="K3281">
        <v>1456885659</v>
      </c>
      <c r="L3281" s="16">
        <f t="shared" si="414"/>
        <v>42430.810868055552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415"/>
        <v>114.27586206896552</v>
      </c>
      <c r="R3281" s="8">
        <f t="shared" si="412"/>
        <v>105.2063492063492</v>
      </c>
      <c r="S3281" s="10" t="str">
        <f t="shared" si="411"/>
        <v>theater</v>
      </c>
      <c r="T3281" s="10" t="str">
        <f t="shared" si="416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6">
        <f t="shared" si="413"/>
        <v>42155.916666666664</v>
      </c>
      <c r="K3282">
        <v>1430158198</v>
      </c>
      <c r="L3282" s="16">
        <f t="shared" si="414"/>
        <v>42121.465254629635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415"/>
        <v>103</v>
      </c>
      <c r="R3282" s="8">
        <f t="shared" si="412"/>
        <v>68.666666666666671</v>
      </c>
      <c r="S3282" s="10" t="str">
        <f t="shared" si="411"/>
        <v>theater</v>
      </c>
      <c r="T3282" s="10" t="str">
        <f t="shared" si="416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6">
        <f t="shared" si="413"/>
        <v>42248.728067129632</v>
      </c>
      <c r="K3283">
        <v>1438561705</v>
      </c>
      <c r="L3283" s="16">
        <f t="shared" si="414"/>
        <v>42218.728067129632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415"/>
        <v>121.6</v>
      </c>
      <c r="R3283" s="8">
        <f t="shared" si="412"/>
        <v>129.36170212765958</v>
      </c>
      <c r="S3283" s="10" t="str">
        <f t="shared" si="411"/>
        <v>theater</v>
      </c>
      <c r="T3283" s="10" t="str">
        <f t="shared" si="416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6">
        <f t="shared" si="413"/>
        <v>42488.902638888896</v>
      </c>
      <c r="K3284">
        <v>1458103188</v>
      </c>
      <c r="L3284" s="16">
        <f t="shared" si="414"/>
        <v>42444.902638888896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415"/>
        <v>102.6467741935484</v>
      </c>
      <c r="R3284" s="8">
        <f t="shared" si="412"/>
        <v>134.26371308016877</v>
      </c>
      <c r="S3284" s="10" t="str">
        <f t="shared" si="411"/>
        <v>theater</v>
      </c>
      <c r="T3284" s="10" t="str">
        <f t="shared" si="416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6">
        <f t="shared" si="413"/>
        <v>42410.583333333336</v>
      </c>
      <c r="K3285">
        <v>1452448298</v>
      </c>
      <c r="L3285" s="16">
        <f t="shared" si="414"/>
        <v>42379.452523148146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415"/>
        <v>104.75000000000001</v>
      </c>
      <c r="R3285" s="8">
        <f t="shared" si="412"/>
        <v>17.829787234042552</v>
      </c>
      <c r="S3285" s="10" t="str">
        <f t="shared" si="411"/>
        <v>theater</v>
      </c>
      <c r="T3285" s="10" t="str">
        <f t="shared" si="416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6">
        <f t="shared" si="413"/>
        <v>42397.957638888889</v>
      </c>
      <c r="K3286">
        <v>1452546853</v>
      </c>
      <c r="L3286" s="16">
        <f t="shared" si="414"/>
        <v>42380.593206018522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415"/>
        <v>101.6</v>
      </c>
      <c r="R3286" s="8">
        <f t="shared" si="412"/>
        <v>203.2</v>
      </c>
      <c r="S3286" s="10" t="str">
        <f t="shared" si="411"/>
        <v>theater</v>
      </c>
      <c r="T3286" s="10" t="str">
        <f t="shared" si="416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6">
        <f t="shared" si="413"/>
        <v>42793.916666666664</v>
      </c>
      <c r="K3287">
        <v>1485556626</v>
      </c>
      <c r="L3287" s="16">
        <f t="shared" si="414"/>
        <v>42762.650763888894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415"/>
        <v>112.10242048409683</v>
      </c>
      <c r="R3287" s="8">
        <f t="shared" si="412"/>
        <v>69.18518518518519</v>
      </c>
      <c r="S3287" s="10" t="str">
        <f t="shared" si="411"/>
        <v>theater</v>
      </c>
      <c r="T3287" s="10" t="str">
        <f t="shared" si="416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6">
        <f t="shared" si="413"/>
        <v>42597.548402777778</v>
      </c>
      <c r="K3288">
        <v>1468699782</v>
      </c>
      <c r="L3288" s="16">
        <f t="shared" si="414"/>
        <v>42567.548402777778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415"/>
        <v>101.76666666666667</v>
      </c>
      <c r="R3288" s="8">
        <f t="shared" si="412"/>
        <v>125.12295081967213</v>
      </c>
      <c r="S3288" s="10" t="str">
        <f t="shared" si="411"/>
        <v>theater</v>
      </c>
      <c r="T3288" s="10" t="str">
        <f t="shared" si="416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6">
        <f t="shared" si="413"/>
        <v>42336.458657407413</v>
      </c>
      <c r="K3289">
        <v>1446573628</v>
      </c>
      <c r="L3289" s="16">
        <f t="shared" si="414"/>
        <v>42311.458657407413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415"/>
        <v>100</v>
      </c>
      <c r="R3289" s="8">
        <f t="shared" si="412"/>
        <v>73.529411764705884</v>
      </c>
      <c r="S3289" s="10" t="str">
        <f t="shared" si="411"/>
        <v>theater</v>
      </c>
      <c r="T3289" s="10" t="str">
        <f t="shared" si="416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6">
        <f t="shared" si="413"/>
        <v>42541.666666666664</v>
      </c>
      <c r="K3290">
        <v>1463337315</v>
      </c>
      <c r="L3290" s="16">
        <f t="shared" si="414"/>
        <v>42505.482812499999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415"/>
        <v>100.26489999999998</v>
      </c>
      <c r="R3290" s="8">
        <f t="shared" si="412"/>
        <v>48.437149758454105</v>
      </c>
      <c r="S3290" s="10" t="str">
        <f t="shared" si="411"/>
        <v>theater</v>
      </c>
      <c r="T3290" s="10" t="str">
        <f t="shared" si="416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6">
        <f t="shared" si="413"/>
        <v>42786.076412037037</v>
      </c>
      <c r="K3291">
        <v>1485161402</v>
      </c>
      <c r="L3291" s="16">
        <f t="shared" si="414"/>
        <v>42758.076412037037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415"/>
        <v>133.04200000000003</v>
      </c>
      <c r="R3291" s="8">
        <f t="shared" si="412"/>
        <v>26.608400000000003</v>
      </c>
      <c r="S3291" s="10" t="str">
        <f t="shared" si="411"/>
        <v>theater</v>
      </c>
      <c r="T3291" s="10" t="str">
        <f t="shared" si="416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6">
        <f t="shared" si="413"/>
        <v>42805.223275462966</v>
      </c>
      <c r="K3292">
        <v>1486642891</v>
      </c>
      <c r="L3292" s="16">
        <f t="shared" si="414"/>
        <v>42775.223275462966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415"/>
        <v>121.2</v>
      </c>
      <c r="R3292" s="8">
        <f t="shared" si="412"/>
        <v>33.666666666666664</v>
      </c>
      <c r="S3292" s="10" t="str">
        <f t="shared" si="411"/>
        <v>theater</v>
      </c>
      <c r="T3292" s="10" t="str">
        <f t="shared" si="416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6">
        <f t="shared" si="413"/>
        <v>42263.874305555561</v>
      </c>
      <c r="K3293">
        <v>1439743900</v>
      </c>
      <c r="L3293" s="16">
        <f t="shared" si="414"/>
        <v>42232.410879629628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415"/>
        <v>113.99999999999999</v>
      </c>
      <c r="R3293" s="8">
        <f t="shared" si="412"/>
        <v>40.714285714285715</v>
      </c>
      <c r="S3293" s="10" t="str">
        <f t="shared" si="411"/>
        <v>theater</v>
      </c>
      <c r="T3293" s="10" t="str">
        <f t="shared" si="416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6">
        <f t="shared" si="413"/>
        <v>42342.520231481489</v>
      </c>
      <c r="K3294">
        <v>1444069748</v>
      </c>
      <c r="L3294" s="16">
        <f t="shared" si="414"/>
        <v>42282.478564814817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415"/>
        <v>286.13861386138615</v>
      </c>
      <c r="R3294" s="8">
        <f t="shared" si="412"/>
        <v>19.266666666666666</v>
      </c>
      <c r="S3294" s="10" t="str">
        <f t="shared" si="411"/>
        <v>theater</v>
      </c>
      <c r="T3294" s="10" t="str">
        <f t="shared" si="416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6">
        <f t="shared" si="413"/>
        <v>42798.133703703708</v>
      </c>
      <c r="K3295">
        <v>1486030352</v>
      </c>
      <c r="L3295" s="16">
        <f t="shared" si="414"/>
        <v>42768.133703703708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415"/>
        <v>170.44444444444446</v>
      </c>
      <c r="R3295" s="8">
        <f t="shared" si="412"/>
        <v>84.285714285714292</v>
      </c>
      <c r="S3295" s="10" t="str">
        <f t="shared" ref="S3295:S3358" si="417">IF(ISNUMBER(SEARCH("theater",P3295)),"theater","")</f>
        <v>theater</v>
      </c>
      <c r="T3295" s="10" t="str">
        <f t="shared" si="416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6">
        <f t="shared" si="413"/>
        <v>42171.249467592592</v>
      </c>
      <c r="K3296">
        <v>1431867554</v>
      </c>
      <c r="L3296" s="16">
        <f t="shared" si="414"/>
        <v>42141.249467592592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415"/>
        <v>118.33333333333333</v>
      </c>
      <c r="R3296" s="8">
        <f t="shared" si="412"/>
        <v>29.583333333333332</v>
      </c>
      <c r="S3296" s="10" t="str">
        <f t="shared" si="417"/>
        <v>theater</v>
      </c>
      <c r="T3296" s="10" t="str">
        <f t="shared" si="416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6">
        <f t="shared" si="413"/>
        <v>42639.150798611117</v>
      </c>
      <c r="K3297">
        <v>1472294229</v>
      </c>
      <c r="L3297" s="16">
        <f t="shared" si="414"/>
        <v>42609.150798611117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415"/>
        <v>102.85857142857142</v>
      </c>
      <c r="R3297" s="8">
        <f t="shared" si="412"/>
        <v>26.667037037037037</v>
      </c>
      <c r="S3297" s="10" t="str">
        <f t="shared" si="417"/>
        <v>theater</v>
      </c>
      <c r="T3297" s="10" t="str">
        <f t="shared" si="416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6">
        <f t="shared" si="413"/>
        <v>42330.625000000007</v>
      </c>
      <c r="K3298">
        <v>1446401372</v>
      </c>
      <c r="L3298" s="16">
        <f t="shared" si="414"/>
        <v>42309.464953703711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415"/>
        <v>144.06666666666666</v>
      </c>
      <c r="R3298" s="8">
        <f t="shared" si="412"/>
        <v>45.978723404255319</v>
      </c>
      <c r="S3298" s="10" t="str">
        <f t="shared" si="417"/>
        <v>theater</v>
      </c>
      <c r="T3298" s="10" t="str">
        <f t="shared" si="416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6">
        <f t="shared" si="413"/>
        <v>42212.665972222225</v>
      </c>
      <c r="K3299">
        <v>1436380256</v>
      </c>
      <c r="L3299" s="16">
        <f t="shared" si="414"/>
        <v>42193.479814814818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415"/>
        <v>100.07272727272726</v>
      </c>
      <c r="R3299" s="8">
        <f t="shared" si="412"/>
        <v>125.09090909090909</v>
      </c>
      <c r="S3299" s="10" t="str">
        <f t="shared" si="417"/>
        <v>theater</v>
      </c>
      <c r="T3299" s="10" t="str">
        <f t="shared" si="416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6">
        <f t="shared" si="413"/>
        <v>42259.708333333336</v>
      </c>
      <c r="K3300">
        <v>1440370768</v>
      </c>
      <c r="L3300" s="16">
        <f t="shared" si="414"/>
        <v>42239.666296296295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415"/>
        <v>101.73</v>
      </c>
      <c r="R3300" s="8">
        <f t="shared" si="412"/>
        <v>141.29166666666666</v>
      </c>
      <c r="S3300" s="10" t="str">
        <f t="shared" si="417"/>
        <v>theater</v>
      </c>
      <c r="T3300" s="10" t="str">
        <f t="shared" si="416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6">
        <f t="shared" si="413"/>
        <v>42291.62572916667</v>
      </c>
      <c r="K3301">
        <v>1442268063</v>
      </c>
      <c r="L3301" s="16">
        <f t="shared" si="414"/>
        <v>42261.62572916667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415"/>
        <v>116.19999999999999</v>
      </c>
      <c r="R3301" s="8">
        <f t="shared" si="412"/>
        <v>55.333333333333336</v>
      </c>
      <c r="S3301" s="10" t="str">
        <f t="shared" si="417"/>
        <v>theater</v>
      </c>
      <c r="T3301" s="10" t="str">
        <f t="shared" si="416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6">
        <f t="shared" si="413"/>
        <v>42123.452106481483</v>
      </c>
      <c r="K3302">
        <v>1428515462</v>
      </c>
      <c r="L3302" s="16">
        <f t="shared" si="414"/>
        <v>42102.452106481483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415"/>
        <v>136.16666666666666</v>
      </c>
      <c r="R3302" s="8">
        <f t="shared" si="412"/>
        <v>46.420454545454547</v>
      </c>
      <c r="S3302" s="10" t="str">
        <f t="shared" si="417"/>
        <v>theater</v>
      </c>
      <c r="T3302" s="10" t="str">
        <f t="shared" si="416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6">
        <f t="shared" si="413"/>
        <v>42582.999305555561</v>
      </c>
      <c r="K3303">
        <v>1466185176</v>
      </c>
      <c r="L3303" s="16">
        <f t="shared" si="414"/>
        <v>42538.444166666675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415"/>
        <v>133.46666666666667</v>
      </c>
      <c r="R3303" s="8">
        <f t="shared" si="412"/>
        <v>57.2</v>
      </c>
      <c r="S3303" s="10" t="str">
        <f t="shared" si="417"/>
        <v>theater</v>
      </c>
      <c r="T3303" s="10" t="str">
        <f t="shared" si="416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6">
        <f t="shared" si="413"/>
        <v>42711.059907407405</v>
      </c>
      <c r="K3304">
        <v>1478507176</v>
      </c>
      <c r="L3304" s="16">
        <f t="shared" si="414"/>
        <v>42681.059907407405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415"/>
        <v>103.39285714285715</v>
      </c>
      <c r="R3304" s="8">
        <f t="shared" si="412"/>
        <v>173.7</v>
      </c>
      <c r="S3304" s="10" t="str">
        <f t="shared" si="417"/>
        <v>theater</v>
      </c>
      <c r="T3304" s="10" t="str">
        <f t="shared" si="416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6">
        <f t="shared" si="413"/>
        <v>42091.318101851859</v>
      </c>
      <c r="K3305">
        <v>1424533084</v>
      </c>
      <c r="L3305" s="16">
        <f t="shared" si="414"/>
        <v>42056.359768518516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415"/>
        <v>115.88888888888889</v>
      </c>
      <c r="R3305" s="8">
        <f t="shared" si="412"/>
        <v>59.6</v>
      </c>
      <c r="S3305" s="10" t="str">
        <f t="shared" si="417"/>
        <v>theater</v>
      </c>
      <c r="T3305" s="10" t="str">
        <f t="shared" si="416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6">
        <f t="shared" si="413"/>
        <v>42726.332777777781</v>
      </c>
      <c r="K3306">
        <v>1479826752</v>
      </c>
      <c r="L3306" s="16">
        <f t="shared" si="414"/>
        <v>42696.332777777781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415"/>
        <v>104.51666666666665</v>
      </c>
      <c r="R3306" s="8">
        <f t="shared" si="412"/>
        <v>89.585714285714289</v>
      </c>
      <c r="S3306" s="10" t="str">
        <f t="shared" si="417"/>
        <v>theater</v>
      </c>
      <c r="T3306" s="10" t="str">
        <f t="shared" si="416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6">
        <f t="shared" si="413"/>
        <v>42216.564212962963</v>
      </c>
      <c r="K3307">
        <v>1435782748</v>
      </c>
      <c r="L3307" s="16">
        <f t="shared" si="414"/>
        <v>42186.564212962963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415"/>
        <v>102.02500000000001</v>
      </c>
      <c r="R3307" s="8">
        <f t="shared" si="412"/>
        <v>204.05</v>
      </c>
      <c r="S3307" s="10" t="str">
        <f t="shared" si="417"/>
        <v>theater</v>
      </c>
      <c r="T3307" s="10" t="str">
        <f t="shared" si="416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6">
        <f t="shared" si="413"/>
        <v>42530.833333333336</v>
      </c>
      <c r="K3308">
        <v>1462252542</v>
      </c>
      <c r="L3308" s="16">
        <f t="shared" si="414"/>
        <v>42492.927569444444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415"/>
        <v>175.33333333333334</v>
      </c>
      <c r="R3308" s="8">
        <f t="shared" si="412"/>
        <v>48.703703703703702</v>
      </c>
      <c r="S3308" s="10" t="str">
        <f t="shared" si="417"/>
        <v>theater</v>
      </c>
      <c r="T3308" s="10" t="str">
        <f t="shared" si="416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6">
        <f t="shared" si="413"/>
        <v>42504.765497685185</v>
      </c>
      <c r="K3309">
        <v>1460683339</v>
      </c>
      <c r="L3309" s="16">
        <f t="shared" si="414"/>
        <v>42474.765497685185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415"/>
        <v>106.67999999999999</v>
      </c>
      <c r="R3309" s="8">
        <f t="shared" si="412"/>
        <v>53.339999999999996</v>
      </c>
      <c r="S3309" s="10" t="str">
        <f t="shared" si="417"/>
        <v>theater</v>
      </c>
      <c r="T3309" s="10" t="str">
        <f t="shared" si="416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6">
        <f t="shared" si="413"/>
        <v>42473.585243055561</v>
      </c>
      <c r="K3310">
        <v>1458766965</v>
      </c>
      <c r="L3310" s="16">
        <f t="shared" si="414"/>
        <v>42452.585243055561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415"/>
        <v>122.28571428571429</v>
      </c>
      <c r="R3310" s="8">
        <f t="shared" si="412"/>
        <v>75.087719298245617</v>
      </c>
      <c r="S3310" s="10" t="str">
        <f t="shared" si="417"/>
        <v>theater</v>
      </c>
      <c r="T3310" s="10" t="str">
        <f t="shared" si="416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6">
        <f t="shared" si="413"/>
        <v>42659.358541666668</v>
      </c>
      <c r="K3311">
        <v>1473953778</v>
      </c>
      <c r="L3311" s="16">
        <f t="shared" si="414"/>
        <v>42628.358541666668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415"/>
        <v>159.42857142857144</v>
      </c>
      <c r="R3311" s="8">
        <f t="shared" si="412"/>
        <v>18</v>
      </c>
      <c r="S3311" s="10" t="str">
        <f t="shared" si="417"/>
        <v>theater</v>
      </c>
      <c r="T3311" s="10" t="str">
        <f t="shared" si="416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6">
        <f t="shared" si="413"/>
        <v>42283.636863425927</v>
      </c>
      <c r="K3312">
        <v>1441577825</v>
      </c>
      <c r="L3312" s="16">
        <f t="shared" si="414"/>
        <v>42253.636863425927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415"/>
        <v>100.07692307692308</v>
      </c>
      <c r="R3312" s="8">
        <f t="shared" si="412"/>
        <v>209.83870967741936</v>
      </c>
      <c r="S3312" s="10" t="str">
        <f t="shared" si="417"/>
        <v>theater</v>
      </c>
      <c r="T3312" s="10" t="str">
        <f t="shared" si="416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6">
        <f t="shared" si="413"/>
        <v>42294.000115740746</v>
      </c>
      <c r="K3313">
        <v>1442473210</v>
      </c>
      <c r="L3313" s="16">
        <f t="shared" si="414"/>
        <v>42264.000115740746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415"/>
        <v>109.84</v>
      </c>
      <c r="R3313" s="8">
        <f t="shared" si="412"/>
        <v>61.022222222222226</v>
      </c>
      <c r="S3313" s="10" t="str">
        <f t="shared" si="417"/>
        <v>theater</v>
      </c>
      <c r="T3313" s="10" t="str">
        <f t="shared" si="416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6">
        <f t="shared" si="413"/>
        <v>42685.625000000007</v>
      </c>
      <c r="K3314">
        <v>1477077946</v>
      </c>
      <c r="L3314" s="16">
        <f t="shared" si="414"/>
        <v>42664.517893518518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415"/>
        <v>100.03999999999999</v>
      </c>
      <c r="R3314" s="8">
        <f t="shared" si="412"/>
        <v>61</v>
      </c>
      <c r="S3314" s="10" t="str">
        <f t="shared" si="417"/>
        <v>theater</v>
      </c>
      <c r="T3314" s="10" t="str">
        <f t="shared" si="416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6">
        <f t="shared" si="413"/>
        <v>42395.750000000007</v>
      </c>
      <c r="K3315">
        <v>1452664317</v>
      </c>
      <c r="L3315" s="16">
        <f t="shared" si="414"/>
        <v>42381.952743055554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415"/>
        <v>116.05000000000001</v>
      </c>
      <c r="R3315" s="8">
        <f t="shared" si="412"/>
        <v>80.034482758620683</v>
      </c>
      <c r="S3315" s="10" t="str">
        <f t="shared" si="417"/>
        <v>theater</v>
      </c>
      <c r="T3315" s="10" t="str">
        <f t="shared" si="416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6">
        <f t="shared" si="413"/>
        <v>42132.545138888891</v>
      </c>
      <c r="K3316">
        <v>1428733511</v>
      </c>
      <c r="L3316" s="16">
        <f t="shared" si="414"/>
        <v>42104.975821759261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415"/>
        <v>210.75</v>
      </c>
      <c r="R3316" s="8">
        <f t="shared" si="412"/>
        <v>29.068965517241381</v>
      </c>
      <c r="S3316" s="10" t="str">
        <f t="shared" si="417"/>
        <v>theater</v>
      </c>
      <c r="T3316" s="10" t="str">
        <f t="shared" si="416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6">
        <f t="shared" si="413"/>
        <v>42496.012048611119</v>
      </c>
      <c r="K3317">
        <v>1459927041</v>
      </c>
      <c r="L3317" s="16">
        <f t="shared" si="414"/>
        <v>42466.012048611119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415"/>
        <v>110.00000000000001</v>
      </c>
      <c r="R3317" s="8">
        <f t="shared" si="412"/>
        <v>49.438202247191015</v>
      </c>
      <c r="S3317" s="10" t="str">
        <f t="shared" si="417"/>
        <v>theater</v>
      </c>
      <c r="T3317" s="10" t="str">
        <f t="shared" si="416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6">
        <f t="shared" si="413"/>
        <v>41859.287500000006</v>
      </c>
      <c r="K3318">
        <v>1404680075</v>
      </c>
      <c r="L3318" s="16">
        <f t="shared" si="414"/>
        <v>41826.579571759263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415"/>
        <v>100.08673425918037</v>
      </c>
      <c r="R3318" s="8">
        <f t="shared" si="412"/>
        <v>93.977440000000001</v>
      </c>
      <c r="S3318" s="10" t="str">
        <f t="shared" si="417"/>
        <v>theater</v>
      </c>
      <c r="T3318" s="10" t="str">
        <f t="shared" si="416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6">
        <f t="shared" si="413"/>
        <v>42528.74796296296</v>
      </c>
      <c r="K3319">
        <v>1462755424</v>
      </c>
      <c r="L3319" s="16">
        <f t="shared" si="414"/>
        <v>42498.74796296296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415"/>
        <v>106.19047619047619</v>
      </c>
      <c r="R3319" s="8">
        <f t="shared" si="412"/>
        <v>61.944444444444443</v>
      </c>
      <c r="S3319" s="10" t="str">
        <f t="shared" si="417"/>
        <v>theater</v>
      </c>
      <c r="T3319" s="10" t="str">
        <f t="shared" si="416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6">
        <f t="shared" si="413"/>
        <v>42470.812500000007</v>
      </c>
      <c r="K3320">
        <v>1456902893</v>
      </c>
      <c r="L3320" s="16">
        <f t="shared" si="414"/>
        <v>42431.010335648149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415"/>
        <v>125.6</v>
      </c>
      <c r="R3320" s="8">
        <f t="shared" si="412"/>
        <v>78.5</v>
      </c>
      <c r="S3320" s="10" t="str">
        <f t="shared" si="417"/>
        <v>theater</v>
      </c>
      <c r="T3320" s="10" t="str">
        <f t="shared" si="416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6">
        <f t="shared" si="413"/>
        <v>42035.29381944445</v>
      </c>
      <c r="K3321">
        <v>1418824986</v>
      </c>
      <c r="L3321" s="16">
        <f t="shared" si="414"/>
        <v>41990.29381944445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415"/>
        <v>108</v>
      </c>
      <c r="R3321" s="8">
        <f t="shared" si="412"/>
        <v>33.75</v>
      </c>
      <c r="S3321" s="10" t="str">
        <f t="shared" si="417"/>
        <v>theater</v>
      </c>
      <c r="T3321" s="10" t="str">
        <f t="shared" si="416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6">
        <f t="shared" si="413"/>
        <v>42542.75413194445</v>
      </c>
      <c r="K3322">
        <v>1463965557</v>
      </c>
      <c r="L3322" s="16">
        <f t="shared" si="414"/>
        <v>42512.75413194445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415"/>
        <v>101</v>
      </c>
      <c r="R3322" s="8">
        <f t="shared" ref="R3322:R3385" si="418">E3322/N3322</f>
        <v>66.44736842105263</v>
      </c>
      <c r="S3322" s="10" t="str">
        <f t="shared" si="417"/>
        <v>theater</v>
      </c>
      <c r="T3322" s="10" t="str">
        <f t="shared" si="416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6">
        <f t="shared" si="413"/>
        <v>41927.874305555561</v>
      </c>
      <c r="K3323">
        <v>1412216665</v>
      </c>
      <c r="L3323" s="16">
        <f t="shared" si="414"/>
        <v>41913.808622685188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415"/>
        <v>107.4</v>
      </c>
      <c r="R3323" s="8">
        <f t="shared" si="418"/>
        <v>35.799999999999997</v>
      </c>
      <c r="S3323" s="10" t="str">
        <f t="shared" si="417"/>
        <v>theater</v>
      </c>
      <c r="T3323" s="10" t="str">
        <f t="shared" si="416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6">
        <f t="shared" si="413"/>
        <v>42542.871527777781</v>
      </c>
      <c r="K3324">
        <v>1464653696</v>
      </c>
      <c r="L3324" s="16">
        <f t="shared" si="414"/>
        <v>42520.718703703707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415"/>
        <v>101.51515151515152</v>
      </c>
      <c r="R3324" s="8">
        <f t="shared" si="418"/>
        <v>145.65217391304347</v>
      </c>
      <c r="S3324" s="10" t="str">
        <f t="shared" si="417"/>
        <v>theater</v>
      </c>
      <c r="T3324" s="10" t="str">
        <f t="shared" si="416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6">
        <f t="shared" si="413"/>
        <v>42638.074166666665</v>
      </c>
      <c r="K3325">
        <v>1472201208</v>
      </c>
      <c r="L3325" s="16">
        <f t="shared" si="414"/>
        <v>42608.074166666665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415"/>
        <v>125.89999999999999</v>
      </c>
      <c r="R3325" s="8">
        <f t="shared" si="418"/>
        <v>25.693877551020407</v>
      </c>
      <c r="S3325" s="10" t="str">
        <f t="shared" si="417"/>
        <v>theater</v>
      </c>
      <c r="T3325" s="10" t="str">
        <f t="shared" si="416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6">
        <f t="shared" si="413"/>
        <v>42526.291550925926</v>
      </c>
      <c r="K3326">
        <v>1463925590</v>
      </c>
      <c r="L3326" s="16">
        <f t="shared" si="414"/>
        <v>42512.291550925926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415"/>
        <v>101.66666666666666</v>
      </c>
      <c r="R3326" s="8">
        <f t="shared" si="418"/>
        <v>152.5</v>
      </c>
      <c r="S3326" s="10" t="str">
        <f t="shared" si="417"/>
        <v>theater</v>
      </c>
      <c r="T3326" s="10" t="str">
        <f t="shared" si="416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6">
        <f t="shared" si="413"/>
        <v>42099.452280092599</v>
      </c>
      <c r="K3327">
        <v>1425235877</v>
      </c>
      <c r="L3327" s="16">
        <f t="shared" si="414"/>
        <v>42064.493946759263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415"/>
        <v>112.5</v>
      </c>
      <c r="R3327" s="8">
        <f t="shared" si="418"/>
        <v>30</v>
      </c>
      <c r="S3327" s="10" t="str">
        <f t="shared" si="417"/>
        <v>theater</v>
      </c>
      <c r="T3327" s="10" t="str">
        <f t="shared" si="416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6">
        <f t="shared" si="413"/>
        <v>42071.380844907406</v>
      </c>
      <c r="K3328">
        <v>1423242505</v>
      </c>
      <c r="L3328" s="16">
        <f t="shared" si="414"/>
        <v>42041.422511574077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415"/>
        <v>101.375</v>
      </c>
      <c r="R3328" s="8">
        <f t="shared" si="418"/>
        <v>142.28070175438597</v>
      </c>
      <c r="S3328" s="10" t="str">
        <f t="shared" si="417"/>
        <v>theater</v>
      </c>
      <c r="T3328" s="10" t="str">
        <f t="shared" si="416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6">
        <f t="shared" si="413"/>
        <v>42498.082939814813</v>
      </c>
      <c r="K3329">
        <v>1460105966</v>
      </c>
      <c r="L3329" s="16">
        <f t="shared" si="414"/>
        <v>42468.082939814813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415"/>
        <v>101.25</v>
      </c>
      <c r="R3329" s="8">
        <f t="shared" si="418"/>
        <v>24.545454545454547</v>
      </c>
      <c r="S3329" s="10" t="str">
        <f t="shared" si="417"/>
        <v>theater</v>
      </c>
      <c r="T3329" s="10" t="str">
        <f t="shared" si="416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6">
        <f t="shared" ref="J3330:J3393" si="419">(((I3330/60)/60)/24)+DATE(1970,1,1)+(-7/24)</f>
        <v>41824.75</v>
      </c>
      <c r="K3330">
        <v>1404308883</v>
      </c>
      <c r="L3330" s="16">
        <f t="shared" ref="L3330:L3393" si="420">(((K3330/60)/60)/24)+DATE(1970,1,1)+(-7/24)</f>
        <v>41822.283368055556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421">(E3330/D3330)*100</f>
        <v>146.38888888888889</v>
      </c>
      <c r="R3330" s="8">
        <f t="shared" si="418"/>
        <v>292.77777777777777</v>
      </c>
      <c r="S3330" s="10" t="str">
        <f t="shared" si="417"/>
        <v>theater</v>
      </c>
      <c r="T3330" s="10" t="str">
        <f t="shared" si="416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6">
        <f t="shared" si="419"/>
        <v>41847.666666666672</v>
      </c>
      <c r="K3331">
        <v>1405583108</v>
      </c>
      <c r="L3331" s="16">
        <f t="shared" si="420"/>
        <v>41837.031342592592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421"/>
        <v>116.8</v>
      </c>
      <c r="R3331" s="8">
        <f t="shared" si="418"/>
        <v>44.92307692307692</v>
      </c>
      <c r="S3331" s="10" t="str">
        <f t="shared" si="417"/>
        <v>theater</v>
      </c>
      <c r="T3331" s="10" t="str">
        <f t="shared" si="416"/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6">
        <f t="shared" si="419"/>
        <v>42095.554027777784</v>
      </c>
      <c r="K3332">
        <v>1425331068</v>
      </c>
      <c r="L3332" s="16">
        <f t="shared" si="420"/>
        <v>42065.595694444448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421"/>
        <v>106.26666666666667</v>
      </c>
      <c r="R3332" s="8">
        <f t="shared" si="418"/>
        <v>23.10144927536232</v>
      </c>
      <c r="S3332" s="10" t="str">
        <f t="shared" si="417"/>
        <v>theater</v>
      </c>
      <c r="T3332" s="10" t="str">
        <f t="shared" si="416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6">
        <f t="shared" si="419"/>
        <v>42283.406087962961</v>
      </c>
      <c r="K3333">
        <v>1441125886</v>
      </c>
      <c r="L3333" s="16">
        <f t="shared" si="420"/>
        <v>42248.406087962961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421"/>
        <v>104.52</v>
      </c>
      <c r="R3333" s="8">
        <f t="shared" si="418"/>
        <v>80.400000000000006</v>
      </c>
      <c r="S3333" s="10" t="str">
        <f t="shared" si="417"/>
        <v>theater</v>
      </c>
      <c r="T3333" s="10" t="str">
        <f t="shared" si="416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6">
        <f t="shared" si="419"/>
        <v>41839.56863425926</v>
      </c>
      <c r="K3334">
        <v>1403210330</v>
      </c>
      <c r="L3334" s="16">
        <f t="shared" si="420"/>
        <v>41809.56863425926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421"/>
        <v>100</v>
      </c>
      <c r="R3334" s="8">
        <f t="shared" si="418"/>
        <v>72.289156626506028</v>
      </c>
      <c r="S3334" s="10" t="str">
        <f t="shared" si="417"/>
        <v>theater</v>
      </c>
      <c r="T3334" s="10" t="str">
        <f t="shared" si="416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6">
        <f t="shared" si="419"/>
        <v>42170.385185185187</v>
      </c>
      <c r="K3335">
        <v>1432484080</v>
      </c>
      <c r="L3335" s="16">
        <f t="shared" si="420"/>
        <v>42148.385185185187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421"/>
        <v>104.57142857142858</v>
      </c>
      <c r="R3335" s="8">
        <f t="shared" si="418"/>
        <v>32.972972972972975</v>
      </c>
      <c r="S3335" s="10" t="str">
        <f t="shared" si="417"/>
        <v>theater</v>
      </c>
      <c r="T3335" s="10" t="str">
        <f t="shared" si="416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6">
        <f t="shared" si="419"/>
        <v>42215.229421296295</v>
      </c>
      <c r="K3336">
        <v>1435667422</v>
      </c>
      <c r="L3336" s="16">
        <f t="shared" si="420"/>
        <v>42185.229421296295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421"/>
        <v>138.62051149573753</v>
      </c>
      <c r="R3336" s="8">
        <f t="shared" si="418"/>
        <v>116.65217391304348</v>
      </c>
      <c r="S3336" s="10" t="str">
        <f t="shared" si="417"/>
        <v>theater</v>
      </c>
      <c r="T3336" s="10" t="str">
        <f t="shared" si="416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6">
        <f t="shared" si="419"/>
        <v>41854.666666666672</v>
      </c>
      <c r="K3337">
        <v>1404749446</v>
      </c>
      <c r="L3337" s="16">
        <f t="shared" si="420"/>
        <v>41827.382476851853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421"/>
        <v>100.32000000000001</v>
      </c>
      <c r="R3337" s="8">
        <f t="shared" si="418"/>
        <v>79.61904761904762</v>
      </c>
      <c r="S3337" s="10" t="str">
        <f t="shared" si="417"/>
        <v>theater</v>
      </c>
      <c r="T3337" s="10" t="str">
        <f t="shared" si="416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6">
        <f t="shared" si="419"/>
        <v>42465.065347222226</v>
      </c>
      <c r="K3338">
        <v>1457429646</v>
      </c>
      <c r="L3338" s="16">
        <f t="shared" si="420"/>
        <v>42437.107013888897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421"/>
        <v>100</v>
      </c>
      <c r="R3338" s="8">
        <f t="shared" si="418"/>
        <v>27.777777777777779</v>
      </c>
      <c r="S3338" s="10" t="str">
        <f t="shared" si="417"/>
        <v>theater</v>
      </c>
      <c r="T3338" s="10" t="str">
        <f t="shared" ref="T3338:T3401" si="422">IF(ISNUMBER(SEARCH("plays",P3338)),"plays","")</f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6">
        <f t="shared" si="419"/>
        <v>41922.583333333336</v>
      </c>
      <c r="K3339">
        <v>1411109167</v>
      </c>
      <c r="L3339" s="16">
        <f t="shared" si="420"/>
        <v>41900.990358796298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421"/>
        <v>110.2</v>
      </c>
      <c r="R3339" s="8">
        <f t="shared" si="418"/>
        <v>81.029411764705884</v>
      </c>
      <c r="S3339" s="10" t="str">
        <f t="shared" si="417"/>
        <v>theater</v>
      </c>
      <c r="T3339" s="10" t="str">
        <f t="shared" si="422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6">
        <f t="shared" si="419"/>
        <v>42790.283333333333</v>
      </c>
      <c r="K3340">
        <v>1486129680</v>
      </c>
      <c r="L3340" s="16">
        <f t="shared" si="420"/>
        <v>42769.283333333333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421"/>
        <v>102.18</v>
      </c>
      <c r="R3340" s="8">
        <f t="shared" si="418"/>
        <v>136.84821428571428</v>
      </c>
      <c r="S3340" s="10" t="str">
        <f t="shared" si="417"/>
        <v>theater</v>
      </c>
      <c r="T3340" s="10" t="str">
        <f t="shared" si="422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6">
        <f t="shared" si="419"/>
        <v>42579.37405092593</v>
      </c>
      <c r="K3341">
        <v>1467129518</v>
      </c>
      <c r="L3341" s="16">
        <f t="shared" si="420"/>
        <v>42549.37405092593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421"/>
        <v>104.35000000000001</v>
      </c>
      <c r="R3341" s="8">
        <f t="shared" si="418"/>
        <v>177.61702127659575</v>
      </c>
      <c r="S3341" s="10" t="str">
        <f t="shared" si="417"/>
        <v>theater</v>
      </c>
      <c r="T3341" s="10" t="str">
        <f t="shared" si="422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6">
        <f t="shared" si="419"/>
        <v>42710.682337962964</v>
      </c>
      <c r="K3342">
        <v>1478906554</v>
      </c>
      <c r="L3342" s="16">
        <f t="shared" si="420"/>
        <v>42685.682337962964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421"/>
        <v>138.16666666666666</v>
      </c>
      <c r="R3342" s="8">
        <f t="shared" si="418"/>
        <v>109.07894736842105</v>
      </c>
      <c r="S3342" s="10" t="str">
        <f t="shared" si="417"/>
        <v>theater</v>
      </c>
      <c r="T3342" s="10" t="str">
        <f t="shared" si="422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6">
        <f t="shared" si="419"/>
        <v>42533.416666666664</v>
      </c>
      <c r="K3343">
        <v>1463771421</v>
      </c>
      <c r="L3343" s="16">
        <f t="shared" si="420"/>
        <v>42510.507187500007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421"/>
        <v>100</v>
      </c>
      <c r="R3343" s="8">
        <f t="shared" si="418"/>
        <v>119.64285714285714</v>
      </c>
      <c r="S3343" s="10" t="str">
        <f t="shared" si="417"/>
        <v>theater</v>
      </c>
      <c r="T3343" s="10" t="str">
        <f t="shared" si="422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6">
        <f t="shared" si="419"/>
        <v>42094.915972222225</v>
      </c>
      <c r="K3344">
        <v>1425020810</v>
      </c>
      <c r="L3344" s="16">
        <f t="shared" si="420"/>
        <v>42062.004745370366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421"/>
        <v>101.66666666666666</v>
      </c>
      <c r="R3344" s="8">
        <f t="shared" si="418"/>
        <v>78.205128205128204</v>
      </c>
      <c r="S3344" s="10" t="str">
        <f t="shared" si="417"/>
        <v>theater</v>
      </c>
      <c r="T3344" s="10" t="str">
        <f t="shared" si="422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6">
        <f t="shared" si="419"/>
        <v>42473.262500000004</v>
      </c>
      <c r="K3345">
        <v>1458770384</v>
      </c>
      <c r="L3345" s="16">
        <f t="shared" si="420"/>
        <v>42452.624814814822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421"/>
        <v>171.42857142857142</v>
      </c>
      <c r="R3345" s="8">
        <f t="shared" si="418"/>
        <v>52.173913043478258</v>
      </c>
      <c r="S3345" s="10" t="str">
        <f t="shared" si="417"/>
        <v>theater</v>
      </c>
      <c r="T3345" s="10" t="str">
        <f t="shared" si="422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6">
        <f t="shared" si="419"/>
        <v>41880.908483796295</v>
      </c>
      <c r="K3346">
        <v>1406782093</v>
      </c>
      <c r="L3346" s="16">
        <f t="shared" si="420"/>
        <v>41850.908483796295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421"/>
        <v>101.44444444444444</v>
      </c>
      <c r="R3346" s="8">
        <f t="shared" si="418"/>
        <v>114.125</v>
      </c>
      <c r="S3346" s="10" t="str">
        <f t="shared" si="417"/>
        <v>theater</v>
      </c>
      <c r="T3346" s="10" t="str">
        <f t="shared" si="422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6">
        <f t="shared" si="419"/>
        <v>42111.734027777777</v>
      </c>
      <c r="K3347">
        <v>1424226768</v>
      </c>
      <c r="L3347" s="16">
        <f t="shared" si="420"/>
        <v>42052.814444444448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421"/>
        <v>130</v>
      </c>
      <c r="R3347" s="8">
        <f t="shared" si="418"/>
        <v>50</v>
      </c>
      <c r="S3347" s="10" t="str">
        <f t="shared" si="417"/>
        <v>theater</v>
      </c>
      <c r="T3347" s="10" t="str">
        <f t="shared" si="422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6">
        <f t="shared" si="419"/>
        <v>42060.732754629636</v>
      </c>
      <c r="K3348">
        <v>1424306110</v>
      </c>
      <c r="L3348" s="16">
        <f t="shared" si="420"/>
        <v>42053.732754629636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421"/>
        <v>110.00000000000001</v>
      </c>
      <c r="R3348" s="8">
        <f t="shared" si="418"/>
        <v>91.666666666666671</v>
      </c>
      <c r="S3348" s="10" t="str">
        <f t="shared" si="417"/>
        <v>theater</v>
      </c>
      <c r="T3348" s="10" t="str">
        <f t="shared" si="422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6">
        <f t="shared" si="419"/>
        <v>42498.583333333336</v>
      </c>
      <c r="K3349">
        <v>1461503654</v>
      </c>
      <c r="L3349" s="16">
        <f t="shared" si="420"/>
        <v>42484.259884259263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421"/>
        <v>119.44999999999999</v>
      </c>
      <c r="R3349" s="8">
        <f t="shared" si="418"/>
        <v>108.59090909090909</v>
      </c>
      <c r="S3349" s="10" t="str">
        <f t="shared" si="417"/>
        <v>theater</v>
      </c>
      <c r="T3349" s="10" t="str">
        <f t="shared" si="422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6">
        <f t="shared" si="419"/>
        <v>42489.874305555561</v>
      </c>
      <c r="K3350">
        <v>1459949080</v>
      </c>
      <c r="L3350" s="16">
        <f t="shared" si="420"/>
        <v>42466.267129629632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421"/>
        <v>100.2909090909091</v>
      </c>
      <c r="R3350" s="8">
        <f t="shared" si="418"/>
        <v>69.822784810126578</v>
      </c>
      <c r="S3350" s="10" t="str">
        <f t="shared" si="417"/>
        <v>theater</v>
      </c>
      <c r="T3350" s="10" t="str">
        <f t="shared" si="422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6">
        <f t="shared" si="419"/>
        <v>42534.416666666664</v>
      </c>
      <c r="K3351">
        <v>1463971172</v>
      </c>
      <c r="L3351" s="16">
        <f t="shared" si="420"/>
        <v>42512.819120370368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421"/>
        <v>153.4</v>
      </c>
      <c r="R3351" s="8">
        <f t="shared" si="418"/>
        <v>109.57142857142857</v>
      </c>
      <c r="S3351" s="10" t="str">
        <f t="shared" si="417"/>
        <v>theater</v>
      </c>
      <c r="T3351" s="10" t="str">
        <f t="shared" si="422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6">
        <f t="shared" si="419"/>
        <v>42337.666666666664</v>
      </c>
      <c r="K3352">
        <v>1445791811</v>
      </c>
      <c r="L3352" s="16">
        <f t="shared" si="420"/>
        <v>42302.409849537034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421"/>
        <v>104.42857142857143</v>
      </c>
      <c r="R3352" s="8">
        <f t="shared" si="418"/>
        <v>71.666666666666671</v>
      </c>
      <c r="S3352" s="10" t="str">
        <f t="shared" si="417"/>
        <v>theater</v>
      </c>
      <c r="T3352" s="10" t="str">
        <f t="shared" si="422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6">
        <f t="shared" si="419"/>
        <v>41843.166666666672</v>
      </c>
      <c r="K3353">
        <v>1402910965</v>
      </c>
      <c r="L3353" s="16">
        <f t="shared" si="420"/>
        <v>41806.103761574079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421"/>
        <v>101.1</v>
      </c>
      <c r="R3353" s="8">
        <f t="shared" si="418"/>
        <v>93.611111111111114</v>
      </c>
      <c r="S3353" s="10" t="str">
        <f t="shared" si="417"/>
        <v>theater</v>
      </c>
      <c r="T3353" s="10" t="str">
        <f t="shared" si="422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6">
        <f t="shared" si="419"/>
        <v>42552.666666666664</v>
      </c>
      <c r="K3354">
        <v>1462492178</v>
      </c>
      <c r="L3354" s="16">
        <f t="shared" si="420"/>
        <v>42495.701134259267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421"/>
        <v>107.52</v>
      </c>
      <c r="R3354" s="8">
        <f t="shared" si="418"/>
        <v>76.8</v>
      </c>
      <c r="S3354" s="10" t="str">
        <f t="shared" si="417"/>
        <v>theater</v>
      </c>
      <c r="T3354" s="10" t="str">
        <f t="shared" si="422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6">
        <f t="shared" si="419"/>
        <v>42492.666666666664</v>
      </c>
      <c r="K3355">
        <v>1461061350</v>
      </c>
      <c r="L3355" s="16">
        <f t="shared" si="420"/>
        <v>42479.140625000007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421"/>
        <v>315</v>
      </c>
      <c r="R3355" s="8">
        <f t="shared" si="418"/>
        <v>35.795454545454547</v>
      </c>
      <c r="S3355" s="10" t="str">
        <f t="shared" si="417"/>
        <v>theater</v>
      </c>
      <c r="T3355" s="10" t="str">
        <f t="shared" si="422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6">
        <f t="shared" si="419"/>
        <v>42305.875694444447</v>
      </c>
      <c r="K3356">
        <v>1443029206</v>
      </c>
      <c r="L3356" s="16">
        <f t="shared" si="420"/>
        <v>42270.435254629636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421"/>
        <v>101.93333333333334</v>
      </c>
      <c r="R3356" s="8">
        <f t="shared" si="418"/>
        <v>55.6</v>
      </c>
      <c r="S3356" s="10" t="str">
        <f t="shared" si="417"/>
        <v>theater</v>
      </c>
      <c r="T3356" s="10" t="str">
        <f t="shared" si="422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6">
        <f t="shared" si="419"/>
        <v>42500.178472222229</v>
      </c>
      <c r="K3357">
        <v>1461941527</v>
      </c>
      <c r="L3357" s="16">
        <f t="shared" si="420"/>
        <v>42489.3278587963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421"/>
        <v>126.28571428571429</v>
      </c>
      <c r="R3357" s="8">
        <f t="shared" si="418"/>
        <v>147.33333333333334</v>
      </c>
      <c r="S3357" s="10" t="str">
        <f t="shared" si="417"/>
        <v>theater</v>
      </c>
      <c r="T3357" s="10" t="str">
        <f t="shared" si="422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6">
        <f t="shared" si="419"/>
        <v>42566.523981481485</v>
      </c>
      <c r="K3358">
        <v>1466019272</v>
      </c>
      <c r="L3358" s="16">
        <f t="shared" si="420"/>
        <v>42536.523981481485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421"/>
        <v>101.4</v>
      </c>
      <c r="R3358" s="8">
        <f t="shared" si="418"/>
        <v>56.333333333333336</v>
      </c>
      <c r="S3358" s="10" t="str">
        <f t="shared" si="417"/>
        <v>theater</v>
      </c>
      <c r="T3358" s="10" t="str">
        <f t="shared" si="422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6">
        <f t="shared" si="419"/>
        <v>41852.126273148147</v>
      </c>
      <c r="K3359">
        <v>1404295310</v>
      </c>
      <c r="L3359" s="16">
        <f t="shared" si="420"/>
        <v>41822.126273148147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421"/>
        <v>101</v>
      </c>
      <c r="R3359" s="8">
        <f t="shared" si="418"/>
        <v>96.19047619047619</v>
      </c>
      <c r="S3359" s="10" t="str">
        <f t="shared" ref="S3359:S3422" si="423">IF(ISNUMBER(SEARCH("theater",P3359)),"theater","")</f>
        <v>theater</v>
      </c>
      <c r="T3359" s="10" t="str">
        <f t="shared" si="422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6">
        <f t="shared" si="419"/>
        <v>41962.061099537044</v>
      </c>
      <c r="K3360">
        <v>1413790079</v>
      </c>
      <c r="L3360" s="16">
        <f t="shared" si="420"/>
        <v>41932.019432870373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421"/>
        <v>102.99000000000001</v>
      </c>
      <c r="R3360" s="8">
        <f t="shared" si="418"/>
        <v>63.574074074074076</v>
      </c>
      <c r="S3360" s="10" t="str">
        <f t="shared" si="423"/>
        <v>theater</v>
      </c>
      <c r="T3360" s="10" t="str">
        <f t="shared" si="422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6">
        <f t="shared" si="419"/>
        <v>42790.765439814822</v>
      </c>
      <c r="K3361">
        <v>1484097734</v>
      </c>
      <c r="L3361" s="16">
        <f t="shared" si="420"/>
        <v>42745.765439814822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421"/>
        <v>106.25</v>
      </c>
      <c r="R3361" s="8">
        <f t="shared" si="418"/>
        <v>184.78260869565219</v>
      </c>
      <c r="S3361" s="10" t="str">
        <f t="shared" si="423"/>
        <v>theater</v>
      </c>
      <c r="T3361" s="10" t="str">
        <f t="shared" si="422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6">
        <f t="shared" si="419"/>
        <v>42718.374305555561</v>
      </c>
      <c r="K3362">
        <v>1479866343</v>
      </c>
      <c r="L3362" s="16">
        <f t="shared" si="420"/>
        <v>42696.791006944448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421"/>
        <v>101.37777777777779</v>
      </c>
      <c r="R3362" s="8">
        <f t="shared" si="418"/>
        <v>126.72222222222223</v>
      </c>
      <c r="S3362" s="10" t="str">
        <f t="shared" si="423"/>
        <v>theater</v>
      </c>
      <c r="T3362" s="10" t="str">
        <f t="shared" si="422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6">
        <f t="shared" si="419"/>
        <v>41883.374305555561</v>
      </c>
      <c r="K3363">
        <v>1408062990</v>
      </c>
      <c r="L3363" s="16">
        <f t="shared" si="420"/>
        <v>41865.733680555561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421"/>
        <v>113.46000000000001</v>
      </c>
      <c r="R3363" s="8">
        <f t="shared" si="418"/>
        <v>83.42647058823529</v>
      </c>
      <c r="S3363" s="10" t="str">
        <f t="shared" si="423"/>
        <v>theater</v>
      </c>
      <c r="T3363" s="10" t="str">
        <f t="shared" si="422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6">
        <f t="shared" si="419"/>
        <v>42069.913194444445</v>
      </c>
      <c r="K3364">
        <v>1424484717</v>
      </c>
      <c r="L3364" s="16">
        <f t="shared" si="420"/>
        <v>42055.79996527778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421"/>
        <v>218.00000000000003</v>
      </c>
      <c r="R3364" s="8">
        <f t="shared" si="418"/>
        <v>54.5</v>
      </c>
      <c r="S3364" s="10" t="str">
        <f t="shared" si="423"/>
        <v>theater</v>
      </c>
      <c r="T3364" s="10" t="str">
        <f t="shared" si="422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6">
        <f t="shared" si="419"/>
        <v>41870.375</v>
      </c>
      <c r="K3365">
        <v>1406831445</v>
      </c>
      <c r="L3365" s="16">
        <f t="shared" si="420"/>
        <v>41851.479687500003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421"/>
        <v>101.41935483870968</v>
      </c>
      <c r="R3365" s="8">
        <f t="shared" si="418"/>
        <v>302.30769230769232</v>
      </c>
      <c r="S3365" s="10" t="str">
        <f t="shared" si="423"/>
        <v>theater</v>
      </c>
      <c r="T3365" s="10" t="str">
        <f t="shared" si="422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6">
        <f t="shared" si="419"/>
        <v>42444.583333333336</v>
      </c>
      <c r="K3366">
        <v>1456183649</v>
      </c>
      <c r="L3366" s="16">
        <f t="shared" si="420"/>
        <v>42422.685752314814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421"/>
        <v>105.93333333333332</v>
      </c>
      <c r="R3366" s="8">
        <f t="shared" si="418"/>
        <v>44.138888888888886</v>
      </c>
      <c r="S3366" s="10" t="str">
        <f t="shared" si="423"/>
        <v>theater</v>
      </c>
      <c r="T3366" s="10" t="str">
        <f t="shared" si="422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6">
        <f t="shared" si="419"/>
        <v>42350.810092592597</v>
      </c>
      <c r="K3367">
        <v>1447381592</v>
      </c>
      <c r="L3367" s="16">
        <f t="shared" si="420"/>
        <v>42320.810092592597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421"/>
        <v>104</v>
      </c>
      <c r="R3367" s="8">
        <f t="shared" si="418"/>
        <v>866.66666666666663</v>
      </c>
      <c r="S3367" s="10" t="str">
        <f t="shared" si="423"/>
        <v>theater</v>
      </c>
      <c r="T3367" s="10" t="str">
        <f t="shared" si="422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6">
        <f t="shared" si="419"/>
        <v>42136.775891203702</v>
      </c>
      <c r="K3368">
        <v>1428889037</v>
      </c>
      <c r="L3368" s="16">
        <f t="shared" si="420"/>
        <v>42106.775891203702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421"/>
        <v>221</v>
      </c>
      <c r="R3368" s="8">
        <f t="shared" si="418"/>
        <v>61.388888888888886</v>
      </c>
      <c r="S3368" s="10" t="str">
        <f t="shared" si="423"/>
        <v>theater</v>
      </c>
      <c r="T3368" s="10" t="str">
        <f t="shared" si="422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6">
        <f t="shared" si="419"/>
        <v>42217.642291666671</v>
      </c>
      <c r="K3369">
        <v>1436307894</v>
      </c>
      <c r="L3369" s="16">
        <f t="shared" si="420"/>
        <v>42192.642291666671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421"/>
        <v>118.66666666666667</v>
      </c>
      <c r="R3369" s="8">
        <f t="shared" si="418"/>
        <v>29.666666666666668</v>
      </c>
      <c r="S3369" s="10" t="str">
        <f t="shared" si="423"/>
        <v>theater</v>
      </c>
      <c r="T3369" s="10" t="str">
        <f t="shared" si="422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6">
        <f t="shared" si="419"/>
        <v>42004.916666666664</v>
      </c>
      <c r="K3370">
        <v>1416977259</v>
      </c>
      <c r="L3370" s="16">
        <f t="shared" si="420"/>
        <v>41968.908090277779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421"/>
        <v>104.60000000000001</v>
      </c>
      <c r="R3370" s="8">
        <f t="shared" si="418"/>
        <v>45.478260869565219</v>
      </c>
      <c r="S3370" s="10" t="str">
        <f t="shared" si="423"/>
        <v>theater</v>
      </c>
      <c r="T3370" s="10" t="str">
        <f t="shared" si="422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6">
        <f t="shared" si="419"/>
        <v>42749.749768518523</v>
      </c>
      <c r="K3371">
        <v>1479257980</v>
      </c>
      <c r="L3371" s="16">
        <f t="shared" si="420"/>
        <v>42689.749768518523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421"/>
        <v>103.89999999999999</v>
      </c>
      <c r="R3371" s="8">
        <f t="shared" si="418"/>
        <v>96.203703703703709</v>
      </c>
      <c r="S3371" s="10" t="str">
        <f t="shared" si="423"/>
        <v>theater</v>
      </c>
      <c r="T3371" s="10" t="str">
        <f t="shared" si="422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6">
        <f t="shared" si="419"/>
        <v>42721.041666666664</v>
      </c>
      <c r="K3372">
        <v>1479283285</v>
      </c>
      <c r="L3372" s="16">
        <f t="shared" si="420"/>
        <v>42690.042650462965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421"/>
        <v>117.73333333333333</v>
      </c>
      <c r="R3372" s="8">
        <f t="shared" si="418"/>
        <v>67.92307692307692</v>
      </c>
      <c r="S3372" s="10" t="str">
        <f t="shared" si="423"/>
        <v>theater</v>
      </c>
      <c r="T3372" s="10" t="str">
        <f t="shared" si="422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6">
        <f t="shared" si="419"/>
        <v>42340.582928240743</v>
      </c>
      <c r="K3373">
        <v>1446670765</v>
      </c>
      <c r="L3373" s="16">
        <f t="shared" si="420"/>
        <v>42312.582928240743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421"/>
        <v>138.5</v>
      </c>
      <c r="R3373" s="8">
        <f t="shared" si="418"/>
        <v>30.777777777777779</v>
      </c>
      <c r="S3373" s="10" t="str">
        <f t="shared" si="423"/>
        <v>theater</v>
      </c>
      <c r="T3373" s="10" t="str">
        <f t="shared" si="422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6">
        <f t="shared" si="419"/>
        <v>41875.915972222225</v>
      </c>
      <c r="K3374">
        <v>1407157756</v>
      </c>
      <c r="L3374" s="16">
        <f t="shared" si="420"/>
        <v>41855.256435185183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421"/>
        <v>103.49999999999999</v>
      </c>
      <c r="R3374" s="8">
        <f t="shared" si="418"/>
        <v>38.333333333333336</v>
      </c>
      <c r="S3374" s="10" t="str">
        <f t="shared" si="423"/>
        <v>theater</v>
      </c>
      <c r="T3374" s="10" t="str">
        <f t="shared" si="422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6">
        <f t="shared" si="419"/>
        <v>42203.375000000007</v>
      </c>
      <c r="K3375">
        <v>1435177840</v>
      </c>
      <c r="L3375" s="16">
        <f t="shared" si="420"/>
        <v>42179.562962962962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421"/>
        <v>100.25</v>
      </c>
      <c r="R3375" s="8">
        <f t="shared" si="418"/>
        <v>66.833333333333329</v>
      </c>
      <c r="S3375" s="10" t="str">
        <f t="shared" si="423"/>
        <v>theater</v>
      </c>
      <c r="T3375" s="10" t="str">
        <f t="shared" si="422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6">
        <f t="shared" si="419"/>
        <v>42305.440000000002</v>
      </c>
      <c r="K3376">
        <v>1443461616</v>
      </c>
      <c r="L3376" s="16">
        <f t="shared" si="420"/>
        <v>42275.44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421"/>
        <v>106.57142857142856</v>
      </c>
      <c r="R3376" s="8">
        <f t="shared" si="418"/>
        <v>71.730769230769226</v>
      </c>
      <c r="S3376" s="10" t="str">
        <f t="shared" si="423"/>
        <v>theater</v>
      </c>
      <c r="T3376" s="10" t="str">
        <f t="shared" si="422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6">
        <f t="shared" si="419"/>
        <v>41777.319131944445</v>
      </c>
      <c r="K3377">
        <v>1399387173</v>
      </c>
      <c r="L3377" s="16">
        <f t="shared" si="420"/>
        <v>41765.319131944445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421"/>
        <v>100</v>
      </c>
      <c r="R3377" s="8">
        <f t="shared" si="418"/>
        <v>176.47058823529412</v>
      </c>
      <c r="S3377" s="10" t="str">
        <f t="shared" si="423"/>
        <v>theater</v>
      </c>
      <c r="T3377" s="10" t="str">
        <f t="shared" si="422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6">
        <f t="shared" si="419"/>
        <v>42119.367986111109</v>
      </c>
      <c r="K3378">
        <v>1424796594</v>
      </c>
      <c r="L3378" s="16">
        <f t="shared" si="420"/>
        <v>42059.40965277778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421"/>
        <v>100.01249999999999</v>
      </c>
      <c r="R3378" s="8">
        <f t="shared" si="418"/>
        <v>421.10526315789474</v>
      </c>
      <c r="S3378" s="10" t="str">
        <f t="shared" si="423"/>
        <v>theater</v>
      </c>
      <c r="T3378" s="10" t="str">
        <f t="shared" si="422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6">
        <f t="shared" si="419"/>
        <v>42083.413888888892</v>
      </c>
      <c r="K3379">
        <v>1424280899</v>
      </c>
      <c r="L3379" s="16">
        <f t="shared" si="420"/>
        <v>42053.440960648157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421"/>
        <v>101.05</v>
      </c>
      <c r="R3379" s="8">
        <f t="shared" si="418"/>
        <v>104.98701298701299</v>
      </c>
      <c r="S3379" s="10" t="str">
        <f t="shared" si="423"/>
        <v>theater</v>
      </c>
      <c r="T3379" s="10" t="str">
        <f t="shared" si="422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6">
        <f t="shared" si="419"/>
        <v>41882.255555555559</v>
      </c>
      <c r="K3380">
        <v>1407400306</v>
      </c>
      <c r="L3380" s="16">
        <f t="shared" si="420"/>
        <v>41858.063726851855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421"/>
        <v>107.63636363636364</v>
      </c>
      <c r="R3380" s="8">
        <f t="shared" si="418"/>
        <v>28.19047619047619</v>
      </c>
      <c r="S3380" s="10" t="str">
        <f t="shared" si="423"/>
        <v>theater</v>
      </c>
      <c r="T3380" s="10" t="str">
        <f t="shared" si="422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6">
        <f t="shared" si="419"/>
        <v>42242.666666666664</v>
      </c>
      <c r="K3381">
        <v>1439122800</v>
      </c>
      <c r="L3381" s="16">
        <f t="shared" si="420"/>
        <v>42225.222222222226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421"/>
        <v>103.64999999999999</v>
      </c>
      <c r="R3381" s="8">
        <f t="shared" si="418"/>
        <v>54.55263157894737</v>
      </c>
      <c r="S3381" s="10" t="str">
        <f t="shared" si="423"/>
        <v>theater</v>
      </c>
      <c r="T3381" s="10" t="str">
        <f t="shared" si="422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6">
        <f t="shared" si="419"/>
        <v>41972.70344907407</v>
      </c>
      <c r="K3382">
        <v>1414277578</v>
      </c>
      <c r="L3382" s="16">
        <f t="shared" si="420"/>
        <v>41937.661782407406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421"/>
        <v>104.43333333333334</v>
      </c>
      <c r="R3382" s="8">
        <f t="shared" si="418"/>
        <v>111.89285714285714</v>
      </c>
      <c r="S3382" s="10" t="str">
        <f t="shared" si="423"/>
        <v>theater</v>
      </c>
      <c r="T3382" s="10" t="str">
        <f t="shared" si="422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6">
        <f t="shared" si="419"/>
        <v>42073.851655092592</v>
      </c>
      <c r="K3383">
        <v>1423455983</v>
      </c>
      <c r="L3383" s="16">
        <f t="shared" si="420"/>
        <v>42043.893321759264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421"/>
        <v>102.25</v>
      </c>
      <c r="R3383" s="8">
        <f t="shared" si="418"/>
        <v>85.208333333333329</v>
      </c>
      <c r="S3383" s="10" t="str">
        <f t="shared" si="423"/>
        <v>theater</v>
      </c>
      <c r="T3383" s="10" t="str">
        <f t="shared" si="422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6">
        <f t="shared" si="419"/>
        <v>42583.665972222225</v>
      </c>
      <c r="K3384">
        <v>1467973256</v>
      </c>
      <c r="L3384" s="16">
        <f t="shared" si="420"/>
        <v>42559.139537037037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421"/>
        <v>100.74285714285713</v>
      </c>
      <c r="R3384" s="8">
        <f t="shared" si="418"/>
        <v>76.652173913043484</v>
      </c>
      <c r="S3384" s="10" t="str">
        <f t="shared" si="423"/>
        <v>theater</v>
      </c>
      <c r="T3384" s="10" t="str">
        <f t="shared" si="422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6">
        <f t="shared" si="419"/>
        <v>42544.490972222229</v>
      </c>
      <c r="K3385">
        <v>1464979620</v>
      </c>
      <c r="L3385" s="16">
        <f t="shared" si="420"/>
        <v>42524.490972222229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421"/>
        <v>111.71428571428572</v>
      </c>
      <c r="R3385" s="8">
        <f t="shared" si="418"/>
        <v>65.166666666666671</v>
      </c>
      <c r="S3385" s="10" t="str">
        <f t="shared" si="423"/>
        <v>theater</v>
      </c>
      <c r="T3385" s="10" t="str">
        <f t="shared" si="422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6">
        <f t="shared" si="419"/>
        <v>42328.833333333336</v>
      </c>
      <c r="K3386">
        <v>1444874768</v>
      </c>
      <c r="L3386" s="16">
        <f t="shared" si="420"/>
        <v>42291.79592592593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421"/>
        <v>100.01100000000001</v>
      </c>
      <c r="R3386" s="8">
        <f t="shared" ref="R3386:R3449" si="424">E3386/N3386</f>
        <v>93.760312499999998</v>
      </c>
      <c r="S3386" s="10" t="str">
        <f t="shared" si="423"/>
        <v>theater</v>
      </c>
      <c r="T3386" s="10" t="str">
        <f t="shared" si="422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6">
        <f t="shared" si="419"/>
        <v>41983.575833333336</v>
      </c>
      <c r="K3387">
        <v>1415652552</v>
      </c>
      <c r="L3387" s="16">
        <f t="shared" si="420"/>
        <v>41953.575833333336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421"/>
        <v>100</v>
      </c>
      <c r="R3387" s="8">
        <f t="shared" si="424"/>
        <v>133.33333333333334</v>
      </c>
      <c r="S3387" s="10" t="str">
        <f t="shared" si="423"/>
        <v>theater</v>
      </c>
      <c r="T3387" s="10" t="str">
        <f t="shared" si="422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6">
        <f t="shared" si="419"/>
        <v>41976.353078703709</v>
      </c>
      <c r="K3388">
        <v>1415028506</v>
      </c>
      <c r="L3388" s="16">
        <f t="shared" si="420"/>
        <v>41946.353078703709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421"/>
        <v>105</v>
      </c>
      <c r="R3388" s="8">
        <f t="shared" si="424"/>
        <v>51.219512195121951</v>
      </c>
      <c r="S3388" s="10" t="str">
        <f t="shared" si="423"/>
        <v>theater</v>
      </c>
      <c r="T3388" s="10" t="str">
        <f t="shared" si="422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6">
        <f t="shared" si="419"/>
        <v>41987.470925925933</v>
      </c>
      <c r="K3389">
        <v>1415125088</v>
      </c>
      <c r="L3389" s="16">
        <f t="shared" si="420"/>
        <v>41947.470925925925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421"/>
        <v>116.86666666666667</v>
      </c>
      <c r="R3389" s="8">
        <f t="shared" si="424"/>
        <v>100.17142857142858</v>
      </c>
      <c r="S3389" s="10" t="str">
        <f t="shared" si="423"/>
        <v>theater</v>
      </c>
      <c r="T3389" s="10" t="str">
        <f t="shared" si="422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6">
        <f t="shared" si="419"/>
        <v>42173.169456018521</v>
      </c>
      <c r="K3390">
        <v>1432033441</v>
      </c>
      <c r="L3390" s="16">
        <f t="shared" si="420"/>
        <v>42143.169456018521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421"/>
        <v>103.8</v>
      </c>
      <c r="R3390" s="8">
        <f t="shared" si="424"/>
        <v>34.6</v>
      </c>
      <c r="S3390" s="10" t="str">
        <f t="shared" si="423"/>
        <v>theater</v>
      </c>
      <c r="T3390" s="10" t="str">
        <f t="shared" si="422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6">
        <f t="shared" si="419"/>
        <v>42524.271782407413</v>
      </c>
      <c r="K3391">
        <v>1462368682</v>
      </c>
      <c r="L3391" s="16">
        <f t="shared" si="420"/>
        <v>42494.271782407413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421"/>
        <v>114.5</v>
      </c>
      <c r="R3391" s="8">
        <f t="shared" si="424"/>
        <v>184.67741935483872</v>
      </c>
      <c r="S3391" s="10" t="str">
        <f t="shared" si="423"/>
        <v>theater</v>
      </c>
      <c r="T3391" s="10" t="str">
        <f t="shared" si="422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6">
        <f t="shared" si="419"/>
        <v>41830.483159722222</v>
      </c>
      <c r="K3392">
        <v>1403721345</v>
      </c>
      <c r="L3392" s="16">
        <f t="shared" si="420"/>
        <v>41815.483159722222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421"/>
        <v>102.4</v>
      </c>
      <c r="R3392" s="8">
        <f t="shared" si="424"/>
        <v>69.818181818181813</v>
      </c>
      <c r="S3392" s="10" t="str">
        <f t="shared" si="423"/>
        <v>theater</v>
      </c>
      <c r="T3392" s="10" t="str">
        <f t="shared" si="422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6">
        <f t="shared" si="419"/>
        <v>41859.64444444445</v>
      </c>
      <c r="K3393">
        <v>1404997548</v>
      </c>
      <c r="L3393" s="16">
        <f t="shared" si="420"/>
        <v>41830.254027777781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421"/>
        <v>223</v>
      </c>
      <c r="R3393" s="8">
        <f t="shared" si="424"/>
        <v>61.944444444444443</v>
      </c>
      <c r="S3393" s="10" t="str">
        <f t="shared" si="423"/>
        <v>theater</v>
      </c>
      <c r="T3393" s="10" t="str">
        <f t="shared" si="422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6">
        <f t="shared" ref="J3394:J3457" si="425">(((I3394/60)/60)/24)+DATE(1970,1,1)+(-7/24)</f>
        <v>42496.553877314822</v>
      </c>
      <c r="K3394">
        <v>1458245855</v>
      </c>
      <c r="L3394" s="16">
        <f t="shared" ref="L3394:L3457" si="426">(((K3394/60)/60)/24)+DATE(1970,1,1)+(-7/24)</f>
        <v>42446.553877314822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427">(E3394/D3394)*100</f>
        <v>100</v>
      </c>
      <c r="R3394" s="8">
        <f t="shared" si="424"/>
        <v>41.666666666666664</v>
      </c>
      <c r="S3394" s="10" t="str">
        <f t="shared" si="423"/>
        <v>theater</v>
      </c>
      <c r="T3394" s="10" t="str">
        <f t="shared" si="422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6">
        <f t="shared" si="425"/>
        <v>41948.740277777782</v>
      </c>
      <c r="K3395">
        <v>1413065230</v>
      </c>
      <c r="L3395" s="16">
        <f t="shared" si="426"/>
        <v>41923.629976851858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427"/>
        <v>105.80000000000001</v>
      </c>
      <c r="R3395" s="8">
        <f t="shared" si="424"/>
        <v>36.06818181818182</v>
      </c>
      <c r="S3395" s="10" t="str">
        <f t="shared" si="423"/>
        <v>theater</v>
      </c>
      <c r="T3395" s="10" t="str">
        <f t="shared" si="422"/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6">
        <f t="shared" si="425"/>
        <v>41847.303761574076</v>
      </c>
      <c r="K3396">
        <v>1403878645</v>
      </c>
      <c r="L3396" s="16">
        <f t="shared" si="426"/>
        <v>41817.303761574076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427"/>
        <v>142.36363636363635</v>
      </c>
      <c r="R3396" s="8">
        <f t="shared" si="424"/>
        <v>29</v>
      </c>
      <c r="S3396" s="10" t="str">
        <f t="shared" si="423"/>
        <v>theater</v>
      </c>
      <c r="T3396" s="10" t="str">
        <f t="shared" si="422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6">
        <f t="shared" si="425"/>
        <v>42154.465277777781</v>
      </c>
      <c r="K3397">
        <v>1431795944</v>
      </c>
      <c r="L3397" s="16">
        <f t="shared" si="426"/>
        <v>42140.420648148152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427"/>
        <v>184</v>
      </c>
      <c r="R3397" s="8">
        <f t="shared" si="424"/>
        <v>24.210526315789473</v>
      </c>
      <c r="S3397" s="10" t="str">
        <f t="shared" si="423"/>
        <v>theater</v>
      </c>
      <c r="T3397" s="10" t="str">
        <f t="shared" si="422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6">
        <f t="shared" si="425"/>
        <v>41790.874305555561</v>
      </c>
      <c r="K3398">
        <v>1399286589</v>
      </c>
      <c r="L3398" s="16">
        <f t="shared" si="426"/>
        <v>41764.154965277776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427"/>
        <v>104.33333333333333</v>
      </c>
      <c r="R3398" s="8">
        <f t="shared" si="424"/>
        <v>55.892857142857146</v>
      </c>
      <c r="S3398" s="10" t="str">
        <f t="shared" si="423"/>
        <v>theater</v>
      </c>
      <c r="T3398" s="10" t="str">
        <f t="shared" si="422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6">
        <f t="shared" si="425"/>
        <v>42418.625000000007</v>
      </c>
      <c r="K3399">
        <v>1452338929</v>
      </c>
      <c r="L3399" s="16">
        <f t="shared" si="426"/>
        <v>42378.186678240738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427"/>
        <v>112.00000000000001</v>
      </c>
      <c r="R3399" s="8">
        <f t="shared" si="424"/>
        <v>11.666666666666666</v>
      </c>
      <c r="S3399" s="10" t="str">
        <f t="shared" si="423"/>
        <v>theater</v>
      </c>
      <c r="T3399" s="10" t="str">
        <f t="shared" si="422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6">
        <f t="shared" si="425"/>
        <v>41964.416666666664</v>
      </c>
      <c r="K3400">
        <v>1414605776</v>
      </c>
      <c r="L3400" s="16">
        <f t="shared" si="426"/>
        <v>41941.460370370376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427"/>
        <v>111.07499999999999</v>
      </c>
      <c r="R3400" s="8">
        <f t="shared" si="424"/>
        <v>68.353846153846149</v>
      </c>
      <c r="S3400" s="10" t="str">
        <f t="shared" si="423"/>
        <v>theater</v>
      </c>
      <c r="T3400" s="10" t="str">
        <f t="shared" si="422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6">
        <f t="shared" si="425"/>
        <v>42056.62876157408</v>
      </c>
      <c r="K3401">
        <v>1421964325</v>
      </c>
      <c r="L3401" s="16">
        <f t="shared" si="426"/>
        <v>42026.62876157408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427"/>
        <v>103.75000000000001</v>
      </c>
      <c r="R3401" s="8">
        <f t="shared" si="424"/>
        <v>27.065217391304348</v>
      </c>
      <c r="S3401" s="10" t="str">
        <f t="shared" si="423"/>
        <v>theater</v>
      </c>
      <c r="T3401" s="10" t="str">
        <f t="shared" si="422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6">
        <f t="shared" si="425"/>
        <v>41879.662199074075</v>
      </c>
      <c r="K3402">
        <v>1405378414</v>
      </c>
      <c r="L3402" s="16">
        <f t="shared" si="426"/>
        <v>41834.662199074075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427"/>
        <v>100.41</v>
      </c>
      <c r="R3402" s="8">
        <f t="shared" si="424"/>
        <v>118.12941176470588</v>
      </c>
      <c r="S3402" s="10" t="str">
        <f t="shared" si="423"/>
        <v>theater</v>
      </c>
      <c r="T3402" s="10" t="str">
        <f t="shared" ref="T3402:T3465" si="428">IF(ISNUMBER(SEARCH("plays",P3402)),"plays","")</f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6">
        <f t="shared" si="425"/>
        <v>42223.432245370372</v>
      </c>
      <c r="K3403">
        <v>1436376146</v>
      </c>
      <c r="L3403" s="16">
        <f t="shared" si="426"/>
        <v>42193.432245370372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427"/>
        <v>101.86206896551724</v>
      </c>
      <c r="R3403" s="8">
        <f t="shared" si="424"/>
        <v>44.757575757575758</v>
      </c>
      <c r="S3403" s="10" t="str">
        <f t="shared" si="423"/>
        <v>theater</v>
      </c>
      <c r="T3403" s="10" t="str">
        <f t="shared" si="428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6">
        <f t="shared" si="425"/>
        <v>42319.813194444447</v>
      </c>
      <c r="K3404">
        <v>1444747843</v>
      </c>
      <c r="L3404" s="16">
        <f t="shared" si="426"/>
        <v>42290.326886574076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427"/>
        <v>109.76666666666665</v>
      </c>
      <c r="R3404" s="8">
        <f t="shared" si="424"/>
        <v>99.787878787878782</v>
      </c>
      <c r="S3404" s="10" t="str">
        <f t="shared" si="423"/>
        <v>theater</v>
      </c>
      <c r="T3404" s="10" t="str">
        <f t="shared" si="428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6">
        <f t="shared" si="425"/>
        <v>42180.170416666668</v>
      </c>
      <c r="K3405">
        <v>1432638324</v>
      </c>
      <c r="L3405" s="16">
        <f t="shared" si="426"/>
        <v>42150.170416666668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427"/>
        <v>100</v>
      </c>
      <c r="R3405" s="8">
        <f t="shared" si="424"/>
        <v>117.64705882352941</v>
      </c>
      <c r="S3405" s="10" t="str">
        <f t="shared" si="423"/>
        <v>theater</v>
      </c>
      <c r="T3405" s="10" t="str">
        <f t="shared" si="428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6">
        <f t="shared" si="425"/>
        <v>42172.211828703708</v>
      </c>
      <c r="K3406">
        <v>1432814702</v>
      </c>
      <c r="L3406" s="16">
        <f t="shared" si="426"/>
        <v>42152.211828703708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427"/>
        <v>122</v>
      </c>
      <c r="R3406" s="8">
        <f t="shared" si="424"/>
        <v>203.33333333333334</v>
      </c>
      <c r="S3406" s="10" t="str">
        <f t="shared" si="423"/>
        <v>theater</v>
      </c>
      <c r="T3406" s="10" t="str">
        <f t="shared" si="428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6">
        <f t="shared" si="425"/>
        <v>42430.707638888889</v>
      </c>
      <c r="K3407">
        <v>1455063886</v>
      </c>
      <c r="L3407" s="16">
        <f t="shared" si="426"/>
        <v>42409.725532407414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427"/>
        <v>137.57142857142856</v>
      </c>
      <c r="R3407" s="8">
        <f t="shared" si="424"/>
        <v>28.323529411764707</v>
      </c>
      <c r="S3407" s="10" t="str">
        <f t="shared" si="423"/>
        <v>theater</v>
      </c>
      <c r="T3407" s="10" t="str">
        <f t="shared" si="428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6">
        <f t="shared" si="425"/>
        <v>41836.201111111113</v>
      </c>
      <c r="K3408">
        <v>1401623376</v>
      </c>
      <c r="L3408" s="16">
        <f t="shared" si="426"/>
        <v>41791.201111111113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427"/>
        <v>100.31000000000002</v>
      </c>
      <c r="R3408" s="8">
        <f t="shared" si="424"/>
        <v>110.23076923076923</v>
      </c>
      <c r="S3408" s="10" t="str">
        <f t="shared" si="423"/>
        <v>theater</v>
      </c>
      <c r="T3408" s="10" t="str">
        <f t="shared" si="428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6">
        <f t="shared" si="425"/>
        <v>41826.130659722221</v>
      </c>
      <c r="K3409">
        <v>1402049289</v>
      </c>
      <c r="L3409" s="16">
        <f t="shared" si="426"/>
        <v>41796.130659722221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427"/>
        <v>107.1</v>
      </c>
      <c r="R3409" s="8">
        <f t="shared" si="424"/>
        <v>31.970149253731343</v>
      </c>
      <c r="S3409" s="10" t="str">
        <f t="shared" si="423"/>
        <v>theater</v>
      </c>
      <c r="T3409" s="10" t="str">
        <f t="shared" si="428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6">
        <f t="shared" si="425"/>
        <v>41838.700277777782</v>
      </c>
      <c r="K3410">
        <v>1403135304</v>
      </c>
      <c r="L3410" s="16">
        <f t="shared" si="426"/>
        <v>41808.700277777782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427"/>
        <v>211</v>
      </c>
      <c r="R3410" s="8">
        <f t="shared" si="424"/>
        <v>58.611111111111114</v>
      </c>
      <c r="S3410" s="10" t="str">
        <f t="shared" si="423"/>
        <v>theater</v>
      </c>
      <c r="T3410" s="10" t="str">
        <f t="shared" si="428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6">
        <f t="shared" si="425"/>
        <v>42582.581944444442</v>
      </c>
      <c r="K3411">
        <v>1466710358</v>
      </c>
      <c r="L3411" s="16">
        <f t="shared" si="426"/>
        <v>42544.522662037045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427"/>
        <v>123.6</v>
      </c>
      <c r="R3411" s="8">
        <f t="shared" si="424"/>
        <v>29.428571428571427</v>
      </c>
      <c r="S3411" s="10" t="str">
        <f t="shared" si="423"/>
        <v>theater</v>
      </c>
      <c r="T3411" s="10" t="str">
        <f t="shared" si="428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6">
        <f t="shared" si="425"/>
        <v>42527.000000000007</v>
      </c>
      <c r="K3412">
        <v>1462841990</v>
      </c>
      <c r="L3412" s="16">
        <f t="shared" si="426"/>
        <v>42499.749884259261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427"/>
        <v>108.5</v>
      </c>
      <c r="R3412" s="8">
        <f t="shared" si="424"/>
        <v>81.375</v>
      </c>
      <c r="S3412" s="10" t="str">
        <f t="shared" si="423"/>
        <v>theater</v>
      </c>
      <c r="T3412" s="10" t="str">
        <f t="shared" si="428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6">
        <f t="shared" si="425"/>
        <v>42284.731157407405</v>
      </c>
      <c r="K3413">
        <v>1442536372</v>
      </c>
      <c r="L3413" s="16">
        <f t="shared" si="426"/>
        <v>42264.731157407405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427"/>
        <v>103.56666666666668</v>
      </c>
      <c r="R3413" s="8">
        <f t="shared" si="424"/>
        <v>199.16666666666666</v>
      </c>
      <c r="S3413" s="10" t="str">
        <f t="shared" si="423"/>
        <v>theater</v>
      </c>
      <c r="T3413" s="10" t="str">
        <f t="shared" si="428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6">
        <f t="shared" si="425"/>
        <v>41909.667384259265</v>
      </c>
      <c r="K3414">
        <v>1409266862</v>
      </c>
      <c r="L3414" s="16">
        <f t="shared" si="426"/>
        <v>41879.667384259265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427"/>
        <v>100</v>
      </c>
      <c r="R3414" s="8">
        <f t="shared" si="424"/>
        <v>115.38461538461539</v>
      </c>
      <c r="S3414" s="10" t="str">
        <f t="shared" si="423"/>
        <v>theater</v>
      </c>
      <c r="T3414" s="10" t="str">
        <f t="shared" si="428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6">
        <f t="shared" si="425"/>
        <v>42062.915972222225</v>
      </c>
      <c r="K3415">
        <v>1424280938</v>
      </c>
      <c r="L3415" s="16">
        <f t="shared" si="426"/>
        <v>42053.441412037042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427"/>
        <v>130</v>
      </c>
      <c r="R3415" s="8">
        <f t="shared" si="424"/>
        <v>46.428571428571431</v>
      </c>
      <c r="S3415" s="10" t="str">
        <f t="shared" si="423"/>
        <v>theater</v>
      </c>
      <c r="T3415" s="10" t="str">
        <f t="shared" si="428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6">
        <f t="shared" si="425"/>
        <v>42705.040972222225</v>
      </c>
      <c r="K3416">
        <v>1478030325</v>
      </c>
      <c r="L3416" s="16">
        <f t="shared" si="426"/>
        <v>42675.540798611117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427"/>
        <v>103.49999999999999</v>
      </c>
      <c r="R3416" s="8">
        <f t="shared" si="424"/>
        <v>70.568181818181813</v>
      </c>
      <c r="S3416" s="10" t="str">
        <f t="shared" si="423"/>
        <v>theater</v>
      </c>
      <c r="T3416" s="10" t="str">
        <f t="shared" si="428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6">
        <f t="shared" si="425"/>
        <v>42477.687500000007</v>
      </c>
      <c r="K3417">
        <v>1459999656</v>
      </c>
      <c r="L3417" s="16">
        <f t="shared" si="426"/>
        <v>42466.852500000001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427"/>
        <v>100</v>
      </c>
      <c r="R3417" s="8">
        <f t="shared" si="424"/>
        <v>22.222222222222221</v>
      </c>
      <c r="S3417" s="10" t="str">
        <f t="shared" si="423"/>
        <v>theater</v>
      </c>
      <c r="T3417" s="10" t="str">
        <f t="shared" si="428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6">
        <f t="shared" si="425"/>
        <v>42117.479166666664</v>
      </c>
      <c r="K3418">
        <v>1427363645</v>
      </c>
      <c r="L3418" s="16">
        <f t="shared" si="426"/>
        <v>42089.120891203704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427"/>
        <v>119.6</v>
      </c>
      <c r="R3418" s="8">
        <f t="shared" si="424"/>
        <v>159.46666666666667</v>
      </c>
      <c r="S3418" s="10" t="str">
        <f t="shared" si="423"/>
        <v>theater</v>
      </c>
      <c r="T3418" s="10" t="str">
        <f t="shared" si="428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6">
        <f t="shared" si="425"/>
        <v>41937.73819444445</v>
      </c>
      <c r="K3419">
        <v>1410558948</v>
      </c>
      <c r="L3419" s="16">
        <f t="shared" si="426"/>
        <v>41894.622083333335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427"/>
        <v>100.00058823529412</v>
      </c>
      <c r="R3419" s="8">
        <f t="shared" si="424"/>
        <v>37.777999999999999</v>
      </c>
      <c r="S3419" s="10" t="str">
        <f t="shared" si="423"/>
        <v>theater</v>
      </c>
      <c r="T3419" s="10" t="str">
        <f t="shared" si="428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6">
        <f t="shared" si="425"/>
        <v>41782.542905092596</v>
      </c>
      <c r="K3420">
        <v>1398283307</v>
      </c>
      <c r="L3420" s="16">
        <f t="shared" si="426"/>
        <v>41752.542905092596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427"/>
        <v>100.875</v>
      </c>
      <c r="R3420" s="8">
        <f t="shared" si="424"/>
        <v>72.053571428571431</v>
      </c>
      <c r="S3420" s="10" t="str">
        <f t="shared" si="423"/>
        <v>theater</v>
      </c>
      <c r="T3420" s="10" t="str">
        <f t="shared" si="428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6">
        <f t="shared" si="425"/>
        <v>42466.604166666664</v>
      </c>
      <c r="K3421">
        <v>1458416585</v>
      </c>
      <c r="L3421" s="16">
        <f t="shared" si="426"/>
        <v>42448.529918981483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427"/>
        <v>106.54545454545455</v>
      </c>
      <c r="R3421" s="8">
        <f t="shared" si="424"/>
        <v>63.695652173913047</v>
      </c>
      <c r="S3421" s="10" t="str">
        <f t="shared" si="423"/>
        <v>theater</v>
      </c>
      <c r="T3421" s="10" t="str">
        <f t="shared" si="428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6">
        <f t="shared" si="425"/>
        <v>42413.708333333336</v>
      </c>
      <c r="K3422">
        <v>1454638202</v>
      </c>
      <c r="L3422" s="16">
        <f t="shared" si="426"/>
        <v>42404.798634259263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427"/>
        <v>138</v>
      </c>
      <c r="R3422" s="8">
        <f t="shared" si="424"/>
        <v>28.411764705882351</v>
      </c>
      <c r="S3422" s="10" t="str">
        <f t="shared" si="423"/>
        <v>theater</v>
      </c>
      <c r="T3422" s="10" t="str">
        <f t="shared" si="428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6">
        <f t="shared" si="425"/>
        <v>42067.499571759261</v>
      </c>
      <c r="K3423">
        <v>1422903563</v>
      </c>
      <c r="L3423" s="16">
        <f t="shared" si="426"/>
        <v>42037.499571759261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427"/>
        <v>101.15</v>
      </c>
      <c r="R3423" s="8">
        <f t="shared" si="424"/>
        <v>103.21428571428571</v>
      </c>
      <c r="S3423" s="10" t="str">
        <f t="shared" ref="S3423:S3486" si="429">IF(ISNUMBER(SEARCH("theater",P3423)),"theater","")</f>
        <v>theater</v>
      </c>
      <c r="T3423" s="10" t="str">
        <f t="shared" si="428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6">
        <f t="shared" si="425"/>
        <v>42351.708333333336</v>
      </c>
      <c r="K3424">
        <v>1447594176</v>
      </c>
      <c r="L3424" s="16">
        <f t="shared" si="426"/>
        <v>42323.270555555559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427"/>
        <v>109.1</v>
      </c>
      <c r="R3424" s="8">
        <f t="shared" si="424"/>
        <v>71.152173913043484</v>
      </c>
      <c r="S3424" s="10" t="str">
        <f t="shared" si="429"/>
        <v>theater</v>
      </c>
      <c r="T3424" s="10" t="str">
        <f t="shared" si="428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6">
        <f t="shared" si="425"/>
        <v>42118.619687500002</v>
      </c>
      <c r="K3425">
        <v>1427320341</v>
      </c>
      <c r="L3425" s="16">
        <f t="shared" si="426"/>
        <v>42088.619687500002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427"/>
        <v>140</v>
      </c>
      <c r="R3425" s="8">
        <f t="shared" si="424"/>
        <v>35</v>
      </c>
      <c r="S3425" s="10" t="str">
        <f t="shared" si="429"/>
        <v>theater</v>
      </c>
      <c r="T3425" s="10" t="str">
        <f t="shared" si="428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6">
        <f t="shared" si="425"/>
        <v>42039.999305555561</v>
      </c>
      <c r="K3426">
        <v>1421252084</v>
      </c>
      <c r="L3426" s="16">
        <f t="shared" si="426"/>
        <v>42018.385231481479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427"/>
        <v>103.58333333333334</v>
      </c>
      <c r="R3426" s="8">
        <f t="shared" si="424"/>
        <v>81.776315789473685</v>
      </c>
      <c r="S3426" s="10" t="str">
        <f t="shared" si="429"/>
        <v>theater</v>
      </c>
      <c r="T3426" s="10" t="str">
        <f t="shared" si="428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6">
        <f t="shared" si="425"/>
        <v>41916.325648148151</v>
      </c>
      <c r="K3427">
        <v>1409669336</v>
      </c>
      <c r="L3427" s="16">
        <f t="shared" si="426"/>
        <v>41884.325648148151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427"/>
        <v>102.97033333333331</v>
      </c>
      <c r="R3427" s="8">
        <f t="shared" si="424"/>
        <v>297.02980769230766</v>
      </c>
      <c r="S3427" s="10" t="str">
        <f t="shared" si="429"/>
        <v>theater</v>
      </c>
      <c r="T3427" s="10" t="str">
        <f t="shared" si="428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6">
        <f t="shared" si="425"/>
        <v>41902.791666666672</v>
      </c>
      <c r="K3428">
        <v>1409620903</v>
      </c>
      <c r="L3428" s="16">
        <f t="shared" si="426"/>
        <v>41883.765081018522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427"/>
        <v>108.13333333333333</v>
      </c>
      <c r="R3428" s="8">
        <f t="shared" si="424"/>
        <v>46.609195402298852</v>
      </c>
      <c r="S3428" s="10" t="str">
        <f t="shared" si="429"/>
        <v>theater</v>
      </c>
      <c r="T3428" s="10" t="str">
        <f t="shared" si="428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6">
        <f t="shared" si="425"/>
        <v>41822.35361111111</v>
      </c>
      <c r="K3429">
        <v>1401722952</v>
      </c>
      <c r="L3429" s="16">
        <f t="shared" si="426"/>
        <v>41792.35361111111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427"/>
        <v>100</v>
      </c>
      <c r="R3429" s="8">
        <f t="shared" si="424"/>
        <v>51.724137931034484</v>
      </c>
      <c r="S3429" s="10" t="str">
        <f t="shared" si="429"/>
        <v>theater</v>
      </c>
      <c r="T3429" s="10" t="str">
        <f t="shared" si="428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6">
        <f t="shared" si="425"/>
        <v>42063.416666666664</v>
      </c>
      <c r="K3430">
        <v>1422983847</v>
      </c>
      <c r="L3430" s="16">
        <f t="shared" si="426"/>
        <v>42038.428784722222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427"/>
        <v>102.75000000000001</v>
      </c>
      <c r="R3430" s="8">
        <f t="shared" si="424"/>
        <v>40.294117647058826</v>
      </c>
      <c r="S3430" s="10" t="str">
        <f t="shared" si="429"/>
        <v>theater</v>
      </c>
      <c r="T3430" s="10" t="str">
        <f t="shared" si="428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6">
        <f t="shared" si="425"/>
        <v>42675.729872685188</v>
      </c>
      <c r="K3431">
        <v>1476837061</v>
      </c>
      <c r="L3431" s="16">
        <f t="shared" si="426"/>
        <v>42661.729872685188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427"/>
        <v>130</v>
      </c>
      <c r="R3431" s="8">
        <f t="shared" si="424"/>
        <v>16.25</v>
      </c>
      <c r="S3431" s="10" t="str">
        <f t="shared" si="429"/>
        <v>theater</v>
      </c>
      <c r="T3431" s="10" t="str">
        <f t="shared" si="428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6">
        <f t="shared" si="425"/>
        <v>41850.653946759259</v>
      </c>
      <c r="K3432">
        <v>1404168101</v>
      </c>
      <c r="L3432" s="16">
        <f t="shared" si="426"/>
        <v>41820.653946759259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427"/>
        <v>108.54949999999999</v>
      </c>
      <c r="R3432" s="8">
        <f t="shared" si="424"/>
        <v>30.152638888888887</v>
      </c>
      <c r="S3432" s="10" t="str">
        <f t="shared" si="429"/>
        <v>theater</v>
      </c>
      <c r="T3432" s="10" t="str">
        <f t="shared" si="428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6">
        <f t="shared" si="425"/>
        <v>41869.43927083334</v>
      </c>
      <c r="K3433">
        <v>1405791153</v>
      </c>
      <c r="L3433" s="16">
        <f t="shared" si="426"/>
        <v>41839.43927083334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427"/>
        <v>100</v>
      </c>
      <c r="R3433" s="8">
        <f t="shared" si="424"/>
        <v>95.238095238095241</v>
      </c>
      <c r="S3433" s="10" t="str">
        <f t="shared" si="429"/>
        <v>theater</v>
      </c>
      <c r="T3433" s="10" t="str">
        <f t="shared" si="428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6">
        <f t="shared" si="425"/>
        <v>42405.625000000007</v>
      </c>
      <c r="K3434">
        <v>1452520614</v>
      </c>
      <c r="L3434" s="16">
        <f t="shared" si="426"/>
        <v>42380.289513888893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427"/>
        <v>109.65</v>
      </c>
      <c r="R3434" s="8">
        <f t="shared" si="424"/>
        <v>52.214285714285715</v>
      </c>
      <c r="S3434" s="10" t="str">
        <f t="shared" si="429"/>
        <v>theater</v>
      </c>
      <c r="T3434" s="10" t="str">
        <f t="shared" si="428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6">
        <f t="shared" si="425"/>
        <v>41806.833333333336</v>
      </c>
      <c r="K3435">
        <v>1400290255</v>
      </c>
      <c r="L3435" s="16">
        <f t="shared" si="426"/>
        <v>41775.771469907413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427"/>
        <v>100.26315789473684</v>
      </c>
      <c r="R3435" s="8">
        <f t="shared" si="424"/>
        <v>134.1549295774648</v>
      </c>
      <c r="S3435" s="10" t="str">
        <f t="shared" si="429"/>
        <v>theater</v>
      </c>
      <c r="T3435" s="10" t="str">
        <f t="shared" si="428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6">
        <f t="shared" si="425"/>
        <v>41830.088761574079</v>
      </c>
      <c r="K3436">
        <v>1402391269</v>
      </c>
      <c r="L3436" s="16">
        <f t="shared" si="426"/>
        <v>41800.088761574079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427"/>
        <v>105.55000000000001</v>
      </c>
      <c r="R3436" s="8">
        <f t="shared" si="424"/>
        <v>62.827380952380949</v>
      </c>
      <c r="S3436" s="10" t="str">
        <f t="shared" si="429"/>
        <v>theater</v>
      </c>
      <c r="T3436" s="10" t="str">
        <f t="shared" si="428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6">
        <f t="shared" si="425"/>
        <v>42588.833333333336</v>
      </c>
      <c r="K3437">
        <v>1469112493</v>
      </c>
      <c r="L3437" s="16">
        <f t="shared" si="426"/>
        <v>42572.325150462966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427"/>
        <v>112.00000000000001</v>
      </c>
      <c r="R3437" s="8">
        <f t="shared" si="424"/>
        <v>58.94736842105263</v>
      </c>
      <c r="S3437" s="10" t="str">
        <f t="shared" si="429"/>
        <v>theater</v>
      </c>
      <c r="T3437" s="10" t="str">
        <f t="shared" si="428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6">
        <f t="shared" si="425"/>
        <v>41872.39444444445</v>
      </c>
      <c r="K3438">
        <v>1406811593</v>
      </c>
      <c r="L3438" s="16">
        <f t="shared" si="426"/>
        <v>41851.249918981484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427"/>
        <v>105.89999999999999</v>
      </c>
      <c r="R3438" s="8">
        <f t="shared" si="424"/>
        <v>143.1081081081081</v>
      </c>
      <c r="S3438" s="10" t="str">
        <f t="shared" si="429"/>
        <v>theater</v>
      </c>
      <c r="T3438" s="10" t="str">
        <f t="shared" si="428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6">
        <f t="shared" si="425"/>
        <v>42235.419212962966</v>
      </c>
      <c r="K3439">
        <v>1437411820</v>
      </c>
      <c r="L3439" s="16">
        <f t="shared" si="426"/>
        <v>42205.419212962966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427"/>
        <v>101</v>
      </c>
      <c r="R3439" s="8">
        <f t="shared" si="424"/>
        <v>84.166666666666671</v>
      </c>
      <c r="S3439" s="10" t="str">
        <f t="shared" si="429"/>
        <v>theater</v>
      </c>
      <c r="T3439" s="10" t="str">
        <f t="shared" si="428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6">
        <f t="shared" si="425"/>
        <v>42126.583333333336</v>
      </c>
      <c r="K3440">
        <v>1428358567</v>
      </c>
      <c r="L3440" s="16">
        <f t="shared" si="426"/>
        <v>42100.636192129627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427"/>
        <v>104.2</v>
      </c>
      <c r="R3440" s="8">
        <f t="shared" si="424"/>
        <v>186.07142857142858</v>
      </c>
      <c r="S3440" s="10" t="str">
        <f t="shared" si="429"/>
        <v>theater</v>
      </c>
      <c r="T3440" s="10" t="str">
        <f t="shared" si="428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6">
        <f t="shared" si="425"/>
        <v>42387.915972222225</v>
      </c>
      <c r="K3441">
        <v>1452030730</v>
      </c>
      <c r="L3441" s="16">
        <f t="shared" si="426"/>
        <v>42374.619560185187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427"/>
        <v>134.67833333333334</v>
      </c>
      <c r="R3441" s="8">
        <f t="shared" si="424"/>
        <v>89.785555555555561</v>
      </c>
      <c r="S3441" s="10" t="str">
        <f t="shared" si="429"/>
        <v>theater</v>
      </c>
      <c r="T3441" s="10" t="str">
        <f t="shared" si="428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6">
        <f t="shared" si="425"/>
        <v>41831.385416666672</v>
      </c>
      <c r="K3442">
        <v>1403146628</v>
      </c>
      <c r="L3442" s="16">
        <f t="shared" si="426"/>
        <v>41808.831342592595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427"/>
        <v>105.2184</v>
      </c>
      <c r="R3442" s="8">
        <f t="shared" si="424"/>
        <v>64.157560975609755</v>
      </c>
      <c r="S3442" s="10" t="str">
        <f t="shared" si="429"/>
        <v>theater</v>
      </c>
      <c r="T3442" s="10" t="str">
        <f t="shared" si="428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6">
        <f t="shared" si="425"/>
        <v>42321.553472222229</v>
      </c>
      <c r="K3443">
        <v>1445077121</v>
      </c>
      <c r="L3443" s="16">
        <f t="shared" si="426"/>
        <v>42294.137974537043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427"/>
        <v>102.60000000000001</v>
      </c>
      <c r="R3443" s="8">
        <f t="shared" si="424"/>
        <v>59.651162790697676</v>
      </c>
      <c r="S3443" s="10" t="str">
        <f t="shared" si="429"/>
        <v>theater</v>
      </c>
      <c r="T3443" s="10" t="str">
        <f t="shared" si="428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6">
        <f t="shared" si="425"/>
        <v>42154.549444444441</v>
      </c>
      <c r="K3444">
        <v>1430424672</v>
      </c>
      <c r="L3444" s="16">
        <f t="shared" si="426"/>
        <v>42124.549444444441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427"/>
        <v>100</v>
      </c>
      <c r="R3444" s="8">
        <f t="shared" si="424"/>
        <v>31.25</v>
      </c>
      <c r="S3444" s="10" t="str">
        <f t="shared" si="429"/>
        <v>theater</v>
      </c>
      <c r="T3444" s="10" t="str">
        <f t="shared" si="428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6">
        <f t="shared" si="425"/>
        <v>41891.233171296299</v>
      </c>
      <c r="K3445">
        <v>1407674146</v>
      </c>
      <c r="L3445" s="16">
        <f t="shared" si="426"/>
        <v>41861.233171296299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427"/>
        <v>185.5</v>
      </c>
      <c r="R3445" s="8">
        <f t="shared" si="424"/>
        <v>41.222222222222221</v>
      </c>
      <c r="S3445" s="10" t="str">
        <f t="shared" si="429"/>
        <v>theater</v>
      </c>
      <c r="T3445" s="10" t="str">
        <f t="shared" si="428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6">
        <f t="shared" si="425"/>
        <v>42529.290972222225</v>
      </c>
      <c r="K3446">
        <v>1464677986</v>
      </c>
      <c r="L3446" s="16">
        <f t="shared" si="426"/>
        <v>42520.999837962961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427"/>
        <v>289</v>
      </c>
      <c r="R3446" s="8">
        <f t="shared" si="424"/>
        <v>43.35</v>
      </c>
      <c r="S3446" s="10" t="str">
        <f t="shared" si="429"/>
        <v>theater</v>
      </c>
      <c r="T3446" s="10" t="str">
        <f t="shared" si="428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6">
        <f t="shared" si="425"/>
        <v>42300.238842592596</v>
      </c>
      <c r="K3447">
        <v>1443185036</v>
      </c>
      <c r="L3447" s="16">
        <f t="shared" si="426"/>
        <v>42272.238842592596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427"/>
        <v>100</v>
      </c>
      <c r="R3447" s="8">
        <f t="shared" si="424"/>
        <v>64.516129032258064</v>
      </c>
      <c r="S3447" s="10" t="str">
        <f t="shared" si="429"/>
        <v>theater</v>
      </c>
      <c r="T3447" s="10" t="str">
        <f t="shared" si="428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6">
        <f t="shared" si="425"/>
        <v>42040.222222222226</v>
      </c>
      <c r="K3448">
        <v>1421092725</v>
      </c>
      <c r="L3448" s="16">
        <f t="shared" si="426"/>
        <v>42016.540798611117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427"/>
        <v>108.2</v>
      </c>
      <c r="R3448" s="8">
        <f t="shared" si="424"/>
        <v>43.28</v>
      </c>
      <c r="S3448" s="10" t="str">
        <f t="shared" si="429"/>
        <v>theater</v>
      </c>
      <c r="T3448" s="10" t="str">
        <f t="shared" si="428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6">
        <f t="shared" si="425"/>
        <v>42447.555694444447</v>
      </c>
      <c r="K3449">
        <v>1454448012</v>
      </c>
      <c r="L3449" s="16">
        <f t="shared" si="426"/>
        <v>42402.597361111119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427"/>
        <v>107.80000000000001</v>
      </c>
      <c r="R3449" s="8">
        <f t="shared" si="424"/>
        <v>77</v>
      </c>
      <c r="S3449" s="10" t="str">
        <f t="shared" si="429"/>
        <v>theater</v>
      </c>
      <c r="T3449" s="10" t="str">
        <f t="shared" si="428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6">
        <f t="shared" si="425"/>
        <v>41989.827418981484</v>
      </c>
      <c r="K3450">
        <v>1416192689</v>
      </c>
      <c r="L3450" s="16">
        <f t="shared" si="426"/>
        <v>41959.827418981484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427"/>
        <v>109.76190476190477</v>
      </c>
      <c r="R3450" s="8">
        <f t="shared" ref="R3450:R3513" si="430">E3450/N3450</f>
        <v>51.222222222222221</v>
      </c>
      <c r="S3450" s="10" t="str">
        <f t="shared" si="429"/>
        <v>theater</v>
      </c>
      <c r="T3450" s="10" t="str">
        <f t="shared" si="428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6">
        <f t="shared" si="425"/>
        <v>42559.875000000007</v>
      </c>
      <c r="K3451">
        <v>1465607738</v>
      </c>
      <c r="L3451" s="16">
        <f t="shared" si="426"/>
        <v>42531.76085648148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427"/>
        <v>170.625</v>
      </c>
      <c r="R3451" s="8">
        <f t="shared" si="430"/>
        <v>68.25</v>
      </c>
      <c r="S3451" s="10" t="str">
        <f t="shared" si="429"/>
        <v>theater</v>
      </c>
      <c r="T3451" s="10" t="str">
        <f t="shared" si="428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6">
        <f t="shared" si="425"/>
        <v>42096.371192129627</v>
      </c>
      <c r="K3452">
        <v>1422809671</v>
      </c>
      <c r="L3452" s="16">
        <f t="shared" si="426"/>
        <v>42036.412858796299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427"/>
        <v>152</v>
      </c>
      <c r="R3452" s="8">
        <f t="shared" si="430"/>
        <v>19.487179487179485</v>
      </c>
      <c r="S3452" s="10" t="str">
        <f t="shared" si="429"/>
        <v>theater</v>
      </c>
      <c r="T3452" s="10" t="str">
        <f t="shared" si="428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6">
        <f t="shared" si="425"/>
        <v>42115.432025462964</v>
      </c>
      <c r="K3453">
        <v>1427304127</v>
      </c>
      <c r="L3453" s="16">
        <f t="shared" si="426"/>
        <v>42088.432025462964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427"/>
        <v>101.23076923076924</v>
      </c>
      <c r="R3453" s="8">
        <f t="shared" si="430"/>
        <v>41.125</v>
      </c>
      <c r="S3453" s="10" t="str">
        <f t="shared" si="429"/>
        <v>theater</v>
      </c>
      <c r="T3453" s="10" t="str">
        <f t="shared" si="428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6">
        <f t="shared" si="425"/>
        <v>41842.874305555561</v>
      </c>
      <c r="K3454">
        <v>1404141626</v>
      </c>
      <c r="L3454" s="16">
        <f t="shared" si="426"/>
        <v>41820.34752314815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427"/>
        <v>153.19999999999999</v>
      </c>
      <c r="R3454" s="8">
        <f t="shared" si="430"/>
        <v>41.405405405405403</v>
      </c>
      <c r="S3454" s="10" t="str">
        <f t="shared" si="429"/>
        <v>theater</v>
      </c>
      <c r="T3454" s="10" t="str">
        <f t="shared" si="428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6">
        <f t="shared" si="425"/>
        <v>42595.686990740745</v>
      </c>
      <c r="K3455">
        <v>1465946956</v>
      </c>
      <c r="L3455" s="16">
        <f t="shared" si="426"/>
        <v>42535.686990740745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427"/>
        <v>128.33333333333334</v>
      </c>
      <c r="R3455" s="8">
        <f t="shared" si="430"/>
        <v>27.5</v>
      </c>
      <c r="S3455" s="10" t="str">
        <f t="shared" si="429"/>
        <v>theater</v>
      </c>
      <c r="T3455" s="10" t="str">
        <f t="shared" si="428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6">
        <f t="shared" si="425"/>
        <v>41851.40693287037</v>
      </c>
      <c r="K3456">
        <v>1404233159</v>
      </c>
      <c r="L3456" s="16">
        <f t="shared" si="426"/>
        <v>41821.40693287037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427"/>
        <v>100.71428571428571</v>
      </c>
      <c r="R3456" s="8">
        <f t="shared" si="430"/>
        <v>33.571428571428569</v>
      </c>
      <c r="S3456" s="10" t="str">
        <f t="shared" si="429"/>
        <v>theater</v>
      </c>
      <c r="T3456" s="10" t="str">
        <f t="shared" si="428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6">
        <f t="shared" si="425"/>
        <v>42656.458645833336</v>
      </c>
      <c r="K3457">
        <v>1473789627</v>
      </c>
      <c r="L3457" s="16">
        <f t="shared" si="426"/>
        <v>42626.458645833336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427"/>
        <v>100.64999999999999</v>
      </c>
      <c r="R3457" s="8">
        <f t="shared" si="430"/>
        <v>145.86956521739131</v>
      </c>
      <c r="S3457" s="10" t="str">
        <f t="shared" si="429"/>
        <v>theater</v>
      </c>
      <c r="T3457" s="10" t="str">
        <f t="shared" si="428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6">
        <f t="shared" ref="J3458:J3521" si="431">(((I3458/60)/60)/24)+DATE(1970,1,1)+(-7/24)</f>
        <v>41851.999305555561</v>
      </c>
      <c r="K3458">
        <v>1404190567</v>
      </c>
      <c r="L3458" s="16">
        <f t="shared" ref="L3458:L3521" si="432">(((K3458/60)/60)/24)+DATE(1970,1,1)+(-7/24)</f>
        <v>41820.913969907408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433">(E3458/D3458)*100</f>
        <v>191.3</v>
      </c>
      <c r="R3458" s="8">
        <f t="shared" si="430"/>
        <v>358.6875</v>
      </c>
      <c r="S3458" s="10" t="str">
        <f t="shared" si="429"/>
        <v>theater</v>
      </c>
      <c r="T3458" s="10" t="str">
        <f t="shared" si="428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6">
        <f t="shared" si="431"/>
        <v>42046.957638888889</v>
      </c>
      <c r="K3459">
        <v>1421081857</v>
      </c>
      <c r="L3459" s="16">
        <f t="shared" si="432"/>
        <v>42016.415011574078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433"/>
        <v>140.19999999999999</v>
      </c>
      <c r="R3459" s="8">
        <f t="shared" si="430"/>
        <v>50.981818181818184</v>
      </c>
      <c r="S3459" s="10" t="str">
        <f t="shared" si="429"/>
        <v>theater</v>
      </c>
      <c r="T3459" s="10" t="str">
        <f t="shared" si="428"/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6">
        <f t="shared" si="431"/>
        <v>42037.893750000003</v>
      </c>
      <c r="K3460">
        <v>1420606303</v>
      </c>
      <c r="L3460" s="16">
        <f t="shared" si="432"/>
        <v>42010.910914351851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433"/>
        <v>124.33537832310839</v>
      </c>
      <c r="R3460" s="8">
        <f t="shared" si="430"/>
        <v>45.037037037037038</v>
      </c>
      <c r="S3460" s="10" t="str">
        <f t="shared" si="429"/>
        <v>theater</v>
      </c>
      <c r="T3460" s="10" t="str">
        <f t="shared" si="428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6">
        <f t="shared" si="431"/>
        <v>42510.188194444447</v>
      </c>
      <c r="K3461">
        <v>1461151860</v>
      </c>
      <c r="L3461" s="16">
        <f t="shared" si="432"/>
        <v>42480.188194444447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433"/>
        <v>126.2</v>
      </c>
      <c r="R3461" s="8">
        <f t="shared" si="430"/>
        <v>17.527777777777779</v>
      </c>
      <c r="S3461" s="10" t="str">
        <f t="shared" si="429"/>
        <v>theater</v>
      </c>
      <c r="T3461" s="10" t="str">
        <f t="shared" si="428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6">
        <f t="shared" si="431"/>
        <v>41866.235555555555</v>
      </c>
      <c r="K3462">
        <v>1406896752</v>
      </c>
      <c r="L3462" s="16">
        <f t="shared" si="432"/>
        <v>41852.235555555555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433"/>
        <v>190</v>
      </c>
      <c r="R3462" s="8">
        <f t="shared" si="430"/>
        <v>50</v>
      </c>
      <c r="S3462" s="10" t="str">
        <f t="shared" si="429"/>
        <v>theater</v>
      </c>
      <c r="T3462" s="10" t="str">
        <f t="shared" si="428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6">
        <f t="shared" si="431"/>
        <v>42671.833333333336</v>
      </c>
      <c r="K3463">
        <v>1475248279</v>
      </c>
      <c r="L3463" s="16">
        <f t="shared" si="432"/>
        <v>42643.341192129628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433"/>
        <v>139</v>
      </c>
      <c r="R3463" s="8">
        <f t="shared" si="430"/>
        <v>57.916666666666664</v>
      </c>
      <c r="S3463" s="10" t="str">
        <f t="shared" si="429"/>
        <v>theater</v>
      </c>
      <c r="T3463" s="10" t="str">
        <f t="shared" si="428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6">
        <f t="shared" si="431"/>
        <v>42195.458333333336</v>
      </c>
      <c r="K3464">
        <v>1435181628</v>
      </c>
      <c r="L3464" s="16">
        <f t="shared" si="432"/>
        <v>42179.606805555559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433"/>
        <v>202</v>
      </c>
      <c r="R3464" s="8">
        <f t="shared" si="430"/>
        <v>29.705882352941178</v>
      </c>
      <c r="S3464" s="10" t="str">
        <f t="shared" si="429"/>
        <v>theater</v>
      </c>
      <c r="T3464" s="10" t="str">
        <f t="shared" si="428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6">
        <f t="shared" si="431"/>
        <v>42653.874305555561</v>
      </c>
      <c r="K3465">
        <v>1472594585</v>
      </c>
      <c r="L3465" s="16">
        <f t="shared" si="432"/>
        <v>42612.627141203709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433"/>
        <v>103.38000000000001</v>
      </c>
      <c r="R3465" s="8">
        <f t="shared" si="430"/>
        <v>90.684210526315795</v>
      </c>
      <c r="S3465" s="10" t="str">
        <f t="shared" si="429"/>
        <v>theater</v>
      </c>
      <c r="T3465" s="10" t="str">
        <f t="shared" si="428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6">
        <f t="shared" si="431"/>
        <v>42604.838391203702</v>
      </c>
      <c r="K3466">
        <v>1469329637</v>
      </c>
      <c r="L3466" s="16">
        <f t="shared" si="432"/>
        <v>42574.838391203702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433"/>
        <v>102.3236</v>
      </c>
      <c r="R3466" s="8">
        <f t="shared" si="430"/>
        <v>55.012688172043013</v>
      </c>
      <c r="S3466" s="10" t="str">
        <f t="shared" si="429"/>
        <v>theater</v>
      </c>
      <c r="T3466" s="10" t="str">
        <f t="shared" ref="T3466:T3529" si="434">IF(ISNUMBER(SEARCH("plays",P3466)),"plays","")</f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6">
        <f t="shared" si="431"/>
        <v>42225.375000000007</v>
      </c>
      <c r="K3467">
        <v>1436972472</v>
      </c>
      <c r="L3467" s="16">
        <f t="shared" si="432"/>
        <v>42200.334166666667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433"/>
        <v>103</v>
      </c>
      <c r="R3467" s="8">
        <f t="shared" si="430"/>
        <v>57.222222222222221</v>
      </c>
      <c r="S3467" s="10" t="str">
        <f t="shared" si="429"/>
        <v>theater</v>
      </c>
      <c r="T3467" s="10" t="str">
        <f t="shared" si="434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6">
        <f t="shared" si="431"/>
        <v>42479.685763888891</v>
      </c>
      <c r="K3468">
        <v>1455928050</v>
      </c>
      <c r="L3468" s="16">
        <f t="shared" si="432"/>
        <v>42419.727430555555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433"/>
        <v>127.14285714285714</v>
      </c>
      <c r="R3468" s="8">
        <f t="shared" si="430"/>
        <v>72.950819672131146</v>
      </c>
      <c r="S3468" s="10" t="str">
        <f t="shared" si="429"/>
        <v>theater</v>
      </c>
      <c r="T3468" s="10" t="str">
        <f t="shared" si="434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6">
        <f t="shared" si="431"/>
        <v>42083.33833333334</v>
      </c>
      <c r="K3469">
        <v>1424275632</v>
      </c>
      <c r="L3469" s="16">
        <f t="shared" si="432"/>
        <v>42053.38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433"/>
        <v>101</v>
      </c>
      <c r="R3469" s="8">
        <f t="shared" si="430"/>
        <v>64.468085106382972</v>
      </c>
      <c r="S3469" s="10" t="str">
        <f t="shared" si="429"/>
        <v>theater</v>
      </c>
      <c r="T3469" s="10" t="str">
        <f t="shared" si="434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6">
        <f t="shared" si="431"/>
        <v>42633.833333333336</v>
      </c>
      <c r="K3470">
        <v>1471976529</v>
      </c>
      <c r="L3470" s="16">
        <f t="shared" si="432"/>
        <v>42605.473715277774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433"/>
        <v>121.78</v>
      </c>
      <c r="R3470" s="8">
        <f t="shared" si="430"/>
        <v>716.35294117647061</v>
      </c>
      <c r="S3470" s="10" t="str">
        <f t="shared" si="429"/>
        <v>theater</v>
      </c>
      <c r="T3470" s="10" t="str">
        <f t="shared" si="434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6">
        <f t="shared" si="431"/>
        <v>42488.350057870375</v>
      </c>
      <c r="K3471">
        <v>1459265045</v>
      </c>
      <c r="L3471" s="16">
        <f t="shared" si="432"/>
        <v>42458.350057870375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433"/>
        <v>113.39285714285714</v>
      </c>
      <c r="R3471" s="8">
        <f t="shared" si="430"/>
        <v>50.396825396825399</v>
      </c>
      <c r="S3471" s="10" t="str">
        <f t="shared" si="429"/>
        <v>theater</v>
      </c>
      <c r="T3471" s="10" t="str">
        <f t="shared" si="434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6">
        <f t="shared" si="431"/>
        <v>42566.609722222223</v>
      </c>
      <c r="K3472">
        <v>1465345902</v>
      </c>
      <c r="L3472" s="16">
        <f t="shared" si="432"/>
        <v>42528.730347222219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433"/>
        <v>150</v>
      </c>
      <c r="R3472" s="8">
        <f t="shared" si="430"/>
        <v>41.666666666666664</v>
      </c>
      <c r="S3472" s="10" t="str">
        <f t="shared" si="429"/>
        <v>theater</v>
      </c>
      <c r="T3472" s="10" t="str">
        <f t="shared" si="434"/>
        <v>plays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6">
        <f t="shared" si="431"/>
        <v>41882.541666666672</v>
      </c>
      <c r="K3473">
        <v>1405971690</v>
      </c>
      <c r="L3473" s="16">
        <f t="shared" si="432"/>
        <v>41841.528819444444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433"/>
        <v>214.6</v>
      </c>
      <c r="R3473" s="8">
        <f t="shared" si="430"/>
        <v>35.766666666666666</v>
      </c>
      <c r="S3473" s="10" t="str">
        <f t="shared" si="429"/>
        <v>theater</v>
      </c>
      <c r="T3473" s="10" t="str">
        <f t="shared" si="434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6">
        <f t="shared" si="431"/>
        <v>41948.957638888889</v>
      </c>
      <c r="K3474">
        <v>1413432331</v>
      </c>
      <c r="L3474" s="16">
        <f t="shared" si="432"/>
        <v>41927.878831018519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433"/>
        <v>102.05</v>
      </c>
      <c r="R3474" s="8">
        <f t="shared" si="430"/>
        <v>88.739130434782609</v>
      </c>
      <c r="S3474" s="10" t="str">
        <f t="shared" si="429"/>
        <v>theater</v>
      </c>
      <c r="T3474" s="10" t="str">
        <f t="shared" si="434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6">
        <f t="shared" si="431"/>
        <v>42083.560416666667</v>
      </c>
      <c r="K3475">
        <v>1425067296</v>
      </c>
      <c r="L3475" s="16">
        <f t="shared" si="432"/>
        <v>42062.54277777778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433"/>
        <v>100</v>
      </c>
      <c r="R3475" s="8">
        <f t="shared" si="430"/>
        <v>148.4848484848485</v>
      </c>
      <c r="S3475" s="10" t="str">
        <f t="shared" si="429"/>
        <v>theater</v>
      </c>
      <c r="T3475" s="10" t="str">
        <f t="shared" si="434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6">
        <f t="shared" si="431"/>
        <v>42571.209849537037</v>
      </c>
      <c r="K3476">
        <v>1466424131</v>
      </c>
      <c r="L3476" s="16">
        <f t="shared" si="432"/>
        <v>42541.209849537037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433"/>
        <v>101</v>
      </c>
      <c r="R3476" s="8">
        <f t="shared" si="430"/>
        <v>51.794871794871796</v>
      </c>
      <c r="S3476" s="10" t="str">
        <f t="shared" si="429"/>
        <v>theater</v>
      </c>
      <c r="T3476" s="10" t="str">
        <f t="shared" si="434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6">
        <f t="shared" si="431"/>
        <v>41945.708333333336</v>
      </c>
      <c r="K3477">
        <v>1412629704</v>
      </c>
      <c r="L3477" s="16">
        <f t="shared" si="432"/>
        <v>41918.589166666665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433"/>
        <v>113.33333333333333</v>
      </c>
      <c r="R3477" s="8">
        <f t="shared" si="430"/>
        <v>20</v>
      </c>
      <c r="S3477" s="10" t="str">
        <f t="shared" si="429"/>
        <v>theater</v>
      </c>
      <c r="T3477" s="10" t="str">
        <f t="shared" si="434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6">
        <f t="shared" si="431"/>
        <v>41938.833333333336</v>
      </c>
      <c r="K3478">
        <v>1412836990</v>
      </c>
      <c r="L3478" s="16">
        <f t="shared" si="432"/>
        <v>41920.988310185188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433"/>
        <v>104</v>
      </c>
      <c r="R3478" s="8">
        <f t="shared" si="430"/>
        <v>52</v>
      </c>
      <c r="S3478" s="10" t="str">
        <f t="shared" si="429"/>
        <v>theater</v>
      </c>
      <c r="T3478" s="10" t="str">
        <f t="shared" si="434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6">
        <f t="shared" si="431"/>
        <v>42140.833333333336</v>
      </c>
      <c r="K3479">
        <v>1430761243</v>
      </c>
      <c r="L3479" s="16">
        <f t="shared" si="432"/>
        <v>42128.44494212963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433"/>
        <v>115.33333333333333</v>
      </c>
      <c r="R3479" s="8">
        <f t="shared" si="430"/>
        <v>53.230769230769234</v>
      </c>
      <c r="S3479" s="10" t="str">
        <f t="shared" si="429"/>
        <v>theater</v>
      </c>
      <c r="T3479" s="10" t="str">
        <f t="shared" si="434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6">
        <f t="shared" si="431"/>
        <v>42079.583333333336</v>
      </c>
      <c r="K3480">
        <v>1424296822</v>
      </c>
      <c r="L3480" s="16">
        <f t="shared" si="432"/>
        <v>42053.625254629638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433"/>
        <v>112.85000000000001</v>
      </c>
      <c r="R3480" s="8">
        <f t="shared" si="430"/>
        <v>39.596491228070178</v>
      </c>
      <c r="S3480" s="10" t="str">
        <f t="shared" si="429"/>
        <v>theater</v>
      </c>
      <c r="T3480" s="10" t="str">
        <f t="shared" si="434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6">
        <f t="shared" si="431"/>
        <v>41811.563425925924</v>
      </c>
      <c r="K3481">
        <v>1400790680</v>
      </c>
      <c r="L3481" s="16">
        <f t="shared" si="432"/>
        <v>41781.563425925924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433"/>
        <v>127.86666666666666</v>
      </c>
      <c r="R3481" s="8">
        <f t="shared" si="430"/>
        <v>34.25</v>
      </c>
      <c r="S3481" s="10" t="str">
        <f t="shared" si="429"/>
        <v>theater</v>
      </c>
      <c r="T3481" s="10" t="str">
        <f t="shared" si="434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6">
        <f t="shared" si="431"/>
        <v>42195.583333333336</v>
      </c>
      <c r="K3482">
        <v>1434440227</v>
      </c>
      <c r="L3482" s="16">
        <f t="shared" si="432"/>
        <v>42171.025775462964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433"/>
        <v>142.66666666666669</v>
      </c>
      <c r="R3482" s="8">
        <f t="shared" si="430"/>
        <v>164.61538461538461</v>
      </c>
      <c r="S3482" s="10" t="str">
        <f t="shared" si="429"/>
        <v>theater</v>
      </c>
      <c r="T3482" s="10" t="str">
        <f t="shared" si="434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6">
        <f t="shared" si="431"/>
        <v>42005.955879629626</v>
      </c>
      <c r="K3483">
        <v>1418709388</v>
      </c>
      <c r="L3483" s="16">
        <f t="shared" si="432"/>
        <v>41988.955879629626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433"/>
        <v>118.8</v>
      </c>
      <c r="R3483" s="8">
        <f t="shared" si="430"/>
        <v>125.05263157894737</v>
      </c>
      <c r="S3483" s="10" t="str">
        <f t="shared" si="429"/>
        <v>theater</v>
      </c>
      <c r="T3483" s="10" t="str">
        <f t="shared" si="434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6">
        <f t="shared" si="431"/>
        <v>41826.479930555557</v>
      </c>
      <c r="K3484">
        <v>1402079466</v>
      </c>
      <c r="L3484" s="16">
        <f t="shared" si="432"/>
        <v>41796.479930555557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433"/>
        <v>138.33333333333334</v>
      </c>
      <c r="R3484" s="8">
        <f t="shared" si="430"/>
        <v>51.875</v>
      </c>
      <c r="S3484" s="10" t="str">
        <f t="shared" si="429"/>
        <v>theater</v>
      </c>
      <c r="T3484" s="10" t="str">
        <f t="shared" si="434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6">
        <f t="shared" si="431"/>
        <v>41823.37709490741</v>
      </c>
      <c r="K3485">
        <v>1401811381</v>
      </c>
      <c r="L3485" s="16">
        <f t="shared" si="432"/>
        <v>41793.37709490741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433"/>
        <v>159.9402985074627</v>
      </c>
      <c r="R3485" s="8">
        <f t="shared" si="430"/>
        <v>40.285714285714285</v>
      </c>
      <c r="S3485" s="10" t="str">
        <f t="shared" si="429"/>
        <v>theater</v>
      </c>
      <c r="T3485" s="10" t="str">
        <f t="shared" si="434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6">
        <f t="shared" si="431"/>
        <v>42536.468738425923</v>
      </c>
      <c r="K3486">
        <v>1463422499</v>
      </c>
      <c r="L3486" s="16">
        <f t="shared" si="432"/>
        <v>42506.468738425923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433"/>
        <v>114.24000000000001</v>
      </c>
      <c r="R3486" s="8">
        <f t="shared" si="430"/>
        <v>64.909090909090907</v>
      </c>
      <c r="S3486" s="10" t="str">
        <f t="shared" si="429"/>
        <v>theater</v>
      </c>
      <c r="T3486" s="10" t="str">
        <f t="shared" si="434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6">
        <f t="shared" si="431"/>
        <v>42402.401388888895</v>
      </c>
      <c r="K3487">
        <v>1451839080</v>
      </c>
      <c r="L3487" s="16">
        <f t="shared" si="432"/>
        <v>42372.401388888895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433"/>
        <v>100.60606060606061</v>
      </c>
      <c r="R3487" s="8">
        <f t="shared" si="430"/>
        <v>55.333333333333336</v>
      </c>
      <c r="S3487" s="10" t="str">
        <f t="shared" ref="S3487:S3550" si="435">IF(ISNUMBER(SEARCH("theater",P3487)),"theater","")</f>
        <v>theater</v>
      </c>
      <c r="T3487" s="10" t="str">
        <f t="shared" si="434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6">
        <f t="shared" si="431"/>
        <v>42157.999305555561</v>
      </c>
      <c r="K3488">
        <v>1430600401</v>
      </c>
      <c r="L3488" s="16">
        <f t="shared" si="432"/>
        <v>42126.583344907405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433"/>
        <v>155.20000000000002</v>
      </c>
      <c r="R3488" s="8">
        <f t="shared" si="430"/>
        <v>83.142857142857139</v>
      </c>
      <c r="S3488" s="10" t="str">
        <f t="shared" si="435"/>
        <v>theater</v>
      </c>
      <c r="T3488" s="10" t="str">
        <f t="shared" si="434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6">
        <f t="shared" si="431"/>
        <v>42179.64875</v>
      </c>
      <c r="K3489">
        <v>1432593252</v>
      </c>
      <c r="L3489" s="16">
        <f t="shared" si="432"/>
        <v>42149.64875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433"/>
        <v>127.75000000000001</v>
      </c>
      <c r="R3489" s="8">
        <f t="shared" si="430"/>
        <v>38.712121212121211</v>
      </c>
      <c r="S3489" s="10" t="str">
        <f t="shared" si="435"/>
        <v>theater</v>
      </c>
      <c r="T3489" s="10" t="str">
        <f t="shared" si="434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6">
        <f t="shared" si="431"/>
        <v>42111.375000000007</v>
      </c>
      <c r="K3490">
        <v>1427221560</v>
      </c>
      <c r="L3490" s="16">
        <f t="shared" si="432"/>
        <v>42087.476388888892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433"/>
        <v>121.2</v>
      </c>
      <c r="R3490" s="8">
        <f t="shared" si="430"/>
        <v>125.37931034482759</v>
      </c>
      <c r="S3490" s="10" t="str">
        <f t="shared" si="435"/>
        <v>theater</v>
      </c>
      <c r="T3490" s="10" t="str">
        <f t="shared" si="434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6">
        <f t="shared" si="431"/>
        <v>41783.583333333336</v>
      </c>
      <c r="K3491">
        <v>1398352531</v>
      </c>
      <c r="L3491" s="16">
        <f t="shared" si="432"/>
        <v>41753.3441087963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433"/>
        <v>112.7</v>
      </c>
      <c r="R3491" s="8">
        <f t="shared" si="430"/>
        <v>78.263888888888886</v>
      </c>
      <c r="S3491" s="10" t="str">
        <f t="shared" si="435"/>
        <v>theater</v>
      </c>
      <c r="T3491" s="10" t="str">
        <f t="shared" si="434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6">
        <f t="shared" si="431"/>
        <v>42473.510694444449</v>
      </c>
      <c r="K3492">
        <v>1457982924</v>
      </c>
      <c r="L3492" s="16">
        <f t="shared" si="432"/>
        <v>42443.510694444449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433"/>
        <v>127.49999999999999</v>
      </c>
      <c r="R3492" s="8">
        <f t="shared" si="430"/>
        <v>47.222222222222221</v>
      </c>
      <c r="S3492" s="10" t="str">
        <f t="shared" si="435"/>
        <v>theater</v>
      </c>
      <c r="T3492" s="10" t="str">
        <f t="shared" si="434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6">
        <f t="shared" si="431"/>
        <v>42141.958148148151</v>
      </c>
      <c r="K3493">
        <v>1430114384</v>
      </c>
      <c r="L3493" s="16">
        <f t="shared" si="432"/>
        <v>42120.958148148151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433"/>
        <v>158.20000000000002</v>
      </c>
      <c r="R3493" s="8">
        <f t="shared" si="430"/>
        <v>79.099999999999994</v>
      </c>
      <c r="S3493" s="10" t="str">
        <f t="shared" si="435"/>
        <v>theater</v>
      </c>
      <c r="T3493" s="10" t="str">
        <f t="shared" si="434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6">
        <f t="shared" si="431"/>
        <v>42302.717557870368</v>
      </c>
      <c r="K3494">
        <v>1442794397</v>
      </c>
      <c r="L3494" s="16">
        <f t="shared" si="432"/>
        <v>42267.717557870368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433"/>
        <v>105.26894736842105</v>
      </c>
      <c r="R3494" s="8">
        <f t="shared" si="430"/>
        <v>114.29199999999999</v>
      </c>
      <c r="S3494" s="10" t="str">
        <f t="shared" si="435"/>
        <v>theater</v>
      </c>
      <c r="T3494" s="10" t="str">
        <f t="shared" si="434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6">
        <f t="shared" si="431"/>
        <v>41867.924305555556</v>
      </c>
      <c r="K3495">
        <v>1406580436</v>
      </c>
      <c r="L3495" s="16">
        <f t="shared" si="432"/>
        <v>41848.574490740742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433"/>
        <v>100</v>
      </c>
      <c r="R3495" s="8">
        <f t="shared" si="430"/>
        <v>51.724137931034484</v>
      </c>
      <c r="S3495" s="10" t="str">
        <f t="shared" si="435"/>
        <v>theater</v>
      </c>
      <c r="T3495" s="10" t="str">
        <f t="shared" si="434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6">
        <f t="shared" si="431"/>
        <v>42699.958333333336</v>
      </c>
      <c r="K3496">
        <v>1479186575</v>
      </c>
      <c r="L3496" s="16">
        <f t="shared" si="432"/>
        <v>42688.923321759263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433"/>
        <v>100</v>
      </c>
      <c r="R3496" s="8">
        <f t="shared" si="430"/>
        <v>30.76923076923077</v>
      </c>
      <c r="S3496" s="10" t="str">
        <f t="shared" si="435"/>
        <v>theater</v>
      </c>
      <c r="T3496" s="10" t="str">
        <f t="shared" si="434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6">
        <f t="shared" si="431"/>
        <v>41944.429166666669</v>
      </c>
      <c r="K3497">
        <v>1412360309</v>
      </c>
      <c r="L3497" s="16">
        <f t="shared" si="432"/>
        <v>41915.471168981487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433"/>
        <v>106.86</v>
      </c>
      <c r="R3497" s="8">
        <f t="shared" si="430"/>
        <v>74.208333333333329</v>
      </c>
      <c r="S3497" s="10" t="str">
        <f t="shared" si="435"/>
        <v>theater</v>
      </c>
      <c r="T3497" s="10" t="str">
        <f t="shared" si="434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6">
        <f t="shared" si="431"/>
        <v>42624.555162037039</v>
      </c>
      <c r="K3498">
        <v>1470169166</v>
      </c>
      <c r="L3498" s="16">
        <f t="shared" si="432"/>
        <v>42584.555162037039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433"/>
        <v>124.4</v>
      </c>
      <c r="R3498" s="8">
        <f t="shared" si="430"/>
        <v>47.846153846153847</v>
      </c>
      <c r="S3498" s="10" t="str">
        <f t="shared" si="435"/>
        <v>theater</v>
      </c>
      <c r="T3498" s="10" t="str">
        <f t="shared" si="434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6">
        <f t="shared" si="431"/>
        <v>42523.625000000007</v>
      </c>
      <c r="K3499">
        <v>1463852904</v>
      </c>
      <c r="L3499" s="16">
        <f t="shared" si="432"/>
        <v>42511.450277777774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433"/>
        <v>108.70406189555126</v>
      </c>
      <c r="R3499" s="8">
        <f t="shared" si="430"/>
        <v>34.408163265306122</v>
      </c>
      <c r="S3499" s="10" t="str">
        <f t="shared" si="435"/>
        <v>theater</v>
      </c>
      <c r="T3499" s="10" t="str">
        <f t="shared" si="434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6">
        <f t="shared" si="431"/>
        <v>42518.613888888889</v>
      </c>
      <c r="K3500">
        <v>1459309704</v>
      </c>
      <c r="L3500" s="16">
        <f t="shared" si="432"/>
        <v>42458.866944444446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433"/>
        <v>102.42424242424242</v>
      </c>
      <c r="R3500" s="8">
        <f t="shared" si="430"/>
        <v>40.238095238095241</v>
      </c>
      <c r="S3500" s="10" t="str">
        <f t="shared" si="435"/>
        <v>theater</v>
      </c>
      <c r="T3500" s="10" t="str">
        <f t="shared" si="434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6">
        <f t="shared" si="431"/>
        <v>42185.999305555561</v>
      </c>
      <c r="K3501">
        <v>1431046325</v>
      </c>
      <c r="L3501" s="16">
        <f t="shared" si="432"/>
        <v>42131.744502314818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433"/>
        <v>105.5</v>
      </c>
      <c r="R3501" s="8">
        <f t="shared" si="430"/>
        <v>60.285714285714285</v>
      </c>
      <c r="S3501" s="10" t="str">
        <f t="shared" si="435"/>
        <v>theater</v>
      </c>
      <c r="T3501" s="10" t="str">
        <f t="shared" si="434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6">
        <f t="shared" si="431"/>
        <v>42435.915972222225</v>
      </c>
      <c r="K3502">
        <v>1455919438</v>
      </c>
      <c r="L3502" s="16">
        <f t="shared" si="432"/>
        <v>42419.627754629626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433"/>
        <v>106.3</v>
      </c>
      <c r="R3502" s="8">
        <f t="shared" si="430"/>
        <v>25.30952380952381</v>
      </c>
      <c r="S3502" s="10" t="str">
        <f t="shared" si="435"/>
        <v>theater</v>
      </c>
      <c r="T3502" s="10" t="str">
        <f t="shared" si="434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6">
        <f t="shared" si="431"/>
        <v>42258.47216435185</v>
      </c>
      <c r="K3503">
        <v>1439835595</v>
      </c>
      <c r="L3503" s="16">
        <f t="shared" si="432"/>
        <v>42233.47216435185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433"/>
        <v>100.66666666666666</v>
      </c>
      <c r="R3503" s="8">
        <f t="shared" si="430"/>
        <v>35.952380952380949</v>
      </c>
      <c r="S3503" s="10" t="str">
        <f t="shared" si="435"/>
        <v>theater</v>
      </c>
      <c r="T3503" s="10" t="str">
        <f t="shared" si="434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6">
        <f t="shared" si="431"/>
        <v>42444.874305555561</v>
      </c>
      <c r="K3504">
        <v>1456862924</v>
      </c>
      <c r="L3504" s="16">
        <f t="shared" si="432"/>
        <v>42430.547731481485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433"/>
        <v>105.4</v>
      </c>
      <c r="R3504" s="8">
        <f t="shared" si="430"/>
        <v>136</v>
      </c>
      <c r="S3504" s="10" t="str">
        <f t="shared" si="435"/>
        <v>theater</v>
      </c>
      <c r="T3504" s="10" t="str">
        <f t="shared" si="434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6">
        <f t="shared" si="431"/>
        <v>42575.186666666668</v>
      </c>
      <c r="K3505">
        <v>1466767728</v>
      </c>
      <c r="L3505" s="16">
        <f t="shared" si="432"/>
        <v>42545.186666666668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433"/>
        <v>107.55999999999999</v>
      </c>
      <c r="R3505" s="8">
        <f t="shared" si="430"/>
        <v>70.763157894736835</v>
      </c>
      <c r="S3505" s="10" t="str">
        <f t="shared" si="435"/>
        <v>theater</v>
      </c>
      <c r="T3505" s="10" t="str">
        <f t="shared" si="434"/>
        <v>plays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6">
        <f t="shared" si="431"/>
        <v>42327.498738425929</v>
      </c>
      <c r="K3506">
        <v>1445363891</v>
      </c>
      <c r="L3506" s="16">
        <f t="shared" si="432"/>
        <v>42297.457071759265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433"/>
        <v>100</v>
      </c>
      <c r="R3506" s="8">
        <f t="shared" si="430"/>
        <v>125</v>
      </c>
      <c r="S3506" s="10" t="str">
        <f t="shared" si="435"/>
        <v>theater</v>
      </c>
      <c r="T3506" s="10" t="str">
        <f t="shared" si="434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6">
        <f t="shared" si="431"/>
        <v>41771.875</v>
      </c>
      <c r="K3507">
        <v>1398983245</v>
      </c>
      <c r="L3507" s="16">
        <f t="shared" si="432"/>
        <v>41760.644039351857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433"/>
        <v>103.76</v>
      </c>
      <c r="R3507" s="8">
        <f t="shared" si="430"/>
        <v>66.512820512820511</v>
      </c>
      <c r="S3507" s="10" t="str">
        <f t="shared" si="435"/>
        <v>theater</v>
      </c>
      <c r="T3507" s="10" t="str">
        <f t="shared" si="434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6">
        <f t="shared" si="431"/>
        <v>41874.442592592597</v>
      </c>
      <c r="K3508">
        <v>1404927440</v>
      </c>
      <c r="L3508" s="16">
        <f t="shared" si="432"/>
        <v>41829.442592592597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433"/>
        <v>101.49999999999999</v>
      </c>
      <c r="R3508" s="8">
        <f t="shared" si="430"/>
        <v>105</v>
      </c>
      <c r="S3508" s="10" t="str">
        <f t="shared" si="435"/>
        <v>theater</v>
      </c>
      <c r="T3508" s="10" t="str">
        <f t="shared" si="434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6">
        <f t="shared" si="431"/>
        <v>42521.631215277775</v>
      </c>
      <c r="K3509">
        <v>1462140537</v>
      </c>
      <c r="L3509" s="16">
        <f t="shared" si="432"/>
        <v>42491.631215277775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433"/>
        <v>104.4</v>
      </c>
      <c r="R3509" s="8">
        <f t="shared" si="430"/>
        <v>145</v>
      </c>
      <c r="S3509" s="10" t="str">
        <f t="shared" si="435"/>
        <v>theater</v>
      </c>
      <c r="T3509" s="10" t="str">
        <f t="shared" si="434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6">
        <f t="shared" si="431"/>
        <v>42500.583333333336</v>
      </c>
      <c r="K3510">
        <v>1460914253</v>
      </c>
      <c r="L3510" s="16">
        <f t="shared" si="432"/>
        <v>42477.438113425924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433"/>
        <v>180</v>
      </c>
      <c r="R3510" s="8">
        <f t="shared" si="430"/>
        <v>12</v>
      </c>
      <c r="S3510" s="10" t="str">
        <f t="shared" si="435"/>
        <v>theater</v>
      </c>
      <c r="T3510" s="10" t="str">
        <f t="shared" si="434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6">
        <f t="shared" si="431"/>
        <v>41963.913194444445</v>
      </c>
      <c r="K3511">
        <v>1415392666</v>
      </c>
      <c r="L3511" s="16">
        <f t="shared" si="432"/>
        <v>41950.567893518521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433"/>
        <v>106.33333333333333</v>
      </c>
      <c r="R3511" s="8">
        <f t="shared" si="430"/>
        <v>96.666666666666671</v>
      </c>
      <c r="S3511" s="10" t="str">
        <f t="shared" si="435"/>
        <v>theater</v>
      </c>
      <c r="T3511" s="10" t="str">
        <f t="shared" si="434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6">
        <f t="shared" si="431"/>
        <v>41822.329236111116</v>
      </c>
      <c r="K3512">
        <v>1402584846</v>
      </c>
      <c r="L3512" s="16">
        <f t="shared" si="432"/>
        <v>41802.329236111116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433"/>
        <v>100.55555555555556</v>
      </c>
      <c r="R3512" s="8">
        <f t="shared" si="430"/>
        <v>60.333333333333336</v>
      </c>
      <c r="S3512" s="10" t="str">
        <f t="shared" si="435"/>
        <v>theater</v>
      </c>
      <c r="T3512" s="10" t="str">
        <f t="shared" si="434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6">
        <f t="shared" si="431"/>
        <v>41950.479166666672</v>
      </c>
      <c r="K3513">
        <v>1413406695</v>
      </c>
      <c r="L3513" s="16">
        <f t="shared" si="432"/>
        <v>41927.582118055558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433"/>
        <v>101.2</v>
      </c>
      <c r="R3513" s="8">
        <f t="shared" si="430"/>
        <v>79.89473684210526</v>
      </c>
      <c r="S3513" s="10" t="str">
        <f t="shared" si="435"/>
        <v>theater</v>
      </c>
      <c r="T3513" s="10" t="str">
        <f t="shared" si="434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6">
        <f t="shared" si="431"/>
        <v>42117.203611111116</v>
      </c>
      <c r="K3514">
        <v>1424609592</v>
      </c>
      <c r="L3514" s="16">
        <f t="shared" si="432"/>
        <v>42057.24527777778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433"/>
        <v>100</v>
      </c>
      <c r="R3514" s="8">
        <f t="shared" ref="R3514:R3577" si="436">E3514/N3514</f>
        <v>58.823529411764703</v>
      </c>
      <c r="S3514" s="10" t="str">
        <f t="shared" si="435"/>
        <v>theater</v>
      </c>
      <c r="T3514" s="10" t="str">
        <f t="shared" si="434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6">
        <f t="shared" si="431"/>
        <v>41793.915972222225</v>
      </c>
      <c r="K3515">
        <v>1400725112</v>
      </c>
      <c r="L3515" s="16">
        <f t="shared" si="432"/>
        <v>41780.804537037038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433"/>
        <v>118.39285714285714</v>
      </c>
      <c r="R3515" s="8">
        <f t="shared" si="436"/>
        <v>75.340909090909093</v>
      </c>
      <c r="S3515" s="10" t="str">
        <f t="shared" si="435"/>
        <v>theater</v>
      </c>
      <c r="T3515" s="10" t="str">
        <f t="shared" si="434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6">
        <f t="shared" si="431"/>
        <v>42036.915972222225</v>
      </c>
      <c r="K3516">
        <v>1421439552</v>
      </c>
      <c r="L3516" s="16">
        <f t="shared" si="432"/>
        <v>42020.555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433"/>
        <v>110.00000000000001</v>
      </c>
      <c r="R3516" s="8">
        <f t="shared" si="436"/>
        <v>55</v>
      </c>
      <c r="S3516" s="10" t="str">
        <f t="shared" si="435"/>
        <v>theater</v>
      </c>
      <c r="T3516" s="10" t="str">
        <f t="shared" si="434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6">
        <f t="shared" si="431"/>
        <v>42155.481145833335</v>
      </c>
      <c r="K3517">
        <v>1430505171</v>
      </c>
      <c r="L3517" s="16">
        <f t="shared" si="432"/>
        <v>42125.481145833335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433"/>
        <v>102.66666666666666</v>
      </c>
      <c r="R3517" s="8">
        <f t="shared" si="436"/>
        <v>66.956521739130437</v>
      </c>
      <c r="S3517" s="10" t="str">
        <f t="shared" si="435"/>
        <v>theater</v>
      </c>
      <c r="T3517" s="10" t="str">
        <f t="shared" si="434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6">
        <f t="shared" si="431"/>
        <v>41889.833333333336</v>
      </c>
      <c r="K3518">
        <v>1407197670</v>
      </c>
      <c r="L3518" s="16">
        <f t="shared" si="432"/>
        <v>41855.718402777777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433"/>
        <v>100</v>
      </c>
      <c r="R3518" s="8">
        <f t="shared" si="436"/>
        <v>227.27272727272728</v>
      </c>
      <c r="S3518" s="10" t="str">
        <f t="shared" si="435"/>
        <v>theater</v>
      </c>
      <c r="T3518" s="10" t="str">
        <f t="shared" si="434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6">
        <f t="shared" si="431"/>
        <v>41824.166666666672</v>
      </c>
      <c r="K3519">
        <v>1401910634</v>
      </c>
      <c r="L3519" s="16">
        <f t="shared" si="432"/>
        <v>41794.525856481487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433"/>
        <v>100</v>
      </c>
      <c r="R3519" s="8">
        <f t="shared" si="436"/>
        <v>307.69230769230768</v>
      </c>
      <c r="S3519" s="10" t="str">
        <f t="shared" si="435"/>
        <v>theater</v>
      </c>
      <c r="T3519" s="10" t="str">
        <f t="shared" si="434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6">
        <f t="shared" si="431"/>
        <v>41914.306250000001</v>
      </c>
      <c r="K3520">
        <v>1410461299</v>
      </c>
      <c r="L3520" s="16">
        <f t="shared" si="432"/>
        <v>41893.491886574076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433"/>
        <v>110.04599999999999</v>
      </c>
      <c r="R3520" s="8">
        <f t="shared" si="436"/>
        <v>50.020909090909093</v>
      </c>
      <c r="S3520" s="10" t="str">
        <f t="shared" si="435"/>
        <v>theater</v>
      </c>
      <c r="T3520" s="10" t="str">
        <f t="shared" si="434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6">
        <f t="shared" si="431"/>
        <v>42067.307291666664</v>
      </c>
      <c r="K3521">
        <v>1422886950</v>
      </c>
      <c r="L3521" s="16">
        <f t="shared" si="432"/>
        <v>42037.307291666664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433"/>
        <v>101.35000000000001</v>
      </c>
      <c r="R3521" s="8">
        <f t="shared" si="436"/>
        <v>72.392857142857139</v>
      </c>
      <c r="S3521" s="10" t="str">
        <f t="shared" si="435"/>
        <v>theater</v>
      </c>
      <c r="T3521" s="10" t="str">
        <f t="shared" si="434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6">
        <f t="shared" ref="J3522:J3585" si="437">(((I3522/60)/60)/24)+DATE(1970,1,1)+(-7/24)</f>
        <v>42253.282638888886</v>
      </c>
      <c r="K3522">
        <v>1439322412</v>
      </c>
      <c r="L3522" s="16">
        <f t="shared" ref="L3522:L3585" si="438">(((K3522/60)/60)/24)+DATE(1970,1,1)+(-7/24)</f>
        <v>42227.532546296301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439">(E3522/D3522)*100</f>
        <v>100.75</v>
      </c>
      <c r="R3522" s="8">
        <f t="shared" si="436"/>
        <v>95.952380952380949</v>
      </c>
      <c r="S3522" s="10" t="str">
        <f t="shared" si="435"/>
        <v>theater</v>
      </c>
      <c r="T3522" s="10" t="str">
        <f t="shared" si="434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6">
        <f t="shared" si="437"/>
        <v>41911.06967592593</v>
      </c>
      <c r="K3523">
        <v>1409388020</v>
      </c>
      <c r="L3523" s="16">
        <f t="shared" si="438"/>
        <v>41881.06967592593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439"/>
        <v>169.42857142857144</v>
      </c>
      <c r="R3523" s="8">
        <f t="shared" si="436"/>
        <v>45.615384615384613</v>
      </c>
      <c r="S3523" s="10" t="str">
        <f t="shared" si="435"/>
        <v>theater</v>
      </c>
      <c r="T3523" s="10" t="str">
        <f t="shared" si="434"/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6">
        <f t="shared" si="437"/>
        <v>42262.129166666673</v>
      </c>
      <c r="K3524">
        <v>1439924246</v>
      </c>
      <c r="L3524" s="16">
        <f t="shared" si="438"/>
        <v>42234.498217592591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439"/>
        <v>100</v>
      </c>
      <c r="R3524" s="8">
        <f t="shared" si="436"/>
        <v>41.029411764705884</v>
      </c>
      <c r="S3524" s="10" t="str">
        <f t="shared" si="435"/>
        <v>theater</v>
      </c>
      <c r="T3524" s="10" t="str">
        <f t="shared" si="434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6">
        <f t="shared" si="437"/>
        <v>42638.666666666664</v>
      </c>
      <c r="K3525">
        <v>1469871148</v>
      </c>
      <c r="L3525" s="16">
        <f t="shared" si="438"/>
        <v>42581.105879629635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439"/>
        <v>113.65</v>
      </c>
      <c r="R3525" s="8">
        <f t="shared" si="436"/>
        <v>56.825000000000003</v>
      </c>
      <c r="S3525" s="10" t="str">
        <f t="shared" si="435"/>
        <v>theater</v>
      </c>
      <c r="T3525" s="10" t="str">
        <f t="shared" si="434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6">
        <f t="shared" si="437"/>
        <v>41894.875</v>
      </c>
      <c r="K3526">
        <v>1409336373</v>
      </c>
      <c r="L3526" s="16">
        <f t="shared" si="438"/>
        <v>41880.471909722226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439"/>
        <v>101.56</v>
      </c>
      <c r="R3526" s="8">
        <f t="shared" si="436"/>
        <v>137.24324324324326</v>
      </c>
      <c r="S3526" s="10" t="str">
        <f t="shared" si="435"/>
        <v>theater</v>
      </c>
      <c r="T3526" s="10" t="str">
        <f t="shared" si="434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6">
        <f t="shared" si="437"/>
        <v>42225.375000000007</v>
      </c>
      <c r="K3527">
        <v>1438188106</v>
      </c>
      <c r="L3527" s="16">
        <f t="shared" si="438"/>
        <v>42214.404004629636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439"/>
        <v>106</v>
      </c>
      <c r="R3527" s="8">
        <f t="shared" si="436"/>
        <v>75.714285714285708</v>
      </c>
      <c r="S3527" s="10" t="str">
        <f t="shared" si="435"/>
        <v>theater</v>
      </c>
      <c r="T3527" s="10" t="str">
        <f t="shared" si="434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6">
        <f t="shared" si="437"/>
        <v>42487.957638888889</v>
      </c>
      <c r="K3528">
        <v>1459411371</v>
      </c>
      <c r="L3528" s="16">
        <f t="shared" si="438"/>
        <v>42460.043645833335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439"/>
        <v>102</v>
      </c>
      <c r="R3528" s="8">
        <f t="shared" si="436"/>
        <v>99</v>
      </c>
      <c r="S3528" s="10" t="str">
        <f t="shared" si="435"/>
        <v>theater</v>
      </c>
      <c r="T3528" s="10" t="str">
        <f t="shared" si="434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6">
        <f t="shared" si="437"/>
        <v>42195.874305555561</v>
      </c>
      <c r="K3529">
        <v>1434069205</v>
      </c>
      <c r="L3529" s="16">
        <f t="shared" si="438"/>
        <v>42166.731539351858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439"/>
        <v>116.91666666666667</v>
      </c>
      <c r="R3529" s="8">
        <f t="shared" si="436"/>
        <v>81.569767441860463</v>
      </c>
      <c r="S3529" s="10" t="str">
        <f t="shared" si="435"/>
        <v>theater</v>
      </c>
      <c r="T3529" s="10" t="str">
        <f t="shared" si="434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6">
        <f t="shared" si="437"/>
        <v>42753.209699074076</v>
      </c>
      <c r="K3530">
        <v>1483012918</v>
      </c>
      <c r="L3530" s="16">
        <f t="shared" si="438"/>
        <v>42733.209699074076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439"/>
        <v>101.15151515151514</v>
      </c>
      <c r="R3530" s="8">
        <f t="shared" si="436"/>
        <v>45.108108108108105</v>
      </c>
      <c r="S3530" s="10" t="str">
        <f t="shared" si="435"/>
        <v>theater</v>
      </c>
      <c r="T3530" s="10" t="str">
        <f t="shared" ref="T3530:T3593" si="440">IF(ISNUMBER(SEARCH("plays",P3530)),"plays","")</f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6">
        <f t="shared" si="437"/>
        <v>42197.750000000007</v>
      </c>
      <c r="K3531">
        <v>1434997018</v>
      </c>
      <c r="L3531" s="16">
        <f t="shared" si="438"/>
        <v>42177.470115740747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439"/>
        <v>132</v>
      </c>
      <c r="R3531" s="8">
        <f t="shared" si="436"/>
        <v>36.666666666666664</v>
      </c>
      <c r="S3531" s="10" t="str">
        <f t="shared" si="435"/>
        <v>theater</v>
      </c>
      <c r="T3531" s="10" t="str">
        <f t="shared" si="440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6">
        <f t="shared" si="437"/>
        <v>42470.541666666664</v>
      </c>
      <c r="K3532">
        <v>1457881057</v>
      </c>
      <c r="L3532" s="16">
        <f t="shared" si="438"/>
        <v>42442.331678240742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439"/>
        <v>100</v>
      </c>
      <c r="R3532" s="8">
        <f t="shared" si="436"/>
        <v>125</v>
      </c>
      <c r="S3532" s="10" t="str">
        <f t="shared" si="435"/>
        <v>theater</v>
      </c>
      <c r="T3532" s="10" t="str">
        <f t="shared" si="440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6">
        <f t="shared" si="437"/>
        <v>42551.362662037041</v>
      </c>
      <c r="K3533">
        <v>1464709334</v>
      </c>
      <c r="L3533" s="16">
        <f t="shared" si="438"/>
        <v>42521.362662037041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439"/>
        <v>128</v>
      </c>
      <c r="R3533" s="8">
        <f t="shared" si="436"/>
        <v>49.230769230769234</v>
      </c>
      <c r="S3533" s="10" t="str">
        <f t="shared" si="435"/>
        <v>theater</v>
      </c>
      <c r="T3533" s="10" t="str">
        <f t="shared" si="440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6">
        <f t="shared" si="437"/>
        <v>41899.874305555561</v>
      </c>
      <c r="K3534">
        <v>1409667827</v>
      </c>
      <c r="L3534" s="16">
        <f t="shared" si="438"/>
        <v>41884.308182870373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439"/>
        <v>118.95833333333334</v>
      </c>
      <c r="R3534" s="8">
        <f t="shared" si="436"/>
        <v>42.296296296296298</v>
      </c>
      <c r="S3534" s="10" t="str">
        <f t="shared" si="435"/>
        <v>theater</v>
      </c>
      <c r="T3534" s="10" t="str">
        <f t="shared" si="440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6">
        <f t="shared" si="437"/>
        <v>42319.511192129627</v>
      </c>
      <c r="K3535">
        <v>1444673767</v>
      </c>
      <c r="L3535" s="16">
        <f t="shared" si="438"/>
        <v>42289.46952546297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439"/>
        <v>126.2</v>
      </c>
      <c r="R3535" s="8">
        <f t="shared" si="436"/>
        <v>78.875</v>
      </c>
      <c r="S3535" s="10" t="str">
        <f t="shared" si="435"/>
        <v>theater</v>
      </c>
      <c r="T3535" s="10" t="str">
        <f t="shared" si="440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6">
        <f t="shared" si="437"/>
        <v>42278.333599537036</v>
      </c>
      <c r="K3536">
        <v>1440687623</v>
      </c>
      <c r="L3536" s="16">
        <f t="shared" si="438"/>
        <v>42243.333599537036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439"/>
        <v>156.20000000000002</v>
      </c>
      <c r="R3536" s="8">
        <f t="shared" si="436"/>
        <v>38.284313725490193</v>
      </c>
      <c r="S3536" s="10" t="str">
        <f t="shared" si="435"/>
        <v>theater</v>
      </c>
      <c r="T3536" s="10" t="str">
        <f t="shared" si="440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6">
        <f t="shared" si="437"/>
        <v>42279.458333333336</v>
      </c>
      <c r="K3537">
        <v>1441120910</v>
      </c>
      <c r="L3537" s="16">
        <f t="shared" si="438"/>
        <v>42248.348495370366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439"/>
        <v>103.15</v>
      </c>
      <c r="R3537" s="8">
        <f t="shared" si="436"/>
        <v>44.847826086956523</v>
      </c>
      <c r="S3537" s="10" t="str">
        <f t="shared" si="435"/>
        <v>theater</v>
      </c>
      <c r="T3537" s="10" t="str">
        <f t="shared" si="440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6">
        <f t="shared" si="437"/>
        <v>42358.207638888889</v>
      </c>
      <c r="K3538">
        <v>1448040425</v>
      </c>
      <c r="L3538" s="16">
        <f t="shared" si="438"/>
        <v>42328.435474537044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439"/>
        <v>153.33333333333334</v>
      </c>
      <c r="R3538" s="8">
        <f t="shared" si="436"/>
        <v>13.529411764705882</v>
      </c>
      <c r="S3538" s="10" t="str">
        <f t="shared" si="435"/>
        <v>theater</v>
      </c>
      <c r="T3538" s="10" t="str">
        <f t="shared" si="440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6">
        <f t="shared" si="437"/>
        <v>41960.040972222225</v>
      </c>
      <c r="K3539">
        <v>1413016216</v>
      </c>
      <c r="L3539" s="16">
        <f t="shared" si="438"/>
        <v>41923.062685185185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439"/>
        <v>180.44444444444446</v>
      </c>
      <c r="R3539" s="8">
        <f t="shared" si="436"/>
        <v>43.5</v>
      </c>
      <c r="S3539" s="10" t="str">
        <f t="shared" si="435"/>
        <v>theater</v>
      </c>
      <c r="T3539" s="10" t="str">
        <f t="shared" si="440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6">
        <f t="shared" si="437"/>
        <v>42599.128935185188</v>
      </c>
      <c r="K3540">
        <v>1469009140</v>
      </c>
      <c r="L3540" s="16">
        <f t="shared" si="438"/>
        <v>42571.128935185188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439"/>
        <v>128.44999999999999</v>
      </c>
      <c r="R3540" s="8">
        <f t="shared" si="436"/>
        <v>30.951807228915662</v>
      </c>
      <c r="S3540" s="10" t="str">
        <f t="shared" si="435"/>
        <v>theater</v>
      </c>
      <c r="T3540" s="10" t="str">
        <f t="shared" si="440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6">
        <f t="shared" si="437"/>
        <v>42621.464375000003</v>
      </c>
      <c r="K3541">
        <v>1471543722</v>
      </c>
      <c r="L3541" s="16">
        <f t="shared" si="438"/>
        <v>42600.464375000003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439"/>
        <v>119.66666666666667</v>
      </c>
      <c r="R3541" s="8">
        <f t="shared" si="436"/>
        <v>55.230769230769234</v>
      </c>
      <c r="S3541" s="10" t="str">
        <f t="shared" si="435"/>
        <v>theater</v>
      </c>
      <c r="T3541" s="10" t="str">
        <f t="shared" si="440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6">
        <f t="shared" si="437"/>
        <v>42546.711701388893</v>
      </c>
      <c r="K3542">
        <v>1464307491</v>
      </c>
      <c r="L3542" s="16">
        <f t="shared" si="438"/>
        <v>42516.711701388893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439"/>
        <v>123</v>
      </c>
      <c r="R3542" s="8">
        <f t="shared" si="436"/>
        <v>46.125</v>
      </c>
      <c r="S3542" s="10" t="str">
        <f t="shared" si="435"/>
        <v>theater</v>
      </c>
      <c r="T3542" s="10" t="str">
        <f t="shared" si="440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6">
        <f t="shared" si="437"/>
        <v>42247.438368055555</v>
      </c>
      <c r="K3543">
        <v>1438882275</v>
      </c>
      <c r="L3543" s="16">
        <f t="shared" si="438"/>
        <v>42222.438368055555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439"/>
        <v>105</v>
      </c>
      <c r="R3543" s="8">
        <f t="shared" si="436"/>
        <v>39.375</v>
      </c>
      <c r="S3543" s="10" t="str">
        <f t="shared" si="435"/>
        <v>theater</v>
      </c>
      <c r="T3543" s="10" t="str">
        <f t="shared" si="440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6">
        <f t="shared" si="437"/>
        <v>41889.308125000003</v>
      </c>
      <c r="K3544">
        <v>1404915822</v>
      </c>
      <c r="L3544" s="16">
        <f t="shared" si="438"/>
        <v>41829.308125000003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439"/>
        <v>102.23636363636363</v>
      </c>
      <c r="R3544" s="8">
        <f t="shared" si="436"/>
        <v>66.152941176470591</v>
      </c>
      <c r="S3544" s="10" t="str">
        <f t="shared" si="435"/>
        <v>theater</v>
      </c>
      <c r="T3544" s="10" t="str">
        <f t="shared" si="440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6">
        <f t="shared" si="437"/>
        <v>42180.463645833333</v>
      </c>
      <c r="K3545">
        <v>1432663659</v>
      </c>
      <c r="L3545" s="16">
        <f t="shared" si="438"/>
        <v>42150.463645833333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439"/>
        <v>104.66666666666666</v>
      </c>
      <c r="R3545" s="8">
        <f t="shared" si="436"/>
        <v>54.137931034482762</v>
      </c>
      <c r="S3545" s="10" t="str">
        <f t="shared" si="435"/>
        <v>theater</v>
      </c>
      <c r="T3545" s="10" t="str">
        <f t="shared" si="440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6">
        <f t="shared" si="437"/>
        <v>42070.540011574078</v>
      </c>
      <c r="K3546">
        <v>1423166257</v>
      </c>
      <c r="L3546" s="16">
        <f t="shared" si="438"/>
        <v>42040.540011574078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439"/>
        <v>100</v>
      </c>
      <c r="R3546" s="8">
        <f t="shared" si="436"/>
        <v>104.16666666666667</v>
      </c>
      <c r="S3546" s="10" t="str">
        <f t="shared" si="435"/>
        <v>theater</v>
      </c>
      <c r="T3546" s="10" t="str">
        <f t="shared" si="440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6">
        <f t="shared" si="437"/>
        <v>42105.515729166669</v>
      </c>
      <c r="K3547">
        <v>1426188159</v>
      </c>
      <c r="L3547" s="16">
        <f t="shared" si="438"/>
        <v>42075.515729166669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439"/>
        <v>100.4</v>
      </c>
      <c r="R3547" s="8">
        <f t="shared" si="436"/>
        <v>31.375</v>
      </c>
      <c r="S3547" s="10" t="str">
        <f t="shared" si="435"/>
        <v>theater</v>
      </c>
      <c r="T3547" s="10" t="str">
        <f t="shared" si="440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6">
        <f t="shared" si="437"/>
        <v>42094.874305555561</v>
      </c>
      <c r="K3548">
        <v>1426002684</v>
      </c>
      <c r="L3548" s="16">
        <f t="shared" si="438"/>
        <v>42073.369027777779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439"/>
        <v>102.27272727272727</v>
      </c>
      <c r="R3548" s="8">
        <f t="shared" si="436"/>
        <v>59.210526315789473</v>
      </c>
      <c r="S3548" s="10" t="str">
        <f t="shared" si="435"/>
        <v>theater</v>
      </c>
      <c r="T3548" s="10" t="str">
        <f t="shared" si="440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6">
        <f t="shared" si="437"/>
        <v>42503.874305555561</v>
      </c>
      <c r="K3549">
        <v>1461117201</v>
      </c>
      <c r="L3549" s="16">
        <f t="shared" si="438"/>
        <v>42479.787048611113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439"/>
        <v>114.40928571428573</v>
      </c>
      <c r="R3549" s="8">
        <f t="shared" si="436"/>
        <v>119.17633928571429</v>
      </c>
      <c r="S3549" s="10" t="str">
        <f t="shared" si="435"/>
        <v>theater</v>
      </c>
      <c r="T3549" s="10" t="str">
        <f t="shared" si="440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6">
        <f t="shared" si="437"/>
        <v>42433.750000000007</v>
      </c>
      <c r="K3550">
        <v>1455230214</v>
      </c>
      <c r="L3550" s="16">
        <f t="shared" si="438"/>
        <v>42411.650625000002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439"/>
        <v>101.9047619047619</v>
      </c>
      <c r="R3550" s="8">
        <f t="shared" si="436"/>
        <v>164.61538461538461</v>
      </c>
      <c r="S3550" s="10" t="str">
        <f t="shared" si="435"/>
        <v>theater</v>
      </c>
      <c r="T3550" s="10" t="str">
        <f t="shared" si="440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6">
        <f t="shared" si="437"/>
        <v>42251.102696759262</v>
      </c>
      <c r="K3551">
        <v>1438939673</v>
      </c>
      <c r="L3551" s="16">
        <f t="shared" si="438"/>
        <v>42223.102696759262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439"/>
        <v>102</v>
      </c>
      <c r="R3551" s="8">
        <f t="shared" si="436"/>
        <v>24.285714285714285</v>
      </c>
      <c r="S3551" s="10" t="str">
        <f t="shared" ref="S3551:S3614" si="441">IF(ISNUMBER(SEARCH("theater",P3551)),"theater","")</f>
        <v>theater</v>
      </c>
      <c r="T3551" s="10" t="str">
        <f t="shared" si="440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6">
        <f t="shared" si="437"/>
        <v>42492.601828703708</v>
      </c>
      <c r="K3552">
        <v>1459632398</v>
      </c>
      <c r="L3552" s="16">
        <f t="shared" si="438"/>
        <v>42462.601828703708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439"/>
        <v>104.80000000000001</v>
      </c>
      <c r="R3552" s="8">
        <f t="shared" si="436"/>
        <v>40.9375</v>
      </c>
      <c r="S3552" s="10" t="str">
        <f t="shared" si="441"/>
        <v>theater</v>
      </c>
      <c r="T3552" s="10" t="str">
        <f t="shared" si="440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6">
        <f t="shared" si="437"/>
        <v>41781.629861111112</v>
      </c>
      <c r="K3553">
        <v>1398342170</v>
      </c>
      <c r="L3553" s="16">
        <f t="shared" si="438"/>
        <v>41753.224189814813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439"/>
        <v>101.83333333333333</v>
      </c>
      <c r="R3553" s="8">
        <f t="shared" si="436"/>
        <v>61.1</v>
      </c>
      <c r="S3553" s="10" t="str">
        <f t="shared" si="441"/>
        <v>theater</v>
      </c>
      <c r="T3553" s="10" t="str">
        <f t="shared" si="440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6">
        <f t="shared" si="437"/>
        <v>41818.295416666668</v>
      </c>
      <c r="K3554">
        <v>1401372324</v>
      </c>
      <c r="L3554" s="16">
        <f t="shared" si="438"/>
        <v>41788.295416666668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439"/>
        <v>100</v>
      </c>
      <c r="R3554" s="8">
        <f t="shared" si="436"/>
        <v>38.65</v>
      </c>
      <c r="S3554" s="10" t="str">
        <f t="shared" si="441"/>
        <v>theater</v>
      </c>
      <c r="T3554" s="10" t="str">
        <f t="shared" si="440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6">
        <f t="shared" si="437"/>
        <v>42227.708333333336</v>
      </c>
      <c r="K3555">
        <v>1436575280</v>
      </c>
      <c r="L3555" s="16">
        <f t="shared" si="438"/>
        <v>42195.737037037041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439"/>
        <v>106.27272727272728</v>
      </c>
      <c r="R3555" s="8">
        <f t="shared" si="436"/>
        <v>56.20192307692308</v>
      </c>
      <c r="S3555" s="10" t="str">
        <f t="shared" si="441"/>
        <v>theater</v>
      </c>
      <c r="T3555" s="10" t="str">
        <f t="shared" si="440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6">
        <f t="shared" si="437"/>
        <v>42046.416666666664</v>
      </c>
      <c r="K3556">
        <v>1421025159</v>
      </c>
      <c r="L3556" s="16">
        <f t="shared" si="438"/>
        <v>42015.758784722224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439"/>
        <v>113.42219999999999</v>
      </c>
      <c r="R3556" s="8">
        <f t="shared" si="436"/>
        <v>107.00207547169811</v>
      </c>
      <c r="S3556" s="10" t="str">
        <f t="shared" si="441"/>
        <v>theater</v>
      </c>
      <c r="T3556" s="10" t="str">
        <f t="shared" si="440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6">
        <f t="shared" si="437"/>
        <v>42691.192060185182</v>
      </c>
      <c r="K3557">
        <v>1476786994</v>
      </c>
      <c r="L3557" s="16">
        <f t="shared" si="438"/>
        <v>42661.150393518525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439"/>
        <v>100</v>
      </c>
      <c r="R3557" s="8">
        <f t="shared" si="436"/>
        <v>171.42857142857142</v>
      </c>
      <c r="S3557" s="10" t="str">
        <f t="shared" si="441"/>
        <v>theater</v>
      </c>
      <c r="T3557" s="10" t="str">
        <f t="shared" si="440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6">
        <f t="shared" si="437"/>
        <v>41868.357916666668</v>
      </c>
      <c r="K3558">
        <v>1403105724</v>
      </c>
      <c r="L3558" s="16">
        <f t="shared" si="438"/>
        <v>41808.357916666668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439"/>
        <v>100.45454545454547</v>
      </c>
      <c r="R3558" s="8">
        <f t="shared" si="436"/>
        <v>110.5</v>
      </c>
      <c r="S3558" s="10" t="str">
        <f t="shared" si="441"/>
        <v>theater</v>
      </c>
      <c r="T3558" s="10" t="str">
        <f t="shared" si="440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6">
        <f t="shared" si="437"/>
        <v>41763.985081018523</v>
      </c>
      <c r="K3559">
        <v>1396334311</v>
      </c>
      <c r="L3559" s="16">
        <f t="shared" si="438"/>
        <v>41729.985081018523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439"/>
        <v>100.03599999999999</v>
      </c>
      <c r="R3559" s="8">
        <f t="shared" si="436"/>
        <v>179.27598566308242</v>
      </c>
      <c r="S3559" s="10" t="str">
        <f t="shared" si="441"/>
        <v>theater</v>
      </c>
      <c r="T3559" s="10" t="str">
        <f t="shared" si="440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6">
        <f t="shared" si="437"/>
        <v>42181.583333333336</v>
      </c>
      <c r="K3560">
        <v>1431718575</v>
      </c>
      <c r="L3560" s="16">
        <f t="shared" si="438"/>
        <v>42139.525173611117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439"/>
        <v>144</v>
      </c>
      <c r="R3560" s="8">
        <f t="shared" si="436"/>
        <v>22.90909090909091</v>
      </c>
      <c r="S3560" s="10" t="str">
        <f t="shared" si="441"/>
        <v>theater</v>
      </c>
      <c r="T3560" s="10" t="str">
        <f t="shared" si="440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6">
        <f t="shared" si="437"/>
        <v>42216.081944444442</v>
      </c>
      <c r="K3561">
        <v>1436408308</v>
      </c>
      <c r="L3561" s="16">
        <f t="shared" si="438"/>
        <v>42193.804490740738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439"/>
        <v>103.49999999999999</v>
      </c>
      <c r="R3561" s="8">
        <f t="shared" si="436"/>
        <v>43.125</v>
      </c>
      <c r="S3561" s="10" t="str">
        <f t="shared" si="441"/>
        <v>theater</v>
      </c>
      <c r="T3561" s="10" t="str">
        <f t="shared" si="440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6">
        <f t="shared" si="437"/>
        <v>42150.822916666664</v>
      </c>
      <c r="K3562">
        <v>1429651266</v>
      </c>
      <c r="L3562" s="16">
        <f t="shared" si="438"/>
        <v>42115.597986111119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439"/>
        <v>108.43750000000001</v>
      </c>
      <c r="R3562" s="8">
        <f t="shared" si="436"/>
        <v>46.891891891891895</v>
      </c>
      <c r="S3562" s="10" t="str">
        <f t="shared" si="441"/>
        <v>theater</v>
      </c>
      <c r="T3562" s="10" t="str">
        <f t="shared" si="440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6">
        <f t="shared" si="437"/>
        <v>42221.48333333333</v>
      </c>
      <c r="K3563">
        <v>1437236378</v>
      </c>
      <c r="L3563" s="16">
        <f t="shared" si="438"/>
        <v>42203.388634259267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439"/>
        <v>102.4</v>
      </c>
      <c r="R3563" s="8">
        <f t="shared" si="436"/>
        <v>47.407407407407405</v>
      </c>
      <c r="S3563" s="10" t="str">
        <f t="shared" si="441"/>
        <v>theater</v>
      </c>
      <c r="T3563" s="10" t="str">
        <f t="shared" si="440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6">
        <f t="shared" si="437"/>
        <v>42442.625000000007</v>
      </c>
      <c r="K3564">
        <v>1457115427</v>
      </c>
      <c r="L3564" s="16">
        <f t="shared" si="438"/>
        <v>42433.470219907409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439"/>
        <v>148.88888888888889</v>
      </c>
      <c r="R3564" s="8">
        <f t="shared" si="436"/>
        <v>15.129032258064516</v>
      </c>
      <c r="S3564" s="10" t="str">
        <f t="shared" si="441"/>
        <v>theater</v>
      </c>
      <c r="T3564" s="10" t="str">
        <f t="shared" si="440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6">
        <f t="shared" si="437"/>
        <v>42583.500000000007</v>
      </c>
      <c r="K3565">
        <v>1467648456</v>
      </c>
      <c r="L3565" s="16">
        <f t="shared" si="438"/>
        <v>42555.380277777782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439"/>
        <v>105.49000000000002</v>
      </c>
      <c r="R3565" s="8">
        <f t="shared" si="436"/>
        <v>21.098000000000003</v>
      </c>
      <c r="S3565" s="10" t="str">
        <f t="shared" si="441"/>
        <v>theater</v>
      </c>
      <c r="T3565" s="10" t="str">
        <f t="shared" si="440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6">
        <f t="shared" si="437"/>
        <v>42282.375000000007</v>
      </c>
      <c r="K3566">
        <v>1440082649</v>
      </c>
      <c r="L3566" s="16">
        <f t="shared" si="438"/>
        <v>42236.331585648157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439"/>
        <v>100.49999999999999</v>
      </c>
      <c r="R3566" s="8">
        <f t="shared" si="436"/>
        <v>59.117647058823529</v>
      </c>
      <c r="S3566" s="10" t="str">
        <f t="shared" si="441"/>
        <v>theater</v>
      </c>
      <c r="T3566" s="10" t="str">
        <f t="shared" si="440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6">
        <f t="shared" si="437"/>
        <v>42004.451481481483</v>
      </c>
      <c r="K3567">
        <v>1417456208</v>
      </c>
      <c r="L3567" s="16">
        <f t="shared" si="438"/>
        <v>41974.451481481483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439"/>
        <v>130.55555555555557</v>
      </c>
      <c r="R3567" s="8">
        <f t="shared" si="436"/>
        <v>97.916666666666671</v>
      </c>
      <c r="S3567" s="10" t="str">
        <f t="shared" si="441"/>
        <v>theater</v>
      </c>
      <c r="T3567" s="10" t="str">
        <f t="shared" si="440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6">
        <f t="shared" si="437"/>
        <v>42027.216238425928</v>
      </c>
      <c r="K3568">
        <v>1419423083</v>
      </c>
      <c r="L3568" s="16">
        <f t="shared" si="438"/>
        <v>41997.216238425928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439"/>
        <v>104.75000000000001</v>
      </c>
      <c r="R3568" s="8">
        <f t="shared" si="436"/>
        <v>55.131578947368418</v>
      </c>
      <c r="S3568" s="10" t="str">
        <f t="shared" si="441"/>
        <v>theater</v>
      </c>
      <c r="T3568" s="10" t="str">
        <f t="shared" si="440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6">
        <f t="shared" si="437"/>
        <v>42165.51902777778</v>
      </c>
      <c r="K3569">
        <v>1431372444</v>
      </c>
      <c r="L3569" s="16">
        <f t="shared" si="438"/>
        <v>42135.51902777778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439"/>
        <v>108.80000000000001</v>
      </c>
      <c r="R3569" s="8">
        <f t="shared" si="436"/>
        <v>26.536585365853657</v>
      </c>
      <c r="S3569" s="10" t="str">
        <f t="shared" si="441"/>
        <v>theater</v>
      </c>
      <c r="T3569" s="10" t="str">
        <f t="shared" si="440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6">
        <f t="shared" si="437"/>
        <v>41899.449004629634</v>
      </c>
      <c r="K3570">
        <v>1408383994</v>
      </c>
      <c r="L3570" s="16">
        <f t="shared" si="438"/>
        <v>41869.449004629634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439"/>
        <v>111.00000000000001</v>
      </c>
      <c r="R3570" s="8">
        <f t="shared" si="436"/>
        <v>58.421052631578945</v>
      </c>
      <c r="S3570" s="10" t="str">
        <f t="shared" si="441"/>
        <v>theater</v>
      </c>
      <c r="T3570" s="10" t="str">
        <f t="shared" si="440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6">
        <f t="shared" si="437"/>
        <v>42012.396944444445</v>
      </c>
      <c r="K3571">
        <v>1418142696</v>
      </c>
      <c r="L3571" s="16">
        <f t="shared" si="438"/>
        <v>41982.396944444445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439"/>
        <v>100.47999999999999</v>
      </c>
      <c r="R3571" s="8">
        <f t="shared" si="436"/>
        <v>122.53658536585365</v>
      </c>
      <c r="S3571" s="10" t="str">
        <f t="shared" si="441"/>
        <v>theater</v>
      </c>
      <c r="T3571" s="10" t="str">
        <f t="shared" si="440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6">
        <f t="shared" si="437"/>
        <v>42004.000000000007</v>
      </c>
      <c r="K3572">
        <v>1417593483</v>
      </c>
      <c r="L3572" s="16">
        <f t="shared" si="438"/>
        <v>41976.040312500008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439"/>
        <v>114.35</v>
      </c>
      <c r="R3572" s="8">
        <f t="shared" si="436"/>
        <v>87.961538461538467</v>
      </c>
      <c r="S3572" s="10" t="str">
        <f t="shared" si="441"/>
        <v>theater</v>
      </c>
      <c r="T3572" s="10" t="str">
        <f t="shared" si="440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6">
        <f t="shared" si="437"/>
        <v>41942.567280092597</v>
      </c>
      <c r="K3573">
        <v>1412109413</v>
      </c>
      <c r="L3573" s="16">
        <f t="shared" si="438"/>
        <v>41912.567280092597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439"/>
        <v>122.06666666666666</v>
      </c>
      <c r="R3573" s="8">
        <f t="shared" si="436"/>
        <v>73.239999999999995</v>
      </c>
      <c r="S3573" s="10" t="str">
        <f t="shared" si="441"/>
        <v>theater</v>
      </c>
      <c r="T3573" s="10" t="str">
        <f t="shared" si="440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6">
        <f t="shared" si="437"/>
        <v>42176.278726851851</v>
      </c>
      <c r="K3574">
        <v>1432302082</v>
      </c>
      <c r="L3574" s="16">
        <f t="shared" si="438"/>
        <v>42146.278726851851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439"/>
        <v>100</v>
      </c>
      <c r="R3574" s="8">
        <f t="shared" si="436"/>
        <v>55.555555555555557</v>
      </c>
      <c r="S3574" s="10" t="str">
        <f t="shared" si="441"/>
        <v>theater</v>
      </c>
      <c r="T3574" s="10" t="str">
        <f t="shared" si="440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6">
        <f t="shared" si="437"/>
        <v>41951.125532407408</v>
      </c>
      <c r="K3575">
        <v>1412845246</v>
      </c>
      <c r="L3575" s="16">
        <f t="shared" si="438"/>
        <v>41921.083865740744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439"/>
        <v>102.8</v>
      </c>
      <c r="R3575" s="8">
        <f t="shared" si="436"/>
        <v>39.53846153846154</v>
      </c>
      <c r="S3575" s="10" t="str">
        <f t="shared" si="441"/>
        <v>theater</v>
      </c>
      <c r="T3575" s="10" t="str">
        <f t="shared" si="440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6">
        <f t="shared" si="437"/>
        <v>41956.692685185182</v>
      </c>
      <c r="K3576">
        <v>1413326248</v>
      </c>
      <c r="L3576" s="16">
        <f t="shared" si="438"/>
        <v>41926.651018518518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439"/>
        <v>106.12068965517241</v>
      </c>
      <c r="R3576" s="8">
        <f t="shared" si="436"/>
        <v>136.77777777777777</v>
      </c>
      <c r="S3576" s="10" t="str">
        <f t="shared" si="441"/>
        <v>theater</v>
      </c>
      <c r="T3576" s="10" t="str">
        <f t="shared" si="440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6">
        <f t="shared" si="437"/>
        <v>42592.874305555561</v>
      </c>
      <c r="K3577">
        <v>1468176527</v>
      </c>
      <c r="L3577" s="16">
        <f t="shared" si="438"/>
        <v>42561.492210648146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439"/>
        <v>101.33000000000001</v>
      </c>
      <c r="R3577" s="8">
        <f t="shared" si="436"/>
        <v>99.343137254901961</v>
      </c>
      <c r="S3577" s="10" t="str">
        <f t="shared" si="441"/>
        <v>theater</v>
      </c>
      <c r="T3577" s="10" t="str">
        <f t="shared" si="440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6">
        <f t="shared" si="437"/>
        <v>42709.299236111117</v>
      </c>
      <c r="K3578">
        <v>1475759454</v>
      </c>
      <c r="L3578" s="16">
        <f t="shared" si="438"/>
        <v>42649.257569444446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439"/>
        <v>100</v>
      </c>
      <c r="R3578" s="8">
        <f t="shared" ref="R3578:R3641" si="442">E3578/N3578</f>
        <v>20</v>
      </c>
      <c r="S3578" s="10" t="str">
        <f t="shared" si="441"/>
        <v>theater</v>
      </c>
      <c r="T3578" s="10" t="str">
        <f t="shared" si="440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6">
        <f t="shared" si="437"/>
        <v>42119.977777777785</v>
      </c>
      <c r="K3579">
        <v>1427741583</v>
      </c>
      <c r="L3579" s="16">
        <f t="shared" si="438"/>
        <v>42093.495173611118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439"/>
        <v>130</v>
      </c>
      <c r="R3579" s="8">
        <f t="shared" si="442"/>
        <v>28.888888888888889</v>
      </c>
      <c r="S3579" s="10" t="str">
        <f t="shared" si="441"/>
        <v>theater</v>
      </c>
      <c r="T3579" s="10" t="str">
        <f t="shared" si="440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6">
        <f t="shared" si="437"/>
        <v>42490.441863425927</v>
      </c>
      <c r="K3580">
        <v>1459445777</v>
      </c>
      <c r="L3580" s="16">
        <f t="shared" si="438"/>
        <v>42460.441863425927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439"/>
        <v>100.01333333333334</v>
      </c>
      <c r="R3580" s="8">
        <f t="shared" si="442"/>
        <v>40.545945945945945</v>
      </c>
      <c r="S3580" s="10" t="str">
        <f t="shared" si="441"/>
        <v>theater</v>
      </c>
      <c r="T3580" s="10" t="str">
        <f t="shared" si="440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6">
        <f t="shared" si="437"/>
        <v>42460.428888888891</v>
      </c>
      <c r="K3581">
        <v>1456856256</v>
      </c>
      <c r="L3581" s="16">
        <f t="shared" si="438"/>
        <v>42430.470555555563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439"/>
        <v>100</v>
      </c>
      <c r="R3581" s="8">
        <f t="shared" si="442"/>
        <v>35.714285714285715</v>
      </c>
      <c r="S3581" s="10" t="str">
        <f t="shared" si="441"/>
        <v>theater</v>
      </c>
      <c r="T3581" s="10" t="str">
        <f t="shared" si="440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6">
        <f t="shared" si="437"/>
        <v>42063.915972222225</v>
      </c>
      <c r="K3582">
        <v>1421900022</v>
      </c>
      <c r="L3582" s="16">
        <f t="shared" si="438"/>
        <v>42025.884513888894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439"/>
        <v>113.88888888888889</v>
      </c>
      <c r="R3582" s="8">
        <f t="shared" si="442"/>
        <v>37.962962962962962</v>
      </c>
      <c r="S3582" s="10" t="str">
        <f t="shared" si="441"/>
        <v>theater</v>
      </c>
      <c r="T3582" s="10" t="str">
        <f t="shared" si="440"/>
        <v>plays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6">
        <f t="shared" si="437"/>
        <v>41850.179513888892</v>
      </c>
      <c r="K3583">
        <v>1405509510</v>
      </c>
      <c r="L3583" s="16">
        <f t="shared" si="438"/>
        <v>41836.179513888892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439"/>
        <v>100</v>
      </c>
      <c r="R3583" s="8">
        <f t="shared" si="442"/>
        <v>33.333333333333336</v>
      </c>
      <c r="S3583" s="10" t="str">
        <f t="shared" si="441"/>
        <v>theater</v>
      </c>
      <c r="T3583" s="10" t="str">
        <f t="shared" si="440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6">
        <f t="shared" si="437"/>
        <v>42464.804189814815</v>
      </c>
      <c r="K3584">
        <v>1458613082</v>
      </c>
      <c r="L3584" s="16">
        <f t="shared" si="438"/>
        <v>42450.804189814815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439"/>
        <v>287</v>
      </c>
      <c r="R3584" s="8">
        <f t="shared" si="442"/>
        <v>58.571428571428569</v>
      </c>
      <c r="S3584" s="10" t="str">
        <f t="shared" si="441"/>
        <v>theater</v>
      </c>
      <c r="T3584" s="10" t="str">
        <f t="shared" si="440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6">
        <f t="shared" si="437"/>
        <v>42478.092650462968</v>
      </c>
      <c r="K3585">
        <v>1455790405</v>
      </c>
      <c r="L3585" s="16">
        <f t="shared" si="438"/>
        <v>42418.134317129632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439"/>
        <v>108.5</v>
      </c>
      <c r="R3585" s="8">
        <f t="shared" si="442"/>
        <v>135.625</v>
      </c>
      <c r="S3585" s="10" t="str">
        <f t="shared" si="441"/>
        <v>theater</v>
      </c>
      <c r="T3585" s="10" t="str">
        <f t="shared" si="440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6">
        <f t="shared" ref="J3586:J3649" si="443">(((I3586/60)/60)/24)+DATE(1970,1,1)+(-7/24)</f>
        <v>42198.024814814817</v>
      </c>
      <c r="K3586">
        <v>1434180944</v>
      </c>
      <c r="L3586" s="16">
        <f t="shared" ref="L3586:L3649" si="444">(((K3586/60)/60)/24)+DATE(1970,1,1)+(-7/24)</f>
        <v>42168.024814814817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445">(E3586/D3586)*100</f>
        <v>115.5</v>
      </c>
      <c r="R3586" s="8">
        <f t="shared" si="442"/>
        <v>30.9375</v>
      </c>
      <c r="S3586" s="10" t="str">
        <f t="shared" si="441"/>
        <v>theater</v>
      </c>
      <c r="T3586" s="10" t="str">
        <f t="shared" si="440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6">
        <f t="shared" si="443"/>
        <v>41994.42465277778</v>
      </c>
      <c r="K3587">
        <v>1416589890</v>
      </c>
      <c r="L3587" s="16">
        <f t="shared" si="444"/>
        <v>41964.42465277778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445"/>
        <v>119.11764705882352</v>
      </c>
      <c r="R3587" s="8">
        <f t="shared" si="442"/>
        <v>176.08695652173913</v>
      </c>
      <c r="S3587" s="10" t="str">
        <f t="shared" si="441"/>
        <v>theater</v>
      </c>
      <c r="T3587" s="10" t="str">
        <f t="shared" si="440"/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6">
        <f t="shared" si="443"/>
        <v>42636.405902777777</v>
      </c>
      <c r="K3588">
        <v>1469465070</v>
      </c>
      <c r="L3588" s="16">
        <f t="shared" si="444"/>
        <v>42576.405902777777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445"/>
        <v>109.42666666666668</v>
      </c>
      <c r="R3588" s="8">
        <f t="shared" si="442"/>
        <v>151.9814814814815</v>
      </c>
      <c r="S3588" s="10" t="str">
        <f t="shared" si="441"/>
        <v>theater</v>
      </c>
      <c r="T3588" s="10" t="str">
        <f t="shared" si="440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6">
        <f t="shared" si="443"/>
        <v>42548.500000000007</v>
      </c>
      <c r="K3589">
        <v>1463144254</v>
      </c>
      <c r="L3589" s="16">
        <f t="shared" si="444"/>
        <v>42503.24831018519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445"/>
        <v>126.6</v>
      </c>
      <c r="R3589" s="8">
        <f t="shared" si="442"/>
        <v>22.607142857142858</v>
      </c>
      <c r="S3589" s="10" t="str">
        <f t="shared" si="441"/>
        <v>theater</v>
      </c>
      <c r="T3589" s="10" t="str">
        <f t="shared" si="440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6">
        <f t="shared" si="443"/>
        <v>42123.666666666664</v>
      </c>
      <c r="K3590">
        <v>1428436410</v>
      </c>
      <c r="L3590" s="16">
        <f t="shared" si="444"/>
        <v>42101.537152777782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445"/>
        <v>100.49999999999999</v>
      </c>
      <c r="R3590" s="8">
        <f t="shared" si="442"/>
        <v>18.272727272727273</v>
      </c>
      <c r="S3590" s="10" t="str">
        <f t="shared" si="441"/>
        <v>theater</v>
      </c>
      <c r="T3590" s="10" t="str">
        <f t="shared" si="440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6">
        <f t="shared" si="443"/>
        <v>42150.355868055558</v>
      </c>
      <c r="K3591">
        <v>1430494347</v>
      </c>
      <c r="L3591" s="16">
        <f t="shared" si="444"/>
        <v>42125.355868055558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445"/>
        <v>127.49999999999999</v>
      </c>
      <c r="R3591" s="8">
        <f t="shared" si="442"/>
        <v>82.258064516129039</v>
      </c>
      <c r="S3591" s="10" t="str">
        <f t="shared" si="441"/>
        <v>theater</v>
      </c>
      <c r="T3591" s="10" t="str">
        <f t="shared" si="440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6">
        <f t="shared" si="443"/>
        <v>41932.042060185187</v>
      </c>
      <c r="K3592">
        <v>1411200034</v>
      </c>
      <c r="L3592" s="16">
        <f t="shared" si="444"/>
        <v>41902.042060185187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445"/>
        <v>100.05999999999999</v>
      </c>
      <c r="R3592" s="8">
        <f t="shared" si="442"/>
        <v>68.534246575342465</v>
      </c>
      <c r="S3592" s="10" t="str">
        <f t="shared" si="441"/>
        <v>theater</v>
      </c>
      <c r="T3592" s="10" t="str">
        <f t="shared" si="440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6">
        <f t="shared" si="443"/>
        <v>42027.915972222225</v>
      </c>
      <c r="K3593">
        <v>1419979544</v>
      </c>
      <c r="L3593" s="16">
        <f t="shared" si="444"/>
        <v>42003.656759259262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445"/>
        <v>175</v>
      </c>
      <c r="R3593" s="8">
        <f t="shared" si="442"/>
        <v>68.055555555555557</v>
      </c>
      <c r="S3593" s="10" t="str">
        <f t="shared" si="441"/>
        <v>theater</v>
      </c>
      <c r="T3593" s="10" t="str">
        <f t="shared" si="440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6">
        <f t="shared" si="443"/>
        <v>42045.915972222225</v>
      </c>
      <c r="K3594">
        <v>1418673307</v>
      </c>
      <c r="L3594" s="16">
        <f t="shared" si="444"/>
        <v>41988.538275462961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445"/>
        <v>127.25</v>
      </c>
      <c r="R3594" s="8">
        <f t="shared" si="442"/>
        <v>72.714285714285708</v>
      </c>
      <c r="S3594" s="10" t="str">
        <f t="shared" si="441"/>
        <v>theater</v>
      </c>
      <c r="T3594" s="10" t="str">
        <f t="shared" ref="T3594:T3629" si="446">IF(ISNUMBER(SEARCH("plays",P3594)),"plays","")</f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6">
        <f t="shared" si="443"/>
        <v>42009.55972222222</v>
      </c>
      <c r="K3595">
        <v>1417469639</v>
      </c>
      <c r="L3595" s="16">
        <f t="shared" si="444"/>
        <v>41974.606932870374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445"/>
        <v>110.63333333333334</v>
      </c>
      <c r="R3595" s="8">
        <f t="shared" si="442"/>
        <v>77.186046511627907</v>
      </c>
      <c r="S3595" s="10" t="str">
        <f t="shared" si="441"/>
        <v>theater</v>
      </c>
      <c r="T3595" s="10" t="str">
        <f t="shared" si="446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6">
        <f t="shared" si="443"/>
        <v>42616.775254629632</v>
      </c>
      <c r="K3596">
        <v>1470792982</v>
      </c>
      <c r="L3596" s="16">
        <f t="shared" si="444"/>
        <v>42591.775254629632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445"/>
        <v>125.93749999999999</v>
      </c>
      <c r="R3596" s="8">
        <f t="shared" si="442"/>
        <v>55.972222222222221</v>
      </c>
      <c r="S3596" s="10" t="str">
        <f t="shared" si="441"/>
        <v>theater</v>
      </c>
      <c r="T3596" s="10" t="str">
        <f t="shared" si="446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6">
        <f t="shared" si="443"/>
        <v>42075.999305555561</v>
      </c>
      <c r="K3597">
        <v>1423959123</v>
      </c>
      <c r="L3597" s="16">
        <f t="shared" si="444"/>
        <v>42049.71670138889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445"/>
        <v>118.5</v>
      </c>
      <c r="R3597" s="8">
        <f t="shared" si="442"/>
        <v>49.693548387096776</v>
      </c>
      <c r="S3597" s="10" t="str">
        <f t="shared" si="441"/>
        <v>theater</v>
      </c>
      <c r="T3597" s="10" t="str">
        <f t="shared" si="446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6">
        <f t="shared" si="443"/>
        <v>41877.423402777778</v>
      </c>
      <c r="K3598">
        <v>1407258582</v>
      </c>
      <c r="L3598" s="16">
        <f t="shared" si="444"/>
        <v>41856.423402777778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445"/>
        <v>107.72727272727273</v>
      </c>
      <c r="R3598" s="8">
        <f t="shared" si="442"/>
        <v>79</v>
      </c>
      <c r="S3598" s="10" t="str">
        <f t="shared" si="441"/>
        <v>theater</v>
      </c>
      <c r="T3598" s="10" t="str">
        <f t="shared" si="446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6">
        <f t="shared" si="443"/>
        <v>42431.957638888889</v>
      </c>
      <c r="K3599">
        <v>1455717790</v>
      </c>
      <c r="L3599" s="16">
        <f t="shared" si="444"/>
        <v>42417.293865740743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445"/>
        <v>102.60000000000001</v>
      </c>
      <c r="R3599" s="8">
        <f t="shared" si="442"/>
        <v>77.727272727272734</v>
      </c>
      <c r="S3599" s="10" t="str">
        <f t="shared" si="441"/>
        <v>theater</v>
      </c>
      <c r="T3599" s="10" t="str">
        <f t="shared" si="446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6">
        <f t="shared" si="443"/>
        <v>41884.915972222225</v>
      </c>
      <c r="K3600">
        <v>1408129822</v>
      </c>
      <c r="L3600" s="16">
        <f t="shared" si="444"/>
        <v>41866.507199074076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445"/>
        <v>110.1</v>
      </c>
      <c r="R3600" s="8">
        <f t="shared" si="442"/>
        <v>40.777777777777779</v>
      </c>
      <c r="S3600" s="10" t="str">
        <f t="shared" si="441"/>
        <v>theater</v>
      </c>
      <c r="T3600" s="10" t="str">
        <f t="shared" si="446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6">
        <f t="shared" si="443"/>
        <v>42245.708333333336</v>
      </c>
      <c r="K3601">
        <v>1438715077</v>
      </c>
      <c r="L3601" s="16">
        <f t="shared" si="444"/>
        <v>42220.503206018526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445"/>
        <v>202</v>
      </c>
      <c r="R3601" s="8">
        <f t="shared" si="442"/>
        <v>59.411764705882355</v>
      </c>
      <c r="S3601" s="10" t="str">
        <f t="shared" si="441"/>
        <v>theater</v>
      </c>
      <c r="T3601" s="10" t="str">
        <f t="shared" si="446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6">
        <f t="shared" si="443"/>
        <v>42656.55745370371</v>
      </c>
      <c r="K3602">
        <v>1473970964</v>
      </c>
      <c r="L3602" s="16">
        <f t="shared" si="444"/>
        <v>42628.55745370371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445"/>
        <v>130</v>
      </c>
      <c r="R3602" s="8">
        <f t="shared" si="442"/>
        <v>3.25</v>
      </c>
      <c r="S3602" s="10" t="str">
        <f t="shared" si="441"/>
        <v>theater</v>
      </c>
      <c r="T3602" s="10" t="str">
        <f t="shared" si="446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6">
        <f t="shared" si="443"/>
        <v>42020.706967592596</v>
      </c>
      <c r="K3603">
        <v>1418860682</v>
      </c>
      <c r="L3603" s="16">
        <f t="shared" si="444"/>
        <v>41990.706967592596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445"/>
        <v>104.35000000000001</v>
      </c>
      <c r="R3603" s="8">
        <f t="shared" si="442"/>
        <v>39.377358490566039</v>
      </c>
      <c r="S3603" s="10" t="str">
        <f t="shared" si="441"/>
        <v>theater</v>
      </c>
      <c r="T3603" s="10" t="str">
        <f t="shared" si="446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6">
        <f t="shared" si="443"/>
        <v>42507.602766203701</v>
      </c>
      <c r="K3604">
        <v>1458336479</v>
      </c>
      <c r="L3604" s="16">
        <f t="shared" si="444"/>
        <v>42447.602766203701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445"/>
        <v>100.05</v>
      </c>
      <c r="R3604" s="8">
        <f t="shared" si="442"/>
        <v>81.673469387755105</v>
      </c>
      <c r="S3604" s="10" t="str">
        <f t="shared" si="441"/>
        <v>theater</v>
      </c>
      <c r="T3604" s="10" t="str">
        <f t="shared" si="446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6">
        <f t="shared" si="443"/>
        <v>42313.614351851858</v>
      </c>
      <c r="K3605">
        <v>1444164280</v>
      </c>
      <c r="L3605" s="16">
        <f t="shared" si="444"/>
        <v>42283.572685185187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445"/>
        <v>170.66666666666669</v>
      </c>
      <c r="R3605" s="8">
        <f t="shared" si="442"/>
        <v>44.912280701754383</v>
      </c>
      <c r="S3605" s="10" t="str">
        <f t="shared" si="441"/>
        <v>theater</v>
      </c>
      <c r="T3605" s="10" t="str">
        <f t="shared" si="446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6">
        <f t="shared" si="443"/>
        <v>42488.999305555561</v>
      </c>
      <c r="K3606">
        <v>1461370956</v>
      </c>
      <c r="L3606" s="16">
        <f t="shared" si="444"/>
        <v>42482.724027777782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445"/>
        <v>112.83333333333334</v>
      </c>
      <c r="R3606" s="8">
        <f t="shared" si="442"/>
        <v>49.05797101449275</v>
      </c>
      <c r="S3606" s="10" t="str">
        <f t="shared" si="441"/>
        <v>theater</v>
      </c>
      <c r="T3606" s="10" t="str">
        <f t="shared" si="446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6">
        <f t="shared" si="443"/>
        <v>42413.501458333332</v>
      </c>
      <c r="K3607">
        <v>1452798126</v>
      </c>
      <c r="L3607" s="16">
        <f t="shared" si="444"/>
        <v>42383.501458333332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445"/>
        <v>184</v>
      </c>
      <c r="R3607" s="8">
        <f t="shared" si="442"/>
        <v>30.666666666666668</v>
      </c>
      <c r="S3607" s="10" t="str">
        <f t="shared" si="441"/>
        <v>theater</v>
      </c>
      <c r="T3607" s="10" t="str">
        <f t="shared" si="446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6">
        <f t="shared" si="443"/>
        <v>42596.313159722224</v>
      </c>
      <c r="K3608">
        <v>1468593057</v>
      </c>
      <c r="L3608" s="16">
        <f t="shared" si="444"/>
        <v>42566.313159722224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445"/>
        <v>130.26666666666665</v>
      </c>
      <c r="R3608" s="8">
        <f t="shared" si="442"/>
        <v>61.0625</v>
      </c>
      <c r="S3608" s="10" t="str">
        <f t="shared" si="441"/>
        <v>theater</v>
      </c>
      <c r="T3608" s="10" t="str">
        <f t="shared" si="446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6">
        <f t="shared" si="443"/>
        <v>42352.708333333336</v>
      </c>
      <c r="K3609">
        <v>1448924882</v>
      </c>
      <c r="L3609" s="16">
        <f t="shared" si="444"/>
        <v>42338.672245370377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445"/>
        <v>105.45454545454544</v>
      </c>
      <c r="R3609" s="8">
        <f t="shared" si="442"/>
        <v>29</v>
      </c>
      <c r="S3609" s="10" t="str">
        <f t="shared" si="441"/>
        <v>theater</v>
      </c>
      <c r="T3609" s="10" t="str">
        <f t="shared" si="446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6">
        <f t="shared" si="443"/>
        <v>42538.291666666664</v>
      </c>
      <c r="K3610">
        <v>1463418090</v>
      </c>
      <c r="L3610" s="16">
        <f t="shared" si="444"/>
        <v>42506.417708333342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445"/>
        <v>100</v>
      </c>
      <c r="R3610" s="8">
        <f t="shared" si="442"/>
        <v>29.62962962962963</v>
      </c>
      <c r="S3610" s="10" t="str">
        <f t="shared" si="441"/>
        <v>theater</v>
      </c>
      <c r="T3610" s="10" t="str">
        <f t="shared" si="446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6">
        <f t="shared" si="443"/>
        <v>42459.658391203709</v>
      </c>
      <c r="K3611">
        <v>1456789685</v>
      </c>
      <c r="L3611" s="16">
        <f t="shared" si="444"/>
        <v>42429.700057870366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445"/>
        <v>153.31632653061226</v>
      </c>
      <c r="R3611" s="8">
        <f t="shared" si="442"/>
        <v>143.0952380952381</v>
      </c>
      <c r="S3611" s="10" t="str">
        <f t="shared" si="441"/>
        <v>theater</v>
      </c>
      <c r="T3611" s="10" t="str">
        <f t="shared" si="446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6">
        <f t="shared" si="443"/>
        <v>42233.140462962961</v>
      </c>
      <c r="K3612">
        <v>1437214936</v>
      </c>
      <c r="L3612" s="16">
        <f t="shared" si="444"/>
        <v>42203.140462962961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445"/>
        <v>162.30000000000001</v>
      </c>
      <c r="R3612" s="8">
        <f t="shared" si="442"/>
        <v>52.354838709677416</v>
      </c>
      <c r="S3612" s="10" t="str">
        <f t="shared" si="441"/>
        <v>theater</v>
      </c>
      <c r="T3612" s="10" t="str">
        <f t="shared" si="446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6">
        <f t="shared" si="443"/>
        <v>42102.078715277785</v>
      </c>
      <c r="K3613">
        <v>1425891201</v>
      </c>
      <c r="L3613" s="16">
        <f t="shared" si="444"/>
        <v>42072.078715277785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445"/>
        <v>136</v>
      </c>
      <c r="R3613" s="8">
        <f t="shared" si="442"/>
        <v>66.666666666666671</v>
      </c>
      <c r="S3613" s="10" t="str">
        <f t="shared" si="441"/>
        <v>theater</v>
      </c>
      <c r="T3613" s="10" t="str">
        <f t="shared" si="446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6">
        <f t="shared" si="443"/>
        <v>41799.435312500005</v>
      </c>
      <c r="K3614">
        <v>1401470811</v>
      </c>
      <c r="L3614" s="16">
        <f t="shared" si="444"/>
        <v>41789.435312500005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445"/>
        <v>144.4</v>
      </c>
      <c r="R3614" s="8">
        <f t="shared" si="442"/>
        <v>126.66666666666667</v>
      </c>
      <c r="S3614" s="10" t="str">
        <f t="shared" si="441"/>
        <v>theater</v>
      </c>
      <c r="T3614" s="10" t="str">
        <f t="shared" si="446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6">
        <f t="shared" si="443"/>
        <v>41818.298310185186</v>
      </c>
      <c r="K3615">
        <v>1401372574</v>
      </c>
      <c r="L3615" s="16">
        <f t="shared" si="444"/>
        <v>41788.298310185186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445"/>
        <v>100</v>
      </c>
      <c r="R3615" s="8">
        <f t="shared" si="442"/>
        <v>62.5</v>
      </c>
      <c r="S3615" s="10" t="str">
        <f t="shared" ref="S3615:S3678" si="447">IF(ISNUMBER(SEARCH("theater",P3615)),"theater","")</f>
        <v>theater</v>
      </c>
      <c r="T3615" s="10" t="str">
        <f t="shared" si="446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6">
        <f t="shared" si="443"/>
        <v>42173.750185185192</v>
      </c>
      <c r="K3616">
        <v>1432083616</v>
      </c>
      <c r="L3616" s="16">
        <f t="shared" si="444"/>
        <v>42143.750185185192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445"/>
        <v>100.8</v>
      </c>
      <c r="R3616" s="8">
        <f t="shared" si="442"/>
        <v>35.492957746478872</v>
      </c>
      <c r="S3616" s="10" t="str">
        <f t="shared" si="447"/>
        <v>theater</v>
      </c>
      <c r="T3616" s="10" t="str">
        <f t="shared" si="446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6">
        <f t="shared" si="443"/>
        <v>42348.302037037043</v>
      </c>
      <c r="K3617">
        <v>1447164896</v>
      </c>
      <c r="L3617" s="16">
        <f t="shared" si="444"/>
        <v>42318.302037037043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445"/>
        <v>106.80000000000001</v>
      </c>
      <c r="R3617" s="8">
        <f t="shared" si="442"/>
        <v>37.083333333333336</v>
      </c>
      <c r="S3617" s="10" t="str">
        <f t="shared" si="447"/>
        <v>theater</v>
      </c>
      <c r="T3617" s="10" t="str">
        <f t="shared" si="446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6">
        <f t="shared" si="443"/>
        <v>42082.616481481484</v>
      </c>
      <c r="K3618">
        <v>1424213264</v>
      </c>
      <c r="L3618" s="16">
        <f t="shared" si="444"/>
        <v>42052.658148148148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445"/>
        <v>124.8</v>
      </c>
      <c r="R3618" s="8">
        <f t="shared" si="442"/>
        <v>69.333333333333329</v>
      </c>
      <c r="S3618" s="10" t="str">
        <f t="shared" si="447"/>
        <v>theater</v>
      </c>
      <c r="T3618" s="10" t="str">
        <f t="shared" si="446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6">
        <f t="shared" si="443"/>
        <v>42793.708333333336</v>
      </c>
      <c r="K3619">
        <v>1486996729</v>
      </c>
      <c r="L3619" s="16">
        <f t="shared" si="444"/>
        <v>42779.31862268519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445"/>
        <v>118.91891891891892</v>
      </c>
      <c r="R3619" s="8">
        <f t="shared" si="442"/>
        <v>17.254901960784313</v>
      </c>
      <c r="S3619" s="10" t="str">
        <f t="shared" si="447"/>
        <v>theater</v>
      </c>
      <c r="T3619" s="10" t="str">
        <f t="shared" si="446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6">
        <f t="shared" si="443"/>
        <v>42158.336226851854</v>
      </c>
      <c r="K3620">
        <v>1430751850</v>
      </c>
      <c r="L3620" s="16">
        <f t="shared" si="444"/>
        <v>42128.336226851854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445"/>
        <v>101</v>
      </c>
      <c r="R3620" s="8">
        <f t="shared" si="442"/>
        <v>36.071428571428569</v>
      </c>
      <c r="S3620" s="10" t="str">
        <f t="shared" si="447"/>
        <v>theater</v>
      </c>
      <c r="T3620" s="10" t="str">
        <f t="shared" si="446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6">
        <f t="shared" si="443"/>
        <v>42693.625000000007</v>
      </c>
      <c r="K3621">
        <v>1476760226</v>
      </c>
      <c r="L3621" s="16">
        <f t="shared" si="444"/>
        <v>42660.840578703712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445"/>
        <v>112.99999999999999</v>
      </c>
      <c r="R3621" s="8">
        <f t="shared" si="442"/>
        <v>66.470588235294116</v>
      </c>
      <c r="S3621" s="10" t="str">
        <f t="shared" si="447"/>
        <v>theater</v>
      </c>
      <c r="T3621" s="10" t="str">
        <f t="shared" si="446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6">
        <f t="shared" si="443"/>
        <v>42067.875000000007</v>
      </c>
      <c r="K3622">
        <v>1422916261</v>
      </c>
      <c r="L3622" s="16">
        <f t="shared" si="444"/>
        <v>42037.646539351852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445"/>
        <v>105.19047619047619</v>
      </c>
      <c r="R3622" s="8">
        <f t="shared" si="442"/>
        <v>56.065989847715734</v>
      </c>
      <c r="S3622" s="10" t="str">
        <f t="shared" si="447"/>
        <v>theater</v>
      </c>
      <c r="T3622" s="10" t="str">
        <f t="shared" si="446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6">
        <f t="shared" si="443"/>
        <v>42643.583333333336</v>
      </c>
      <c r="K3623">
        <v>1473200844</v>
      </c>
      <c r="L3623" s="16">
        <f t="shared" si="444"/>
        <v>42619.64402777778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445"/>
        <v>109.73333333333332</v>
      </c>
      <c r="R3623" s="8">
        <f t="shared" si="442"/>
        <v>47.028571428571432</v>
      </c>
      <c r="S3623" s="10" t="str">
        <f t="shared" si="447"/>
        <v>theater</v>
      </c>
      <c r="T3623" s="10" t="str">
        <f t="shared" si="446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6">
        <f t="shared" si="443"/>
        <v>41909.849305555559</v>
      </c>
      <c r="K3624">
        <v>1409030371</v>
      </c>
      <c r="L3624" s="16">
        <f t="shared" si="444"/>
        <v>41876.930219907408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445"/>
        <v>100.099</v>
      </c>
      <c r="R3624" s="8">
        <f t="shared" si="442"/>
        <v>47.666190476190479</v>
      </c>
      <c r="S3624" s="10" t="str">
        <f t="shared" si="447"/>
        <v>theater</v>
      </c>
      <c r="T3624" s="10" t="str">
        <f t="shared" si="446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6">
        <f t="shared" si="443"/>
        <v>41846</v>
      </c>
      <c r="K3625">
        <v>1404841270</v>
      </c>
      <c r="L3625" s="16">
        <f t="shared" si="444"/>
        <v>41828.445254629631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445"/>
        <v>120</v>
      </c>
      <c r="R3625" s="8">
        <f t="shared" si="442"/>
        <v>88.235294117647058</v>
      </c>
      <c r="S3625" s="10" t="str">
        <f t="shared" si="447"/>
        <v>theater</v>
      </c>
      <c r="T3625" s="10" t="str">
        <f t="shared" si="446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6">
        <f t="shared" si="443"/>
        <v>42605.482523148145</v>
      </c>
      <c r="K3626">
        <v>1466793290</v>
      </c>
      <c r="L3626" s="16">
        <f t="shared" si="444"/>
        <v>42545.482523148145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445"/>
        <v>104.93333333333332</v>
      </c>
      <c r="R3626" s="8">
        <f t="shared" si="442"/>
        <v>80.717948717948715</v>
      </c>
      <c r="S3626" s="10" t="str">
        <f t="shared" si="447"/>
        <v>theater</v>
      </c>
      <c r="T3626" s="10" t="str">
        <f t="shared" si="446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6">
        <f t="shared" si="443"/>
        <v>42187.360844907409</v>
      </c>
      <c r="K3627">
        <v>1433259577</v>
      </c>
      <c r="L3627" s="16">
        <f t="shared" si="444"/>
        <v>42157.360844907409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445"/>
        <v>102.66666666666666</v>
      </c>
      <c r="R3627" s="8">
        <f t="shared" si="442"/>
        <v>39.487179487179489</v>
      </c>
      <c r="S3627" s="10" t="str">
        <f t="shared" si="447"/>
        <v>theater</v>
      </c>
      <c r="T3627" s="10" t="str">
        <f t="shared" si="446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6">
        <f t="shared" si="443"/>
        <v>41867.375659722224</v>
      </c>
      <c r="K3628">
        <v>1406390457</v>
      </c>
      <c r="L3628" s="16">
        <f t="shared" si="444"/>
        <v>41846.375659722224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445"/>
        <v>101.82500000000002</v>
      </c>
      <c r="R3628" s="8">
        <f t="shared" si="442"/>
        <v>84.854166666666671</v>
      </c>
      <c r="S3628" s="10" t="str">
        <f t="shared" si="447"/>
        <v>theater</v>
      </c>
      <c r="T3628" s="10" t="str">
        <f t="shared" si="446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6">
        <f t="shared" si="443"/>
        <v>42510.874305555561</v>
      </c>
      <c r="K3629">
        <v>1459446487</v>
      </c>
      <c r="L3629" s="16">
        <f t="shared" si="444"/>
        <v>42460.45008101852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445"/>
        <v>100</v>
      </c>
      <c r="R3629" s="8">
        <f t="shared" si="442"/>
        <v>68.965517241379317</v>
      </c>
      <c r="S3629" s="10" t="str">
        <f t="shared" si="447"/>
        <v>theater</v>
      </c>
      <c r="T3629" s="10" t="str">
        <f t="shared" si="446"/>
        <v>plays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6">
        <f t="shared" si="443"/>
        <v>42351.583287037043</v>
      </c>
      <c r="K3630">
        <v>1444852796</v>
      </c>
      <c r="L3630" s="16">
        <f t="shared" si="444"/>
        <v>42291.541620370372</v>
      </c>
      <c r="M3630" t="b">
        <v>0</v>
      </c>
      <c r="N3630" s="11">
        <v>0.1</v>
      </c>
      <c r="O3630" t="b">
        <v>0</v>
      </c>
      <c r="P3630" t="s">
        <v>8305</v>
      </c>
      <c r="Q3630" s="7">
        <f t="shared" si="445"/>
        <v>0</v>
      </c>
      <c r="R3630" s="8">
        <f t="shared" si="442"/>
        <v>0</v>
      </c>
      <c r="S3630" s="10" t="str">
        <f t="shared" si="447"/>
        <v>theater</v>
      </c>
      <c r="T3630" s="10" t="str">
        <f t="shared" ref="T3630:T3649" si="448">IF(ISNUMBER(SEARCH("musical",P3630)),"musical","")</f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6">
        <f t="shared" si="443"/>
        <v>42495.416666666664</v>
      </c>
      <c r="K3631">
        <v>1457403364</v>
      </c>
      <c r="L3631" s="16">
        <f t="shared" si="444"/>
        <v>42436.802824074075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445"/>
        <v>1.9999999999999998E-4</v>
      </c>
      <c r="R3631" s="8">
        <f t="shared" si="442"/>
        <v>1</v>
      </c>
      <c r="S3631" s="10" t="str">
        <f t="shared" si="447"/>
        <v>theater</v>
      </c>
      <c r="T3631" s="10" t="str">
        <f t="shared" si="448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6">
        <f t="shared" si="443"/>
        <v>41972.597106481488</v>
      </c>
      <c r="K3632">
        <v>1414700390</v>
      </c>
      <c r="L3632" s="16">
        <f t="shared" si="444"/>
        <v>41942.555439814816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445"/>
        <v>3.3333333333333333E-2</v>
      </c>
      <c r="R3632" s="8">
        <f t="shared" si="442"/>
        <v>1</v>
      </c>
      <c r="S3632" s="10" t="str">
        <f t="shared" si="447"/>
        <v>theater</v>
      </c>
      <c r="T3632" s="10" t="str">
        <f t="shared" si="448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6">
        <f t="shared" si="443"/>
        <v>41904.874305555561</v>
      </c>
      <c r="K3633">
        <v>1409335497</v>
      </c>
      <c r="L3633" s="16">
        <f t="shared" si="444"/>
        <v>41880.461770833332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445"/>
        <v>51.023391812865491</v>
      </c>
      <c r="R3633" s="8">
        <f t="shared" si="442"/>
        <v>147.88135593220338</v>
      </c>
      <c r="S3633" s="10" t="str">
        <f t="shared" si="447"/>
        <v>theater</v>
      </c>
      <c r="T3633" s="10" t="str">
        <f t="shared" si="448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6">
        <f t="shared" si="443"/>
        <v>41966.645243055558</v>
      </c>
      <c r="K3634">
        <v>1415053749</v>
      </c>
      <c r="L3634" s="16">
        <f t="shared" si="444"/>
        <v>41946.645243055558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445"/>
        <v>20</v>
      </c>
      <c r="R3634" s="8">
        <f t="shared" si="442"/>
        <v>100</v>
      </c>
      <c r="S3634" s="10" t="str">
        <f t="shared" si="447"/>
        <v>theater</v>
      </c>
      <c r="T3634" s="10" t="str">
        <f t="shared" si="448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6">
        <f t="shared" si="443"/>
        <v>42692.750000000007</v>
      </c>
      <c r="K3635">
        <v>1475765867</v>
      </c>
      <c r="L3635" s="16">
        <f t="shared" si="444"/>
        <v>42649.331793981481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445"/>
        <v>35.24</v>
      </c>
      <c r="R3635" s="8">
        <f t="shared" si="442"/>
        <v>56.838709677419352</v>
      </c>
      <c r="S3635" s="10" t="str">
        <f t="shared" si="447"/>
        <v>theater</v>
      </c>
      <c r="T3635" s="10" t="str">
        <f t="shared" si="448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6">
        <f t="shared" si="443"/>
        <v>42748.874305555561</v>
      </c>
      <c r="K3636">
        <v>1480219174</v>
      </c>
      <c r="L3636" s="16">
        <f t="shared" si="444"/>
        <v>42700.874699074076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445"/>
        <v>4.246666666666667</v>
      </c>
      <c r="R3636" s="8">
        <f t="shared" si="442"/>
        <v>176.94444444444446</v>
      </c>
      <c r="S3636" s="10" t="str">
        <f t="shared" si="447"/>
        <v>theater</v>
      </c>
      <c r="T3636" s="10" t="str">
        <f t="shared" si="448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6">
        <f t="shared" si="443"/>
        <v>42480.591157407405</v>
      </c>
      <c r="K3637">
        <v>1458594676</v>
      </c>
      <c r="L3637" s="16">
        <f t="shared" si="444"/>
        <v>42450.591157407405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445"/>
        <v>36.457142857142856</v>
      </c>
      <c r="R3637" s="8">
        <f t="shared" si="442"/>
        <v>127.6</v>
      </c>
      <c r="S3637" s="10" t="str">
        <f t="shared" si="447"/>
        <v>theater</v>
      </c>
      <c r="T3637" s="10" t="str">
        <f t="shared" si="448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6">
        <f t="shared" si="443"/>
        <v>42261.403113425935</v>
      </c>
      <c r="K3638">
        <v>1439224829</v>
      </c>
      <c r="L3638" s="16">
        <f t="shared" si="444"/>
        <v>42226.403113425935</v>
      </c>
      <c r="M3638" t="b">
        <v>0</v>
      </c>
      <c r="N3638" s="11">
        <v>0.1</v>
      </c>
      <c r="O3638" t="b">
        <v>0</v>
      </c>
      <c r="P3638" t="s">
        <v>8305</v>
      </c>
      <c r="Q3638" s="7">
        <f t="shared" si="445"/>
        <v>0</v>
      </c>
      <c r="R3638" s="8">
        <f t="shared" si="442"/>
        <v>0</v>
      </c>
      <c r="S3638" s="10" t="str">
        <f t="shared" si="447"/>
        <v>theater</v>
      </c>
      <c r="T3638" s="10" t="str">
        <f t="shared" si="448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6">
        <f t="shared" si="443"/>
        <v>42005.40896990741</v>
      </c>
      <c r="K3639">
        <v>1417538935</v>
      </c>
      <c r="L3639" s="16">
        <f t="shared" si="444"/>
        <v>41975.40896990741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445"/>
        <v>30.866666666666664</v>
      </c>
      <c r="R3639" s="8">
        <f t="shared" si="442"/>
        <v>66.142857142857139</v>
      </c>
      <c r="S3639" s="10" t="str">
        <f t="shared" si="447"/>
        <v>theater</v>
      </c>
      <c r="T3639" s="10" t="str">
        <f t="shared" si="448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6">
        <f t="shared" si="443"/>
        <v>42113.339490740742</v>
      </c>
      <c r="K3640">
        <v>1424275732</v>
      </c>
      <c r="L3640" s="16">
        <f t="shared" si="444"/>
        <v>42053.381157407413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445"/>
        <v>6.5454545454545459</v>
      </c>
      <c r="R3640" s="8">
        <f t="shared" si="442"/>
        <v>108</v>
      </c>
      <c r="S3640" s="10" t="str">
        <f t="shared" si="447"/>
        <v>theater</v>
      </c>
      <c r="T3640" s="10" t="str">
        <f t="shared" si="448"/>
        <v>musical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6">
        <f t="shared" si="443"/>
        <v>42650.34097222222</v>
      </c>
      <c r="K3641">
        <v>1470672906</v>
      </c>
      <c r="L3641" s="16">
        <f t="shared" si="444"/>
        <v>42590.38548611111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445"/>
        <v>4.0000000000000001E-3</v>
      </c>
      <c r="R3641" s="8">
        <f t="shared" si="442"/>
        <v>1</v>
      </c>
      <c r="S3641" s="10" t="str">
        <f t="shared" si="447"/>
        <v>theater</v>
      </c>
      <c r="T3641" s="10" t="str">
        <f t="shared" si="448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6">
        <f t="shared" si="443"/>
        <v>42134.489930555559</v>
      </c>
      <c r="K3642">
        <v>1428691530</v>
      </c>
      <c r="L3642" s="16">
        <f t="shared" si="444"/>
        <v>42104.489930555559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445"/>
        <v>5.5</v>
      </c>
      <c r="R3642" s="8">
        <f t="shared" ref="R3642:R3705" si="449">E3642/N3642</f>
        <v>18.333333333333332</v>
      </c>
      <c r="S3642" s="10" t="str">
        <f t="shared" si="447"/>
        <v>theater</v>
      </c>
      <c r="T3642" s="10" t="str">
        <f t="shared" si="448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6">
        <f t="shared" si="443"/>
        <v>41916.916666666672</v>
      </c>
      <c r="K3643">
        <v>1410966179</v>
      </c>
      <c r="L3643" s="16">
        <f t="shared" si="444"/>
        <v>41899.335405092599</v>
      </c>
      <c r="M3643" t="b">
        <v>0</v>
      </c>
      <c r="N3643" s="11">
        <v>0.1</v>
      </c>
      <c r="O3643" t="b">
        <v>0</v>
      </c>
      <c r="P3643" t="s">
        <v>8305</v>
      </c>
      <c r="Q3643" s="7">
        <f t="shared" si="445"/>
        <v>0</v>
      </c>
      <c r="R3643" s="8">
        <f t="shared" si="449"/>
        <v>0</v>
      </c>
      <c r="S3643" s="10" t="str">
        <f t="shared" si="447"/>
        <v>theater</v>
      </c>
      <c r="T3643" s="10" t="str">
        <f t="shared" si="448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6">
        <f t="shared" si="443"/>
        <v>42338.416666666664</v>
      </c>
      <c r="K3644">
        <v>1445369727</v>
      </c>
      <c r="L3644" s="16">
        <f t="shared" si="444"/>
        <v>42297.524618055562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445"/>
        <v>2.1428571428571428</v>
      </c>
      <c r="R3644" s="8">
        <f t="shared" si="449"/>
        <v>7.5</v>
      </c>
      <c r="S3644" s="10" t="str">
        <f t="shared" si="447"/>
        <v>theater</v>
      </c>
      <c r="T3644" s="10" t="str">
        <f t="shared" si="448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6">
        <f t="shared" si="443"/>
        <v>42324.893969907411</v>
      </c>
      <c r="K3645">
        <v>1444274839</v>
      </c>
      <c r="L3645" s="16">
        <f t="shared" si="444"/>
        <v>42284.852303240747</v>
      </c>
      <c r="M3645" t="b">
        <v>0</v>
      </c>
      <c r="N3645" s="11">
        <v>0.1</v>
      </c>
      <c r="O3645" t="b">
        <v>0</v>
      </c>
      <c r="P3645" t="s">
        <v>8305</v>
      </c>
      <c r="Q3645" s="7">
        <f t="shared" si="445"/>
        <v>0</v>
      </c>
      <c r="R3645" s="8">
        <f t="shared" si="449"/>
        <v>0</v>
      </c>
      <c r="S3645" s="10" t="str">
        <f t="shared" si="447"/>
        <v>theater</v>
      </c>
      <c r="T3645" s="10" t="str">
        <f t="shared" si="448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6">
        <f t="shared" si="443"/>
        <v>42436.915972222225</v>
      </c>
      <c r="K3646">
        <v>1454996887</v>
      </c>
      <c r="L3646" s="16">
        <f t="shared" si="444"/>
        <v>42408.95008101852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445"/>
        <v>16.420000000000002</v>
      </c>
      <c r="R3646" s="8">
        <f t="shared" si="449"/>
        <v>68.416666666666671</v>
      </c>
      <c r="S3646" s="10" t="str">
        <f t="shared" si="447"/>
        <v>theater</v>
      </c>
      <c r="T3646" s="10" t="str">
        <f t="shared" si="448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6">
        <f t="shared" si="443"/>
        <v>42695.720347222225</v>
      </c>
      <c r="K3647">
        <v>1477178238</v>
      </c>
      <c r="L3647" s="16">
        <f t="shared" si="444"/>
        <v>42665.678680555553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445"/>
        <v>0.1</v>
      </c>
      <c r="R3647" s="8">
        <f t="shared" si="449"/>
        <v>1</v>
      </c>
      <c r="S3647" s="10" t="str">
        <f t="shared" si="447"/>
        <v>theater</v>
      </c>
      <c r="T3647" s="10" t="str">
        <f t="shared" si="448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6">
        <f t="shared" si="443"/>
        <v>42171.687500000007</v>
      </c>
      <c r="K3648">
        <v>1431770802</v>
      </c>
      <c r="L3648" s="16">
        <f t="shared" si="444"/>
        <v>42140.129652777781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445"/>
        <v>4.8099999999999996</v>
      </c>
      <c r="R3648" s="8">
        <f t="shared" si="449"/>
        <v>60.125</v>
      </c>
      <c r="S3648" s="10" t="str">
        <f t="shared" si="447"/>
        <v>theater</v>
      </c>
      <c r="T3648" s="10" t="str">
        <f t="shared" si="448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6">
        <f t="shared" si="443"/>
        <v>42643.457488425927</v>
      </c>
      <c r="K3649">
        <v>1471370327</v>
      </c>
      <c r="L3649" s="16">
        <f t="shared" si="444"/>
        <v>42598.457488425927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445"/>
        <v>6</v>
      </c>
      <c r="R3649" s="8">
        <f t="shared" si="449"/>
        <v>15</v>
      </c>
      <c r="S3649" s="10" t="str">
        <f t="shared" si="447"/>
        <v>theater</v>
      </c>
      <c r="T3649" s="10" t="str">
        <f t="shared" si="448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6">
        <f t="shared" ref="J3650:J3713" si="450">(((I3650/60)/60)/24)+DATE(1970,1,1)+(-7/24)</f>
        <v>41917.000520833339</v>
      </c>
      <c r="K3650">
        <v>1409900445</v>
      </c>
      <c r="L3650" s="16">
        <f t="shared" ref="L3650:L3713" si="451">(((K3650/60)/60)/24)+DATE(1970,1,1)+(-7/24)</f>
        <v>41887.000520833339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452">(E3650/D3650)*100</f>
        <v>100.38249999999999</v>
      </c>
      <c r="R3650" s="8">
        <f t="shared" si="449"/>
        <v>550.04109589041093</v>
      </c>
      <c r="S3650" s="10" t="str">
        <f t="shared" si="447"/>
        <v>theater</v>
      </c>
      <c r="T3650" s="10" t="str">
        <f t="shared" ref="T3650:T3681" si="453">IF(ISNUMBER(SEARCH("plays",P3650)),"plays","")</f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6">
        <f t="shared" si="450"/>
        <v>41806.421226851853</v>
      </c>
      <c r="K3651">
        <v>1400691994</v>
      </c>
      <c r="L3651" s="16">
        <f t="shared" si="451"/>
        <v>41780.421226851853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452"/>
        <v>104</v>
      </c>
      <c r="R3651" s="8">
        <f t="shared" si="449"/>
        <v>97.5</v>
      </c>
      <c r="S3651" s="10" t="str">
        <f t="shared" si="447"/>
        <v>theater</v>
      </c>
      <c r="T3651" s="10" t="str">
        <f t="shared" si="453"/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6">
        <f t="shared" si="450"/>
        <v>42402.187314814822</v>
      </c>
      <c r="K3652">
        <v>1452598184</v>
      </c>
      <c r="L3652" s="16">
        <f t="shared" si="451"/>
        <v>42381.187314814822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452"/>
        <v>100</v>
      </c>
      <c r="R3652" s="8">
        <f t="shared" si="449"/>
        <v>29.411764705882351</v>
      </c>
      <c r="S3652" s="10" t="str">
        <f t="shared" si="447"/>
        <v>theater</v>
      </c>
      <c r="T3652" s="10" t="str">
        <f t="shared" si="453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6">
        <f t="shared" si="450"/>
        <v>41861.374305555561</v>
      </c>
      <c r="K3653">
        <v>1404833442</v>
      </c>
      <c r="L3653" s="16">
        <f t="shared" si="451"/>
        <v>41828.35465277778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452"/>
        <v>104</v>
      </c>
      <c r="R3653" s="8">
        <f t="shared" si="449"/>
        <v>57.777777777777779</v>
      </c>
      <c r="S3653" s="10" t="str">
        <f t="shared" si="447"/>
        <v>theater</v>
      </c>
      <c r="T3653" s="10" t="str">
        <f t="shared" si="453"/>
        <v>plays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6">
        <f t="shared" si="450"/>
        <v>42606.874305555561</v>
      </c>
      <c r="K3654">
        <v>1471188502</v>
      </c>
      <c r="L3654" s="16">
        <f t="shared" si="451"/>
        <v>42596.353032407409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452"/>
        <v>250.66666666666669</v>
      </c>
      <c r="R3654" s="8">
        <f t="shared" si="449"/>
        <v>44.235294117647058</v>
      </c>
      <c r="S3654" s="10" t="str">
        <f t="shared" si="447"/>
        <v>theater</v>
      </c>
      <c r="T3654" s="10" t="str">
        <f t="shared" si="453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6">
        <f t="shared" si="450"/>
        <v>42221.071840277778</v>
      </c>
      <c r="K3655">
        <v>1436172207</v>
      </c>
      <c r="L3655" s="16">
        <f t="shared" si="451"/>
        <v>42191.071840277778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452"/>
        <v>100.49999999999999</v>
      </c>
      <c r="R3655" s="8">
        <f t="shared" si="449"/>
        <v>60.909090909090907</v>
      </c>
      <c r="S3655" s="10" t="str">
        <f t="shared" si="447"/>
        <v>theater</v>
      </c>
      <c r="T3655" s="10" t="str">
        <f t="shared" si="453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6">
        <f t="shared" si="450"/>
        <v>42463.416666666664</v>
      </c>
      <c r="K3656">
        <v>1457690386</v>
      </c>
      <c r="L3656" s="16">
        <f t="shared" si="451"/>
        <v>42440.124837962961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452"/>
        <v>174.4</v>
      </c>
      <c r="R3656" s="8">
        <f t="shared" si="449"/>
        <v>68.84210526315789</v>
      </c>
      <c r="S3656" s="10" t="str">
        <f t="shared" si="447"/>
        <v>theater</v>
      </c>
      <c r="T3656" s="10" t="str">
        <f t="shared" si="453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6">
        <f t="shared" si="450"/>
        <v>42202.999305555561</v>
      </c>
      <c r="K3657">
        <v>1434654998</v>
      </c>
      <c r="L3657" s="16">
        <f t="shared" si="451"/>
        <v>42173.511550925927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452"/>
        <v>116.26</v>
      </c>
      <c r="R3657" s="8">
        <f t="shared" si="449"/>
        <v>73.582278481012665</v>
      </c>
      <c r="S3657" s="10" t="str">
        <f t="shared" si="447"/>
        <v>theater</v>
      </c>
      <c r="T3657" s="10" t="str">
        <f t="shared" si="453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6">
        <f t="shared" si="450"/>
        <v>42767.665972222225</v>
      </c>
      <c r="K3658">
        <v>1483393836</v>
      </c>
      <c r="L3658" s="16">
        <f t="shared" si="451"/>
        <v>42737.618472222232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452"/>
        <v>105.82000000000001</v>
      </c>
      <c r="R3658" s="8">
        <f t="shared" si="449"/>
        <v>115.02173913043478</v>
      </c>
      <c r="S3658" s="10" t="str">
        <f t="shared" si="447"/>
        <v>theater</v>
      </c>
      <c r="T3658" s="10" t="str">
        <f t="shared" si="453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6">
        <f t="shared" si="450"/>
        <v>42522.612500000003</v>
      </c>
      <c r="K3659">
        <v>1462806419</v>
      </c>
      <c r="L3659" s="16">
        <f t="shared" si="451"/>
        <v>42499.338182870379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452"/>
        <v>110.75</v>
      </c>
      <c r="R3659" s="8">
        <f t="shared" si="449"/>
        <v>110.75</v>
      </c>
      <c r="S3659" s="10" t="str">
        <f t="shared" si="447"/>
        <v>theater</v>
      </c>
      <c r="T3659" s="10" t="str">
        <f t="shared" si="453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6">
        <f t="shared" si="450"/>
        <v>41821.874305555561</v>
      </c>
      <c r="K3660">
        <v>1400272580</v>
      </c>
      <c r="L3660" s="16">
        <f t="shared" si="451"/>
        <v>41775.56689814815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452"/>
        <v>100.66666666666666</v>
      </c>
      <c r="R3660" s="8">
        <f t="shared" si="449"/>
        <v>75.5</v>
      </c>
      <c r="S3660" s="10" t="str">
        <f t="shared" si="447"/>
        <v>theater</v>
      </c>
      <c r="T3660" s="10" t="str">
        <f t="shared" si="453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6">
        <f t="shared" si="450"/>
        <v>42082.318749999999</v>
      </c>
      <c r="K3661">
        <v>1424414350</v>
      </c>
      <c r="L3661" s="16">
        <f t="shared" si="451"/>
        <v>42054.985532407409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452"/>
        <v>102.03333333333333</v>
      </c>
      <c r="R3661" s="8">
        <f t="shared" si="449"/>
        <v>235.46153846153845</v>
      </c>
      <c r="S3661" s="10" t="str">
        <f t="shared" si="447"/>
        <v>theater</v>
      </c>
      <c r="T3661" s="10" t="str">
        <f t="shared" si="453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6">
        <f t="shared" si="450"/>
        <v>41996.589409722226</v>
      </c>
      <c r="K3662">
        <v>1417208925</v>
      </c>
      <c r="L3662" s="16">
        <f t="shared" si="451"/>
        <v>41971.589409722226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452"/>
        <v>100</v>
      </c>
      <c r="R3662" s="8">
        <f t="shared" si="449"/>
        <v>11.363636363636363</v>
      </c>
      <c r="S3662" s="10" t="str">
        <f t="shared" si="447"/>
        <v>theater</v>
      </c>
      <c r="T3662" s="10" t="str">
        <f t="shared" si="453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6">
        <f t="shared" si="450"/>
        <v>42469.875000000007</v>
      </c>
      <c r="K3663">
        <v>1458336672</v>
      </c>
      <c r="L3663" s="16">
        <f t="shared" si="451"/>
        <v>42447.605000000003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452"/>
        <v>111.00000000000001</v>
      </c>
      <c r="R3663" s="8">
        <f t="shared" si="449"/>
        <v>92.5</v>
      </c>
      <c r="S3663" s="10" t="str">
        <f t="shared" si="447"/>
        <v>theater</v>
      </c>
      <c r="T3663" s="10" t="str">
        <f t="shared" si="453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6">
        <f t="shared" si="450"/>
        <v>42093.886736111112</v>
      </c>
      <c r="K3664">
        <v>1425187014</v>
      </c>
      <c r="L3664" s="16">
        <f t="shared" si="451"/>
        <v>42063.928402777783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452"/>
        <v>101.42500000000001</v>
      </c>
      <c r="R3664" s="8">
        <f t="shared" si="449"/>
        <v>202.85</v>
      </c>
      <c r="S3664" s="10" t="str">
        <f t="shared" si="447"/>
        <v>theater</v>
      </c>
      <c r="T3664" s="10" t="str">
        <f t="shared" si="453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6">
        <f t="shared" si="450"/>
        <v>42725.201736111114</v>
      </c>
      <c r="K3665">
        <v>1477133430</v>
      </c>
      <c r="L3665" s="16">
        <f t="shared" si="451"/>
        <v>42665.160069444442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452"/>
        <v>104</v>
      </c>
      <c r="R3665" s="8">
        <f t="shared" si="449"/>
        <v>26</v>
      </c>
      <c r="S3665" s="10" t="str">
        <f t="shared" si="447"/>
        <v>theater</v>
      </c>
      <c r="T3665" s="10" t="str">
        <f t="shared" si="453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6">
        <f t="shared" si="450"/>
        <v>42536.957048611112</v>
      </c>
      <c r="K3666">
        <v>1464847089</v>
      </c>
      <c r="L3666" s="16">
        <f t="shared" si="451"/>
        <v>42522.957048611112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452"/>
        <v>109.375</v>
      </c>
      <c r="R3666" s="8">
        <f t="shared" si="449"/>
        <v>46.05263157894737</v>
      </c>
      <c r="S3666" s="10" t="str">
        <f t="shared" si="447"/>
        <v>theater</v>
      </c>
      <c r="T3666" s="10" t="str">
        <f t="shared" si="453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6">
        <f t="shared" si="450"/>
        <v>42305.537499999999</v>
      </c>
      <c r="K3667">
        <v>1445109822</v>
      </c>
      <c r="L3667" s="16">
        <f t="shared" si="451"/>
        <v>42294.516458333332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452"/>
        <v>115.16129032258064</v>
      </c>
      <c r="R3667" s="8">
        <f t="shared" si="449"/>
        <v>51</v>
      </c>
      <c r="S3667" s="10" t="str">
        <f t="shared" si="447"/>
        <v>theater</v>
      </c>
      <c r="T3667" s="10" t="str">
        <f t="shared" si="453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6">
        <f t="shared" si="450"/>
        <v>41844</v>
      </c>
      <c r="K3668">
        <v>1404337382</v>
      </c>
      <c r="L3668" s="16">
        <f t="shared" si="451"/>
        <v>41822.613217592596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452"/>
        <v>100</v>
      </c>
      <c r="R3668" s="8">
        <f t="shared" si="449"/>
        <v>31.578947368421051</v>
      </c>
      <c r="S3668" s="10" t="str">
        <f t="shared" si="447"/>
        <v>theater</v>
      </c>
      <c r="T3668" s="10" t="str">
        <f t="shared" si="453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6">
        <f t="shared" si="450"/>
        <v>42203.678460648152</v>
      </c>
      <c r="K3669">
        <v>1434669419</v>
      </c>
      <c r="L3669" s="16">
        <f t="shared" si="451"/>
        <v>42173.678460648152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452"/>
        <v>103.17033333333335</v>
      </c>
      <c r="R3669" s="8">
        <f t="shared" si="449"/>
        <v>53.363965517241382</v>
      </c>
      <c r="S3669" s="10" t="str">
        <f t="shared" si="447"/>
        <v>theater</v>
      </c>
      <c r="T3669" s="10" t="str">
        <f t="shared" si="453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6">
        <f t="shared" si="450"/>
        <v>42208.481250000004</v>
      </c>
      <c r="K3670">
        <v>1435670452</v>
      </c>
      <c r="L3670" s="16">
        <f t="shared" si="451"/>
        <v>42185.264490740745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452"/>
        <v>103.49999999999999</v>
      </c>
      <c r="R3670" s="8">
        <f t="shared" si="449"/>
        <v>36.964285714285715</v>
      </c>
      <c r="S3670" s="10" t="str">
        <f t="shared" si="447"/>
        <v>theater</v>
      </c>
      <c r="T3670" s="10" t="str">
        <f t="shared" si="453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6">
        <f t="shared" si="450"/>
        <v>42166.383530092593</v>
      </c>
      <c r="K3671">
        <v>1431447137</v>
      </c>
      <c r="L3671" s="16">
        <f t="shared" si="451"/>
        <v>42136.383530092593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452"/>
        <v>138.19999999999999</v>
      </c>
      <c r="R3671" s="8">
        <f t="shared" si="449"/>
        <v>81.294117647058826</v>
      </c>
      <c r="S3671" s="10" t="str">
        <f t="shared" si="447"/>
        <v>theater</v>
      </c>
      <c r="T3671" s="10" t="str">
        <f t="shared" si="453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6">
        <f t="shared" si="450"/>
        <v>42155.666666666664</v>
      </c>
      <c r="K3672">
        <v>1431951611</v>
      </c>
      <c r="L3672" s="16">
        <f t="shared" si="451"/>
        <v>42142.222349537034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452"/>
        <v>109.54545454545455</v>
      </c>
      <c r="R3672" s="8">
        <f t="shared" si="449"/>
        <v>20.083333333333332</v>
      </c>
      <c r="S3672" s="10" t="str">
        <f t="shared" si="447"/>
        <v>theater</v>
      </c>
      <c r="T3672" s="10" t="str">
        <f t="shared" si="453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6">
        <f t="shared" si="450"/>
        <v>41840.874305555561</v>
      </c>
      <c r="K3673">
        <v>1404140667</v>
      </c>
      <c r="L3673" s="16">
        <f t="shared" si="451"/>
        <v>41820.336423611116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452"/>
        <v>100.85714285714286</v>
      </c>
      <c r="R3673" s="8">
        <f t="shared" si="449"/>
        <v>88.25</v>
      </c>
      <c r="S3673" s="10" t="str">
        <f t="shared" si="447"/>
        <v>theater</v>
      </c>
      <c r="T3673" s="10" t="str">
        <f t="shared" si="453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6">
        <f t="shared" si="450"/>
        <v>41908.654907407406</v>
      </c>
      <c r="K3674">
        <v>1409179384</v>
      </c>
      <c r="L3674" s="16">
        <f t="shared" si="451"/>
        <v>41878.654907407406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452"/>
        <v>101.53333333333335</v>
      </c>
      <c r="R3674" s="8">
        <f t="shared" si="449"/>
        <v>53.438596491228068</v>
      </c>
      <c r="S3674" s="10" t="str">
        <f t="shared" si="447"/>
        <v>theater</v>
      </c>
      <c r="T3674" s="10" t="str">
        <f t="shared" si="453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6">
        <f t="shared" si="450"/>
        <v>41948.244444444448</v>
      </c>
      <c r="K3675">
        <v>1412233497</v>
      </c>
      <c r="L3675" s="16">
        <f t="shared" si="451"/>
        <v>41914.003437500003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452"/>
        <v>113.625</v>
      </c>
      <c r="R3675" s="8">
        <f t="shared" si="449"/>
        <v>39.868421052631582</v>
      </c>
      <c r="S3675" s="10" t="str">
        <f t="shared" si="447"/>
        <v>theater</v>
      </c>
      <c r="T3675" s="10" t="str">
        <f t="shared" si="453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6">
        <f t="shared" si="450"/>
        <v>42616.581354166665</v>
      </c>
      <c r="K3676">
        <v>1467752229</v>
      </c>
      <c r="L3676" s="16">
        <f t="shared" si="451"/>
        <v>42556.581354166665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452"/>
        <v>100</v>
      </c>
      <c r="R3676" s="8">
        <f t="shared" si="449"/>
        <v>145.16129032258064</v>
      </c>
      <c r="S3676" s="10" t="str">
        <f t="shared" si="447"/>
        <v>theater</v>
      </c>
      <c r="T3676" s="10" t="str">
        <f t="shared" si="453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6">
        <f t="shared" si="450"/>
        <v>42505.666666666664</v>
      </c>
      <c r="K3677">
        <v>1462285182</v>
      </c>
      <c r="L3677" s="16">
        <f t="shared" si="451"/>
        <v>42493.305347222224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452"/>
        <v>140</v>
      </c>
      <c r="R3677" s="8">
        <f t="shared" si="449"/>
        <v>23.333333333333332</v>
      </c>
      <c r="S3677" s="10" t="str">
        <f t="shared" si="447"/>
        <v>theater</v>
      </c>
      <c r="T3677" s="10" t="str">
        <f t="shared" si="453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6">
        <f t="shared" si="450"/>
        <v>41894.52412037037</v>
      </c>
      <c r="K3678">
        <v>1408995284</v>
      </c>
      <c r="L3678" s="16">
        <f t="shared" si="451"/>
        <v>41876.52412037037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452"/>
        <v>128.75</v>
      </c>
      <c r="R3678" s="8">
        <f t="shared" si="449"/>
        <v>64.375</v>
      </c>
      <c r="S3678" s="10" t="str">
        <f t="shared" si="447"/>
        <v>theater</v>
      </c>
      <c r="T3678" s="10" t="str">
        <f t="shared" si="453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6">
        <f t="shared" si="450"/>
        <v>41822.874305555561</v>
      </c>
      <c r="K3679">
        <v>1402580818</v>
      </c>
      <c r="L3679" s="16">
        <f t="shared" si="451"/>
        <v>41802.28261574074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452"/>
        <v>102.90416666666667</v>
      </c>
      <c r="R3679" s="8">
        <f t="shared" si="449"/>
        <v>62.052763819095475</v>
      </c>
      <c r="S3679" s="10" t="str">
        <f t="shared" ref="S3679:S3742" si="454">IF(ISNUMBER(SEARCH("theater",P3679)),"theater","")</f>
        <v>theater</v>
      </c>
      <c r="T3679" s="10" t="str">
        <f t="shared" si="453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6">
        <f t="shared" si="450"/>
        <v>42155.239560185182</v>
      </c>
      <c r="K3680">
        <v>1430052298</v>
      </c>
      <c r="L3680" s="16">
        <f t="shared" si="451"/>
        <v>42120.239560185182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452"/>
        <v>102.49999999999999</v>
      </c>
      <c r="R3680" s="8">
        <f t="shared" si="449"/>
        <v>66.129032258064512</v>
      </c>
      <c r="S3680" s="10" t="str">
        <f t="shared" si="454"/>
        <v>theater</v>
      </c>
      <c r="T3680" s="10" t="str">
        <f t="shared" si="453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6">
        <f t="shared" si="450"/>
        <v>41820.915972222225</v>
      </c>
      <c r="K3681">
        <v>1401214581</v>
      </c>
      <c r="L3681" s="16">
        <f t="shared" si="451"/>
        <v>41786.469687500001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452"/>
        <v>110.1</v>
      </c>
      <c r="R3681" s="8">
        <f t="shared" si="449"/>
        <v>73.400000000000006</v>
      </c>
      <c r="S3681" s="10" t="str">
        <f t="shared" si="454"/>
        <v>theater</v>
      </c>
      <c r="T3681" s="10" t="str">
        <f t="shared" si="453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6">
        <f t="shared" si="450"/>
        <v>42648.162430555552</v>
      </c>
      <c r="K3682">
        <v>1473850434</v>
      </c>
      <c r="L3682" s="16">
        <f t="shared" si="451"/>
        <v>42627.162430555552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452"/>
        <v>112.76666666666667</v>
      </c>
      <c r="R3682" s="8">
        <f t="shared" si="449"/>
        <v>99.5</v>
      </c>
      <c r="S3682" s="10" t="str">
        <f t="shared" si="454"/>
        <v>theater</v>
      </c>
      <c r="T3682" s="10" t="str">
        <f t="shared" ref="T3682:T3713" si="455">IF(ISNUMBER(SEARCH("plays",P3682)),"plays","")</f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6">
        <f t="shared" si="450"/>
        <v>42384.359837962962</v>
      </c>
      <c r="K3683">
        <v>1452008290</v>
      </c>
      <c r="L3683" s="16">
        <f t="shared" si="451"/>
        <v>42374.359837962962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452"/>
        <v>111.9</v>
      </c>
      <c r="R3683" s="8">
        <f t="shared" si="449"/>
        <v>62.166666666666664</v>
      </c>
      <c r="S3683" s="10" t="str">
        <f t="shared" si="454"/>
        <v>theater</v>
      </c>
      <c r="T3683" s="10" t="str">
        <f t="shared" si="455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6">
        <f t="shared" si="450"/>
        <v>41805.999305555561</v>
      </c>
      <c r="K3684">
        <v>1399998418</v>
      </c>
      <c r="L3684" s="16">
        <f t="shared" si="451"/>
        <v>41772.393726851857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452"/>
        <v>139.19999999999999</v>
      </c>
      <c r="R3684" s="8">
        <f t="shared" si="449"/>
        <v>62.328358208955223</v>
      </c>
      <c r="S3684" s="10" t="str">
        <f t="shared" si="454"/>
        <v>theater</v>
      </c>
      <c r="T3684" s="10" t="str">
        <f t="shared" si="455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6">
        <f t="shared" si="450"/>
        <v>42662.825185185189</v>
      </c>
      <c r="K3685">
        <v>1474339696</v>
      </c>
      <c r="L3685" s="16">
        <f t="shared" si="451"/>
        <v>42632.825185185189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452"/>
        <v>110.85714285714286</v>
      </c>
      <c r="R3685" s="8">
        <f t="shared" si="449"/>
        <v>58.787878787878789</v>
      </c>
      <c r="S3685" s="10" t="str">
        <f t="shared" si="454"/>
        <v>theater</v>
      </c>
      <c r="T3685" s="10" t="str">
        <f t="shared" si="455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6">
        <f t="shared" si="450"/>
        <v>42248.888726851852</v>
      </c>
      <c r="K3686">
        <v>1438575586</v>
      </c>
      <c r="L3686" s="16">
        <f t="shared" si="451"/>
        <v>42218.888726851852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452"/>
        <v>139.06666666666666</v>
      </c>
      <c r="R3686" s="8">
        <f t="shared" si="449"/>
        <v>45.347826086956523</v>
      </c>
      <c r="S3686" s="10" t="str">
        <f t="shared" si="454"/>
        <v>theater</v>
      </c>
      <c r="T3686" s="10" t="str">
        <f t="shared" si="455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6">
        <f t="shared" si="450"/>
        <v>41778.583333333336</v>
      </c>
      <c r="K3687">
        <v>1398348859</v>
      </c>
      <c r="L3687" s="16">
        <f t="shared" si="451"/>
        <v>41753.301608796297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452"/>
        <v>105.69999999999999</v>
      </c>
      <c r="R3687" s="8">
        <f t="shared" si="449"/>
        <v>41.944444444444443</v>
      </c>
      <c r="S3687" s="10" t="str">
        <f t="shared" si="454"/>
        <v>theater</v>
      </c>
      <c r="T3687" s="10" t="str">
        <f t="shared" si="455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6">
        <f t="shared" si="450"/>
        <v>42244.874305555561</v>
      </c>
      <c r="K3688">
        <v>1439567660</v>
      </c>
      <c r="L3688" s="16">
        <f t="shared" si="451"/>
        <v>42230.371064814819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452"/>
        <v>101.42857142857142</v>
      </c>
      <c r="R3688" s="8">
        <f t="shared" si="449"/>
        <v>59.166666666666664</v>
      </c>
      <c r="S3688" s="10" t="str">
        <f t="shared" si="454"/>
        <v>theater</v>
      </c>
      <c r="T3688" s="10" t="str">
        <f t="shared" si="455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6">
        <f t="shared" si="450"/>
        <v>41816.926562500004</v>
      </c>
      <c r="K3689">
        <v>1401254055</v>
      </c>
      <c r="L3689" s="16">
        <f t="shared" si="451"/>
        <v>41786.926562500004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452"/>
        <v>100.245</v>
      </c>
      <c r="R3689" s="8">
        <f t="shared" si="449"/>
        <v>200.49</v>
      </c>
      <c r="S3689" s="10" t="str">
        <f t="shared" si="454"/>
        <v>theater</v>
      </c>
      <c r="T3689" s="10" t="str">
        <f t="shared" si="455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6">
        <f t="shared" si="450"/>
        <v>41859.495416666665</v>
      </c>
      <c r="K3690">
        <v>1404932004</v>
      </c>
      <c r="L3690" s="16">
        <f t="shared" si="451"/>
        <v>41829.495416666665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452"/>
        <v>109.16666666666666</v>
      </c>
      <c r="R3690" s="8">
        <f t="shared" si="449"/>
        <v>83.974358974358978</v>
      </c>
      <c r="S3690" s="10" t="str">
        <f t="shared" si="454"/>
        <v>theater</v>
      </c>
      <c r="T3690" s="10" t="str">
        <f t="shared" si="455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6">
        <f t="shared" si="450"/>
        <v>42176.642361111117</v>
      </c>
      <c r="K3691">
        <v>1432410639</v>
      </c>
      <c r="L3691" s="16">
        <f t="shared" si="451"/>
        <v>42147.535173611112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452"/>
        <v>118.33333333333333</v>
      </c>
      <c r="R3691" s="8">
        <f t="shared" si="449"/>
        <v>57.258064516129032</v>
      </c>
      <c r="S3691" s="10" t="str">
        <f t="shared" si="454"/>
        <v>theater</v>
      </c>
      <c r="T3691" s="10" t="str">
        <f t="shared" si="455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6">
        <f t="shared" si="450"/>
        <v>41970.348182870373</v>
      </c>
      <c r="K3692">
        <v>1414506083</v>
      </c>
      <c r="L3692" s="16">
        <f t="shared" si="451"/>
        <v>41940.306516203709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452"/>
        <v>120</v>
      </c>
      <c r="R3692" s="8">
        <f t="shared" si="449"/>
        <v>58.064516129032256</v>
      </c>
      <c r="S3692" s="10" t="str">
        <f t="shared" si="454"/>
        <v>theater</v>
      </c>
      <c r="T3692" s="10" t="str">
        <f t="shared" si="455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6">
        <f t="shared" si="450"/>
        <v>42064.915972222225</v>
      </c>
      <c r="K3693">
        <v>1421426929</v>
      </c>
      <c r="L3693" s="16">
        <f t="shared" si="451"/>
        <v>42020.408900462964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452"/>
        <v>127.96000000000001</v>
      </c>
      <c r="R3693" s="8">
        <f t="shared" si="449"/>
        <v>186.80291970802921</v>
      </c>
      <c r="S3693" s="10" t="str">
        <f t="shared" si="454"/>
        <v>theater</v>
      </c>
      <c r="T3693" s="10" t="str">
        <f t="shared" si="455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6">
        <f t="shared" si="450"/>
        <v>41900.708333333336</v>
      </c>
      <c r="K3694">
        <v>1410304179</v>
      </c>
      <c r="L3694" s="16">
        <f t="shared" si="451"/>
        <v>41891.673368055555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452"/>
        <v>126</v>
      </c>
      <c r="R3694" s="8">
        <f t="shared" si="449"/>
        <v>74.117647058823536</v>
      </c>
      <c r="S3694" s="10" t="str">
        <f t="shared" si="454"/>
        <v>theater</v>
      </c>
      <c r="T3694" s="10" t="str">
        <f t="shared" si="455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6">
        <f t="shared" si="450"/>
        <v>42338.645833333336</v>
      </c>
      <c r="K3695">
        <v>1446352529</v>
      </c>
      <c r="L3695" s="16">
        <f t="shared" si="451"/>
        <v>42308.899641203701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452"/>
        <v>129.12912912912913</v>
      </c>
      <c r="R3695" s="8">
        <f t="shared" si="449"/>
        <v>30.714285714285715</v>
      </c>
      <c r="S3695" s="10" t="str">
        <f t="shared" si="454"/>
        <v>theater</v>
      </c>
      <c r="T3695" s="10" t="str">
        <f t="shared" si="455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6">
        <f t="shared" si="450"/>
        <v>42526.791666666664</v>
      </c>
      <c r="K3696">
        <v>1461985967</v>
      </c>
      <c r="L3696" s="16">
        <f t="shared" si="451"/>
        <v>42489.842210648152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452"/>
        <v>107.42857142857143</v>
      </c>
      <c r="R3696" s="8">
        <f t="shared" si="449"/>
        <v>62.666666666666664</v>
      </c>
      <c r="S3696" s="10" t="str">
        <f t="shared" si="454"/>
        <v>theater</v>
      </c>
      <c r="T3696" s="10" t="str">
        <f t="shared" si="455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6">
        <f t="shared" si="450"/>
        <v>42015.578819444447</v>
      </c>
      <c r="K3697">
        <v>1419281610</v>
      </c>
      <c r="L3697" s="16">
        <f t="shared" si="451"/>
        <v>41995.578819444447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452"/>
        <v>100.125</v>
      </c>
      <c r="R3697" s="8">
        <f t="shared" si="449"/>
        <v>121.36363636363636</v>
      </c>
      <c r="S3697" s="10" t="str">
        <f t="shared" si="454"/>
        <v>theater</v>
      </c>
      <c r="T3697" s="10" t="str">
        <f t="shared" si="455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6">
        <f t="shared" si="450"/>
        <v>42048.325416666667</v>
      </c>
      <c r="K3698">
        <v>1418654916</v>
      </c>
      <c r="L3698" s="16">
        <f t="shared" si="451"/>
        <v>41988.325416666667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452"/>
        <v>155</v>
      </c>
      <c r="R3698" s="8">
        <f t="shared" si="449"/>
        <v>39.743589743589745</v>
      </c>
      <c r="S3698" s="10" t="str">
        <f t="shared" si="454"/>
        <v>theater</v>
      </c>
      <c r="T3698" s="10" t="str">
        <f t="shared" si="455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6">
        <f t="shared" si="450"/>
        <v>42500.174166666671</v>
      </c>
      <c r="K3699">
        <v>1461064248</v>
      </c>
      <c r="L3699" s="16">
        <f t="shared" si="451"/>
        <v>42479.174166666671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452"/>
        <v>108</v>
      </c>
      <c r="R3699" s="8">
        <f t="shared" si="449"/>
        <v>72</v>
      </c>
      <c r="S3699" s="10" t="str">
        <f t="shared" si="454"/>
        <v>theater</v>
      </c>
      <c r="T3699" s="10" t="str">
        <f t="shared" si="455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6">
        <f t="shared" si="450"/>
        <v>42431.514895833338</v>
      </c>
      <c r="K3700">
        <v>1454354487</v>
      </c>
      <c r="L3700" s="16">
        <f t="shared" si="451"/>
        <v>42401.514895833338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452"/>
        <v>110.52</v>
      </c>
      <c r="R3700" s="8">
        <f t="shared" si="449"/>
        <v>40.632352941176471</v>
      </c>
      <c r="S3700" s="10" t="str">
        <f t="shared" si="454"/>
        <v>theater</v>
      </c>
      <c r="T3700" s="10" t="str">
        <f t="shared" si="455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6">
        <f t="shared" si="450"/>
        <v>41927.310370370375</v>
      </c>
      <c r="K3701">
        <v>1410791216</v>
      </c>
      <c r="L3701" s="16">
        <f t="shared" si="451"/>
        <v>41897.310370370375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452"/>
        <v>100.8</v>
      </c>
      <c r="R3701" s="8">
        <f t="shared" si="449"/>
        <v>63</v>
      </c>
      <c r="S3701" s="10" t="str">
        <f t="shared" si="454"/>
        <v>theater</v>
      </c>
      <c r="T3701" s="10" t="str">
        <f t="shared" si="455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6">
        <f t="shared" si="450"/>
        <v>41912.375</v>
      </c>
      <c r="K3702">
        <v>1409493800</v>
      </c>
      <c r="L3702" s="16">
        <f t="shared" si="451"/>
        <v>41882.293981481482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452"/>
        <v>121.2</v>
      </c>
      <c r="R3702" s="8">
        <f t="shared" si="449"/>
        <v>33.666666666666664</v>
      </c>
      <c r="S3702" s="10" t="str">
        <f t="shared" si="454"/>
        <v>theater</v>
      </c>
      <c r="T3702" s="10" t="str">
        <f t="shared" si="455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6">
        <f t="shared" si="450"/>
        <v>42159.249918981484</v>
      </c>
      <c r="K3703">
        <v>1430830793</v>
      </c>
      <c r="L3703" s="16">
        <f t="shared" si="451"/>
        <v>42129.249918981484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452"/>
        <v>100.33333333333334</v>
      </c>
      <c r="R3703" s="8">
        <f t="shared" si="449"/>
        <v>38.589743589743591</v>
      </c>
      <c r="S3703" s="10" t="str">
        <f t="shared" si="454"/>
        <v>theater</v>
      </c>
      <c r="T3703" s="10" t="str">
        <f t="shared" si="455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6">
        <f t="shared" si="450"/>
        <v>42561.665972222225</v>
      </c>
      <c r="K3704">
        <v>1464958484</v>
      </c>
      <c r="L3704" s="16">
        <f t="shared" si="451"/>
        <v>42524.246342592596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452"/>
        <v>109.16666666666666</v>
      </c>
      <c r="R3704" s="8">
        <f t="shared" si="449"/>
        <v>155.95238095238096</v>
      </c>
      <c r="S3704" s="10" t="str">
        <f t="shared" si="454"/>
        <v>theater</v>
      </c>
      <c r="T3704" s="10" t="str">
        <f t="shared" si="455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6">
        <f t="shared" si="450"/>
        <v>42594.999305555561</v>
      </c>
      <c r="K3705">
        <v>1467720388</v>
      </c>
      <c r="L3705" s="16">
        <f t="shared" si="451"/>
        <v>42556.212824074079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452"/>
        <v>123.42857142857142</v>
      </c>
      <c r="R3705" s="8">
        <f t="shared" si="449"/>
        <v>43.2</v>
      </c>
      <c r="S3705" s="10" t="str">
        <f t="shared" si="454"/>
        <v>theater</v>
      </c>
      <c r="T3705" s="10" t="str">
        <f t="shared" si="455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6">
        <f t="shared" si="450"/>
        <v>42521.398078703707</v>
      </c>
      <c r="K3706">
        <v>1459528394</v>
      </c>
      <c r="L3706" s="16">
        <f t="shared" si="451"/>
        <v>42461.398078703707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452"/>
        <v>136.33666666666667</v>
      </c>
      <c r="R3706" s="8">
        <f t="shared" ref="R3706:R3769" si="456">E3706/N3706</f>
        <v>15.148518518518518</v>
      </c>
      <c r="S3706" s="10" t="str">
        <f t="shared" si="454"/>
        <v>theater</v>
      </c>
      <c r="T3706" s="10" t="str">
        <f t="shared" si="455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6">
        <f t="shared" si="450"/>
        <v>41813.458333333336</v>
      </c>
      <c r="K3707">
        <v>1401714114</v>
      </c>
      <c r="L3707" s="16">
        <f t="shared" si="451"/>
        <v>41792.251319444447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452"/>
        <v>103.46657233816768</v>
      </c>
      <c r="R3707" s="8">
        <f t="shared" si="456"/>
        <v>83.571428571428569</v>
      </c>
      <c r="S3707" s="10" t="str">
        <f t="shared" si="454"/>
        <v>theater</v>
      </c>
      <c r="T3707" s="10" t="str">
        <f t="shared" si="455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6">
        <f t="shared" si="450"/>
        <v>41894.622094907412</v>
      </c>
      <c r="K3708">
        <v>1409262949</v>
      </c>
      <c r="L3708" s="16">
        <f t="shared" si="451"/>
        <v>41879.622094907412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452"/>
        <v>121.33333333333334</v>
      </c>
      <c r="R3708" s="8">
        <f t="shared" si="456"/>
        <v>140</v>
      </c>
      <c r="S3708" s="10" t="str">
        <f t="shared" si="454"/>
        <v>theater</v>
      </c>
      <c r="T3708" s="10" t="str">
        <f t="shared" si="455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6">
        <f t="shared" si="450"/>
        <v>42572.93472222222</v>
      </c>
      <c r="K3709">
        <v>1467335378</v>
      </c>
      <c r="L3709" s="16">
        <f t="shared" si="451"/>
        <v>42551.756689814814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452"/>
        <v>186</v>
      </c>
      <c r="R3709" s="8">
        <f t="shared" si="456"/>
        <v>80.869565217391298</v>
      </c>
      <c r="S3709" s="10" t="str">
        <f t="shared" si="454"/>
        <v>theater</v>
      </c>
      <c r="T3709" s="10" t="str">
        <f t="shared" si="455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6">
        <f t="shared" si="450"/>
        <v>41823.850532407407</v>
      </c>
      <c r="K3710">
        <v>1403234686</v>
      </c>
      <c r="L3710" s="16">
        <f t="shared" si="451"/>
        <v>41809.850532407407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452"/>
        <v>300</v>
      </c>
      <c r="R3710" s="8">
        <f t="shared" si="456"/>
        <v>53.846153846153847</v>
      </c>
      <c r="S3710" s="10" t="str">
        <f t="shared" si="454"/>
        <v>theater</v>
      </c>
      <c r="T3710" s="10" t="str">
        <f t="shared" si="455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6">
        <f t="shared" si="450"/>
        <v>41815.416041666671</v>
      </c>
      <c r="K3711">
        <v>1401123546</v>
      </c>
      <c r="L3711" s="16">
        <f t="shared" si="451"/>
        <v>41785.416041666671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452"/>
        <v>108.25</v>
      </c>
      <c r="R3711" s="8">
        <f t="shared" si="456"/>
        <v>30.928571428571427</v>
      </c>
      <c r="S3711" s="10" t="str">
        <f t="shared" si="454"/>
        <v>theater</v>
      </c>
      <c r="T3711" s="10" t="str">
        <f t="shared" si="455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6">
        <f t="shared" si="450"/>
        <v>42097.284583333334</v>
      </c>
      <c r="K3712">
        <v>1425908988</v>
      </c>
      <c r="L3712" s="16">
        <f t="shared" si="451"/>
        <v>42072.284583333334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452"/>
        <v>141.15384615384616</v>
      </c>
      <c r="R3712" s="8">
        <f t="shared" si="456"/>
        <v>67.962962962962962</v>
      </c>
      <c r="S3712" s="10" t="str">
        <f t="shared" si="454"/>
        <v>theater</v>
      </c>
      <c r="T3712" s="10" t="str">
        <f t="shared" si="455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6">
        <f t="shared" si="450"/>
        <v>41805.375</v>
      </c>
      <c r="K3713">
        <v>1400606573</v>
      </c>
      <c r="L3713" s="16">
        <f t="shared" si="451"/>
        <v>41779.432557870372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452"/>
        <v>113.99999999999999</v>
      </c>
      <c r="R3713" s="8">
        <f t="shared" si="456"/>
        <v>27.142857142857142</v>
      </c>
      <c r="S3713" s="10" t="str">
        <f t="shared" si="454"/>
        <v>theater</v>
      </c>
      <c r="T3713" s="10" t="str">
        <f t="shared" si="455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6">
        <f t="shared" ref="J3714:J3777" si="457">(((I3714/60)/60)/24)+DATE(1970,1,1)+(-7/24)</f>
        <v>42154.999305555561</v>
      </c>
      <c r="K3714">
        <v>1431230867</v>
      </c>
      <c r="L3714" s="16">
        <f t="shared" ref="L3714:L3777" si="458">(((K3714/60)/60)/24)+DATE(1970,1,1)+(-7/24)</f>
        <v>42133.880405092597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459">(E3714/D3714)*100</f>
        <v>153.73333333333335</v>
      </c>
      <c r="R3714" s="8">
        <f t="shared" si="456"/>
        <v>110.86538461538461</v>
      </c>
      <c r="S3714" s="10" t="str">
        <f t="shared" si="454"/>
        <v>theater</v>
      </c>
      <c r="T3714" s="10" t="str">
        <f t="shared" ref="T3714:T3749" si="460">IF(ISNUMBER(SEARCH("plays",P3714)),"plays","")</f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6">
        <f t="shared" si="457"/>
        <v>42525.44636574074</v>
      </c>
      <c r="K3715">
        <v>1463334166</v>
      </c>
      <c r="L3715" s="16">
        <f t="shared" si="458"/>
        <v>42505.44636574074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459"/>
        <v>101.49999999999999</v>
      </c>
      <c r="R3715" s="8">
        <f t="shared" si="456"/>
        <v>106.84210526315789</v>
      </c>
      <c r="S3715" s="10" t="str">
        <f t="shared" si="454"/>
        <v>theater</v>
      </c>
      <c r="T3715" s="10" t="str">
        <f t="shared" si="460"/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6">
        <f t="shared" si="457"/>
        <v>42149.874305555561</v>
      </c>
      <c r="K3716">
        <v>1429881667</v>
      </c>
      <c r="L3716" s="16">
        <f t="shared" si="458"/>
        <v>42118.26466435186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459"/>
        <v>102.35000000000001</v>
      </c>
      <c r="R3716" s="8">
        <f t="shared" si="456"/>
        <v>105.51546391752578</v>
      </c>
      <c r="S3716" s="10" t="str">
        <f t="shared" si="454"/>
        <v>theater</v>
      </c>
      <c r="T3716" s="10" t="str">
        <f t="shared" si="460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6">
        <f t="shared" si="457"/>
        <v>42094.244444444448</v>
      </c>
      <c r="K3717">
        <v>1422834819</v>
      </c>
      <c r="L3717" s="16">
        <f t="shared" si="458"/>
        <v>42036.703923611109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459"/>
        <v>102.57142857142858</v>
      </c>
      <c r="R3717" s="8">
        <f t="shared" si="456"/>
        <v>132.96296296296296</v>
      </c>
      <c r="S3717" s="10" t="str">
        <f t="shared" si="454"/>
        <v>theater</v>
      </c>
      <c r="T3717" s="10" t="str">
        <f t="shared" si="460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6">
        <f t="shared" si="457"/>
        <v>42390.596168981479</v>
      </c>
      <c r="K3718">
        <v>1450819109</v>
      </c>
      <c r="L3718" s="16">
        <f t="shared" si="458"/>
        <v>42360.596168981479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459"/>
        <v>155.75</v>
      </c>
      <c r="R3718" s="8">
        <f t="shared" si="456"/>
        <v>51.916666666666664</v>
      </c>
      <c r="S3718" s="10" t="str">
        <f t="shared" si="454"/>
        <v>theater</v>
      </c>
      <c r="T3718" s="10" t="str">
        <f t="shared" si="460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6">
        <f t="shared" si="457"/>
        <v>42133.574641203704</v>
      </c>
      <c r="K3719">
        <v>1428526049</v>
      </c>
      <c r="L3719" s="16">
        <f t="shared" si="458"/>
        <v>42102.574641203704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459"/>
        <v>100.75</v>
      </c>
      <c r="R3719" s="8">
        <f t="shared" si="456"/>
        <v>310</v>
      </c>
      <c r="S3719" s="10" t="str">
        <f t="shared" si="454"/>
        <v>theater</v>
      </c>
      <c r="T3719" s="10" t="str">
        <f t="shared" si="460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6">
        <f t="shared" si="457"/>
        <v>42062.424479166664</v>
      </c>
      <c r="K3720">
        <v>1422465075</v>
      </c>
      <c r="L3720" s="16">
        <f t="shared" si="458"/>
        <v>42032.424479166664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459"/>
        <v>239.4</v>
      </c>
      <c r="R3720" s="8">
        <f t="shared" si="456"/>
        <v>26.021739130434781</v>
      </c>
      <c r="S3720" s="10" t="str">
        <f t="shared" si="454"/>
        <v>theater</v>
      </c>
      <c r="T3720" s="10" t="str">
        <f t="shared" si="460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6">
        <f t="shared" si="457"/>
        <v>42177.438263888893</v>
      </c>
      <c r="K3721">
        <v>1432402266</v>
      </c>
      <c r="L3721" s="16">
        <f t="shared" si="458"/>
        <v>42147.438263888893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459"/>
        <v>210</v>
      </c>
      <c r="R3721" s="8">
        <f t="shared" si="456"/>
        <v>105</v>
      </c>
      <c r="S3721" s="10" t="str">
        <f t="shared" si="454"/>
        <v>theater</v>
      </c>
      <c r="T3721" s="10" t="str">
        <f t="shared" si="460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6">
        <f t="shared" si="457"/>
        <v>42187.701458333337</v>
      </c>
      <c r="K3722">
        <v>1433980206</v>
      </c>
      <c r="L3722" s="16">
        <f t="shared" si="458"/>
        <v>42165.701458333337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459"/>
        <v>104.51515151515152</v>
      </c>
      <c r="R3722" s="8">
        <f t="shared" si="456"/>
        <v>86.224999999999994</v>
      </c>
      <c r="S3722" s="10" t="str">
        <f t="shared" si="454"/>
        <v>theater</v>
      </c>
      <c r="T3722" s="10" t="str">
        <f t="shared" si="460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6">
        <f t="shared" si="457"/>
        <v>41948.686157407406</v>
      </c>
      <c r="K3723">
        <v>1413412084</v>
      </c>
      <c r="L3723" s="16">
        <f t="shared" si="458"/>
        <v>41927.644490740742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459"/>
        <v>100.8</v>
      </c>
      <c r="R3723" s="8">
        <f t="shared" si="456"/>
        <v>114.54545454545455</v>
      </c>
      <c r="S3723" s="10" t="str">
        <f t="shared" si="454"/>
        <v>theater</v>
      </c>
      <c r="T3723" s="10" t="str">
        <f t="shared" si="460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6">
        <f t="shared" si="457"/>
        <v>42411.665972222225</v>
      </c>
      <c r="K3724">
        <v>1452614847</v>
      </c>
      <c r="L3724" s="16">
        <f t="shared" si="458"/>
        <v>42381.380173611113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459"/>
        <v>111.20000000000002</v>
      </c>
      <c r="R3724" s="8">
        <f t="shared" si="456"/>
        <v>47.657142857142858</v>
      </c>
      <c r="S3724" s="10" t="str">
        <f t="shared" si="454"/>
        <v>theater</v>
      </c>
      <c r="T3724" s="10" t="str">
        <f t="shared" si="460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6">
        <f t="shared" si="457"/>
        <v>41973.503032407411</v>
      </c>
      <c r="K3725">
        <v>1414778662</v>
      </c>
      <c r="L3725" s="16">
        <f t="shared" si="458"/>
        <v>41943.461365740746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459"/>
        <v>102.04444444444445</v>
      </c>
      <c r="R3725" s="8">
        <f t="shared" si="456"/>
        <v>72.888888888888886</v>
      </c>
      <c r="S3725" s="10" t="str">
        <f t="shared" si="454"/>
        <v>theater</v>
      </c>
      <c r="T3725" s="10" t="str">
        <f t="shared" si="460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6">
        <f t="shared" si="457"/>
        <v>42494.666666666664</v>
      </c>
      <c r="K3726">
        <v>1459856860</v>
      </c>
      <c r="L3726" s="16">
        <f t="shared" si="458"/>
        <v>42465.199768518527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459"/>
        <v>102.54767441860466</v>
      </c>
      <c r="R3726" s="8">
        <f t="shared" si="456"/>
        <v>49.545505617977533</v>
      </c>
      <c r="S3726" s="10" t="str">
        <f t="shared" si="454"/>
        <v>theater</v>
      </c>
      <c r="T3726" s="10" t="str">
        <f t="shared" si="460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6">
        <f t="shared" si="457"/>
        <v>42418.604166666664</v>
      </c>
      <c r="K3727">
        <v>1454366467</v>
      </c>
      <c r="L3727" s="16">
        <f t="shared" si="458"/>
        <v>42401.653553240743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459"/>
        <v>127</v>
      </c>
      <c r="R3727" s="8">
        <f t="shared" si="456"/>
        <v>25.4</v>
      </c>
      <c r="S3727" s="10" t="str">
        <f t="shared" si="454"/>
        <v>theater</v>
      </c>
      <c r="T3727" s="10" t="str">
        <f t="shared" si="460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6">
        <f t="shared" si="457"/>
        <v>42489.583333333336</v>
      </c>
      <c r="K3728">
        <v>1459567371</v>
      </c>
      <c r="L3728" s="16">
        <f t="shared" si="458"/>
        <v>42461.849201388897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459"/>
        <v>338.70588235294122</v>
      </c>
      <c r="R3728" s="8">
        <f t="shared" si="456"/>
        <v>62.586956521739133</v>
      </c>
      <c r="S3728" s="10" t="str">
        <f t="shared" si="454"/>
        <v>theater</v>
      </c>
      <c r="T3728" s="10" t="str">
        <f t="shared" si="460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6">
        <f t="shared" si="457"/>
        <v>42662.913194444445</v>
      </c>
      <c r="K3729">
        <v>1474273294</v>
      </c>
      <c r="L3729" s="16">
        <f t="shared" si="458"/>
        <v>42632.056643518525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459"/>
        <v>100.75</v>
      </c>
      <c r="R3729" s="8">
        <f t="shared" si="456"/>
        <v>61.060606060606062</v>
      </c>
      <c r="S3729" s="10" t="str">
        <f t="shared" si="454"/>
        <v>theater</v>
      </c>
      <c r="T3729" s="10" t="str">
        <f t="shared" si="460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6">
        <f t="shared" si="457"/>
        <v>42234.879351851858</v>
      </c>
      <c r="K3730">
        <v>1437365176</v>
      </c>
      <c r="L3730" s="16">
        <f t="shared" si="458"/>
        <v>42204.879351851858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459"/>
        <v>9.31</v>
      </c>
      <c r="R3730" s="8">
        <f t="shared" si="456"/>
        <v>60.064516129032256</v>
      </c>
      <c r="S3730" s="10" t="str">
        <f t="shared" si="454"/>
        <v>theater</v>
      </c>
      <c r="T3730" s="10" t="str">
        <f t="shared" si="460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6">
        <f t="shared" si="457"/>
        <v>42085.871666666666</v>
      </c>
      <c r="K3731">
        <v>1423198512</v>
      </c>
      <c r="L3731" s="16">
        <f t="shared" si="458"/>
        <v>42040.913333333338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459"/>
        <v>7.24</v>
      </c>
      <c r="R3731" s="8">
        <f t="shared" si="456"/>
        <v>72.400000000000006</v>
      </c>
      <c r="S3731" s="10" t="str">
        <f t="shared" si="454"/>
        <v>theater</v>
      </c>
      <c r="T3731" s="10" t="str">
        <f t="shared" si="460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6">
        <f t="shared" si="457"/>
        <v>42233.386099537041</v>
      </c>
      <c r="K3732">
        <v>1437236159</v>
      </c>
      <c r="L3732" s="16">
        <f t="shared" si="458"/>
        <v>42203.386099537041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459"/>
        <v>10</v>
      </c>
      <c r="R3732" s="8">
        <f t="shared" si="456"/>
        <v>100</v>
      </c>
      <c r="S3732" s="10" t="str">
        <f t="shared" si="454"/>
        <v>theater</v>
      </c>
      <c r="T3732" s="10" t="str">
        <f t="shared" si="460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6">
        <f t="shared" si="457"/>
        <v>42013.849305555559</v>
      </c>
      <c r="K3733">
        <v>1418234646</v>
      </c>
      <c r="L3733" s="16">
        <f t="shared" si="458"/>
        <v>41983.461180555554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459"/>
        <v>11.272727272727273</v>
      </c>
      <c r="R3733" s="8">
        <f t="shared" si="456"/>
        <v>51.666666666666664</v>
      </c>
      <c r="S3733" s="10" t="str">
        <f t="shared" si="454"/>
        <v>theater</v>
      </c>
      <c r="T3733" s="10" t="str">
        <f t="shared" si="460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6">
        <f t="shared" si="457"/>
        <v>42028.208333333336</v>
      </c>
      <c r="K3734">
        <v>1416932133</v>
      </c>
      <c r="L3734" s="16">
        <f t="shared" si="458"/>
        <v>41968.385798611118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459"/>
        <v>15.411764705882353</v>
      </c>
      <c r="R3734" s="8">
        <f t="shared" si="456"/>
        <v>32.75</v>
      </c>
      <c r="S3734" s="10" t="str">
        <f t="shared" si="454"/>
        <v>theater</v>
      </c>
      <c r="T3734" s="10" t="str">
        <f t="shared" si="460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6">
        <f t="shared" si="457"/>
        <v>42112.645833333336</v>
      </c>
      <c r="K3735">
        <v>1428539708</v>
      </c>
      <c r="L3735" s="16">
        <f t="shared" si="458"/>
        <v>42102.732731481483</v>
      </c>
      <c r="M3735" t="b">
        <v>0</v>
      </c>
      <c r="N3735" s="11">
        <v>0.1</v>
      </c>
      <c r="O3735" t="b">
        <v>0</v>
      </c>
      <c r="P3735" t="s">
        <v>8271</v>
      </c>
      <c r="Q3735" s="7">
        <f t="shared" si="459"/>
        <v>0</v>
      </c>
      <c r="R3735" s="8">
        <f t="shared" si="456"/>
        <v>0</v>
      </c>
      <c r="S3735" s="10" t="str">
        <f t="shared" si="454"/>
        <v>theater</v>
      </c>
      <c r="T3735" s="10" t="str">
        <f t="shared" si="460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6">
        <f t="shared" si="457"/>
        <v>42149.609907407408</v>
      </c>
      <c r="K3736">
        <v>1427405896</v>
      </c>
      <c r="L3736" s="16">
        <f t="shared" si="458"/>
        <v>42089.609907407408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459"/>
        <v>28.466666666666669</v>
      </c>
      <c r="R3736" s="8">
        <f t="shared" si="456"/>
        <v>61</v>
      </c>
      <c r="S3736" s="10" t="str">
        <f t="shared" si="454"/>
        <v>theater</v>
      </c>
      <c r="T3736" s="10" t="str">
        <f t="shared" si="460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6">
        <f t="shared" si="457"/>
        <v>42152.401493055557</v>
      </c>
      <c r="K3737">
        <v>1430239089</v>
      </c>
      <c r="L3737" s="16">
        <f t="shared" si="458"/>
        <v>42122.401493055557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459"/>
        <v>13.333333333333334</v>
      </c>
      <c r="R3737" s="8">
        <f t="shared" si="456"/>
        <v>10</v>
      </c>
      <c r="S3737" s="10" t="str">
        <f t="shared" si="454"/>
        <v>theater</v>
      </c>
      <c r="T3737" s="10" t="str">
        <f t="shared" si="460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6">
        <f t="shared" si="457"/>
        <v>42086.458333333336</v>
      </c>
      <c r="K3738">
        <v>1423847093</v>
      </c>
      <c r="L3738" s="16">
        <f t="shared" si="458"/>
        <v>42048.420057870368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459"/>
        <v>0.66666666666666674</v>
      </c>
      <c r="R3738" s="8">
        <f t="shared" si="456"/>
        <v>10</v>
      </c>
      <c r="S3738" s="10" t="str">
        <f t="shared" si="454"/>
        <v>theater</v>
      </c>
      <c r="T3738" s="10" t="str">
        <f t="shared" si="460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6">
        <f t="shared" si="457"/>
        <v>42319.999305555561</v>
      </c>
      <c r="K3739">
        <v>1445358903</v>
      </c>
      <c r="L3739" s="16">
        <f t="shared" si="458"/>
        <v>42297.399340277778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459"/>
        <v>21.428571428571427</v>
      </c>
      <c r="R3739" s="8">
        <f t="shared" si="456"/>
        <v>37.5</v>
      </c>
      <c r="S3739" s="10" t="str">
        <f t="shared" si="454"/>
        <v>theater</v>
      </c>
      <c r="T3739" s="10" t="str">
        <f t="shared" si="460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6">
        <f t="shared" si="457"/>
        <v>41835.625</v>
      </c>
      <c r="K3740">
        <v>1403562705</v>
      </c>
      <c r="L3740" s="16">
        <f t="shared" si="458"/>
        <v>41813.647048611114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459"/>
        <v>18</v>
      </c>
      <c r="R3740" s="8">
        <f t="shared" si="456"/>
        <v>45</v>
      </c>
      <c r="S3740" s="10" t="str">
        <f t="shared" si="454"/>
        <v>theater</v>
      </c>
      <c r="T3740" s="10" t="str">
        <f t="shared" si="460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6">
        <f t="shared" si="457"/>
        <v>42568.158194444448</v>
      </c>
      <c r="K3741">
        <v>1467024468</v>
      </c>
      <c r="L3741" s="16">
        <f t="shared" si="458"/>
        <v>42548.158194444448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459"/>
        <v>20.125</v>
      </c>
      <c r="R3741" s="8">
        <f t="shared" si="456"/>
        <v>100.625</v>
      </c>
      <c r="S3741" s="10" t="str">
        <f t="shared" si="454"/>
        <v>theater</v>
      </c>
      <c r="T3741" s="10" t="str">
        <f t="shared" si="460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6">
        <f t="shared" si="457"/>
        <v>41862.787476851852</v>
      </c>
      <c r="K3742">
        <v>1405217355</v>
      </c>
      <c r="L3742" s="16">
        <f t="shared" si="458"/>
        <v>41832.798090277778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459"/>
        <v>17.899999999999999</v>
      </c>
      <c r="R3742" s="8">
        <f t="shared" si="456"/>
        <v>25.571428571428573</v>
      </c>
      <c r="S3742" s="10" t="str">
        <f t="shared" si="454"/>
        <v>theater</v>
      </c>
      <c r="T3742" s="10" t="str">
        <f t="shared" si="460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6">
        <f t="shared" si="457"/>
        <v>42355.629050925927</v>
      </c>
      <c r="K3743">
        <v>1447797950</v>
      </c>
      <c r="L3743" s="16">
        <f t="shared" si="458"/>
        <v>42325.629050925927</v>
      </c>
      <c r="M3743" t="b">
        <v>0</v>
      </c>
      <c r="N3743" s="11">
        <v>0.1</v>
      </c>
      <c r="O3743" t="b">
        <v>0</v>
      </c>
      <c r="P3743" t="s">
        <v>8271</v>
      </c>
      <c r="Q3743" s="7">
        <f t="shared" si="459"/>
        <v>0</v>
      </c>
      <c r="R3743" s="8">
        <f t="shared" si="456"/>
        <v>0</v>
      </c>
      <c r="S3743" s="10" t="str">
        <f t="shared" ref="S3743:S3806" si="461">IF(ISNUMBER(SEARCH("theater",P3743)),"theater","")</f>
        <v>theater</v>
      </c>
      <c r="T3743" s="10" t="str">
        <f t="shared" si="460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6">
        <f t="shared" si="457"/>
        <v>41887.922962962963</v>
      </c>
      <c r="K3744">
        <v>1407388144</v>
      </c>
      <c r="L3744" s="16">
        <f t="shared" si="458"/>
        <v>41857.922962962963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459"/>
        <v>2</v>
      </c>
      <c r="R3744" s="8">
        <f t="shared" si="456"/>
        <v>25</v>
      </c>
      <c r="S3744" s="10" t="str">
        <f t="shared" si="461"/>
        <v>theater</v>
      </c>
      <c r="T3744" s="10" t="str">
        <f t="shared" si="460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6">
        <f t="shared" si="457"/>
        <v>41823.41856481482</v>
      </c>
      <c r="K3745">
        <v>1401814964</v>
      </c>
      <c r="L3745" s="16">
        <f t="shared" si="458"/>
        <v>41793.41856481482</v>
      </c>
      <c r="M3745" t="b">
        <v>0</v>
      </c>
      <c r="N3745" s="11">
        <v>0.1</v>
      </c>
      <c r="O3745" t="b">
        <v>0</v>
      </c>
      <c r="P3745" t="s">
        <v>8271</v>
      </c>
      <c r="Q3745" s="7">
        <f t="shared" si="459"/>
        <v>0</v>
      </c>
      <c r="R3745" s="8">
        <f t="shared" si="456"/>
        <v>0</v>
      </c>
      <c r="S3745" s="10" t="str">
        <f t="shared" si="461"/>
        <v>theater</v>
      </c>
      <c r="T3745" s="10" t="str">
        <f t="shared" si="460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6">
        <f t="shared" si="457"/>
        <v>41824.874305555561</v>
      </c>
      <c r="K3746">
        <v>1401823952</v>
      </c>
      <c r="L3746" s="16">
        <f t="shared" si="458"/>
        <v>41793.522592592599</v>
      </c>
      <c r="M3746" t="b">
        <v>0</v>
      </c>
      <c r="N3746" s="11">
        <v>0.1</v>
      </c>
      <c r="O3746" t="b">
        <v>0</v>
      </c>
      <c r="P3746" t="s">
        <v>8271</v>
      </c>
      <c r="Q3746" s="7">
        <f t="shared" si="459"/>
        <v>0</v>
      </c>
      <c r="R3746" s="8">
        <f t="shared" si="456"/>
        <v>0</v>
      </c>
      <c r="S3746" s="10" t="str">
        <f t="shared" si="461"/>
        <v>theater</v>
      </c>
      <c r="T3746" s="10" t="str">
        <f t="shared" si="460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6">
        <f t="shared" si="457"/>
        <v>41861.406273148154</v>
      </c>
      <c r="K3747">
        <v>1405097102</v>
      </c>
      <c r="L3747" s="16">
        <f t="shared" si="458"/>
        <v>41831.406273148154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459"/>
        <v>10</v>
      </c>
      <c r="R3747" s="8">
        <f t="shared" si="456"/>
        <v>10</v>
      </c>
      <c r="S3747" s="10" t="str">
        <f t="shared" si="461"/>
        <v>theater</v>
      </c>
      <c r="T3747" s="10" t="str">
        <f t="shared" si="460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6">
        <f t="shared" si="457"/>
        <v>42651.097673611112</v>
      </c>
      <c r="K3748">
        <v>1473326439</v>
      </c>
      <c r="L3748" s="16">
        <f t="shared" si="458"/>
        <v>42621.097673611112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459"/>
        <v>2.3764705882352941</v>
      </c>
      <c r="R3748" s="8">
        <f t="shared" si="456"/>
        <v>202</v>
      </c>
      <c r="S3748" s="10" t="str">
        <f t="shared" si="461"/>
        <v>theater</v>
      </c>
      <c r="T3748" s="10" t="str">
        <f t="shared" si="460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6">
        <f t="shared" si="457"/>
        <v>42190.665972222225</v>
      </c>
      <c r="K3749">
        <v>1433833896</v>
      </c>
      <c r="L3749" s="16">
        <f t="shared" si="458"/>
        <v>42164.008055555554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459"/>
        <v>1</v>
      </c>
      <c r="R3749" s="8">
        <f t="shared" si="456"/>
        <v>25</v>
      </c>
      <c r="S3749" s="10" t="str">
        <f t="shared" si="461"/>
        <v>theater</v>
      </c>
      <c r="T3749" s="10" t="str">
        <f t="shared" si="460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6">
        <f t="shared" si="457"/>
        <v>42415.957638888889</v>
      </c>
      <c r="K3750">
        <v>1453827436</v>
      </c>
      <c r="L3750" s="16">
        <f t="shared" si="458"/>
        <v>42395.414768518523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459"/>
        <v>103.52</v>
      </c>
      <c r="R3750" s="8">
        <f t="shared" si="456"/>
        <v>99.538461538461533</v>
      </c>
      <c r="S3750" s="10" t="str">
        <f t="shared" si="461"/>
        <v>theater</v>
      </c>
      <c r="T3750" s="10" t="str">
        <f t="shared" ref="T3750:T3781" si="462">IF(ISNUMBER(SEARCH("musical",P3750)),"musical","")</f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6">
        <f t="shared" si="457"/>
        <v>42488.874305555561</v>
      </c>
      <c r="K3751">
        <v>1459220588</v>
      </c>
      <c r="L3751" s="16">
        <f t="shared" si="458"/>
        <v>42457.835509259261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459"/>
        <v>105</v>
      </c>
      <c r="R3751" s="8">
        <f t="shared" si="456"/>
        <v>75</v>
      </c>
      <c r="S3751" s="10" t="str">
        <f t="shared" si="461"/>
        <v>theater</v>
      </c>
      <c r="T3751" s="10" t="str">
        <f t="shared" si="462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6">
        <f t="shared" si="457"/>
        <v>42045.040972222225</v>
      </c>
      <c r="K3752">
        <v>1421105608</v>
      </c>
      <c r="L3752" s="16">
        <f t="shared" si="458"/>
        <v>42016.68990740741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459"/>
        <v>100.44999999999999</v>
      </c>
      <c r="R3752" s="8">
        <f t="shared" si="456"/>
        <v>215.25</v>
      </c>
      <c r="S3752" s="10" t="str">
        <f t="shared" si="461"/>
        <v>theater</v>
      </c>
      <c r="T3752" s="10" t="str">
        <f t="shared" si="462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6">
        <f t="shared" si="457"/>
        <v>42462.702233796292</v>
      </c>
      <c r="K3753">
        <v>1454460673</v>
      </c>
      <c r="L3753" s="16">
        <f t="shared" si="458"/>
        <v>42402.743900462963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459"/>
        <v>132.6</v>
      </c>
      <c r="R3753" s="8">
        <f t="shared" si="456"/>
        <v>120.54545454545455</v>
      </c>
      <c r="S3753" s="10" t="str">
        <f t="shared" si="461"/>
        <v>theater</v>
      </c>
      <c r="T3753" s="10" t="str">
        <f t="shared" si="462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6">
        <f t="shared" si="457"/>
        <v>42659.583333333336</v>
      </c>
      <c r="K3754">
        <v>1473189335</v>
      </c>
      <c r="L3754" s="16">
        <f t="shared" si="458"/>
        <v>42619.510821759257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459"/>
        <v>112.99999999999999</v>
      </c>
      <c r="R3754" s="8">
        <f t="shared" si="456"/>
        <v>37.666666666666664</v>
      </c>
      <c r="S3754" s="10" t="str">
        <f t="shared" si="461"/>
        <v>theater</v>
      </c>
      <c r="T3754" s="10" t="str">
        <f t="shared" si="462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6">
        <f t="shared" si="457"/>
        <v>42157.708333333336</v>
      </c>
      <c r="K3755">
        <v>1430768800</v>
      </c>
      <c r="L3755" s="16">
        <f t="shared" si="458"/>
        <v>42128.532407407409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459"/>
        <v>103.34</v>
      </c>
      <c r="R3755" s="8">
        <f t="shared" si="456"/>
        <v>172.23333333333332</v>
      </c>
      <c r="S3755" s="10" t="str">
        <f t="shared" si="461"/>
        <v>theater</v>
      </c>
      <c r="T3755" s="10" t="str">
        <f t="shared" si="462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6">
        <f t="shared" si="457"/>
        <v>41845.915972222225</v>
      </c>
      <c r="K3756">
        <v>1403125737</v>
      </c>
      <c r="L3756" s="16">
        <f t="shared" si="458"/>
        <v>41808.589548611111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459"/>
        <v>120</v>
      </c>
      <c r="R3756" s="8">
        <f t="shared" si="456"/>
        <v>111.11111111111111</v>
      </c>
      <c r="S3756" s="10" t="str">
        <f t="shared" si="461"/>
        <v>theater</v>
      </c>
      <c r="T3756" s="10" t="str">
        <f t="shared" si="462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6">
        <f t="shared" si="457"/>
        <v>42475.575312499997</v>
      </c>
      <c r="K3757">
        <v>1458161307</v>
      </c>
      <c r="L3757" s="16">
        <f t="shared" si="458"/>
        <v>42445.575312499997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459"/>
        <v>129.63636363636363</v>
      </c>
      <c r="R3757" s="8">
        <f t="shared" si="456"/>
        <v>25.464285714285715</v>
      </c>
      <c r="S3757" s="10" t="str">
        <f t="shared" si="461"/>
        <v>theater</v>
      </c>
      <c r="T3757" s="10" t="str">
        <f t="shared" si="462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6">
        <f t="shared" si="457"/>
        <v>41801.523125</v>
      </c>
      <c r="K3758">
        <v>1399923198</v>
      </c>
      <c r="L3758" s="16">
        <f t="shared" si="458"/>
        <v>41771.523125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459"/>
        <v>101.11111111111111</v>
      </c>
      <c r="R3758" s="8">
        <f t="shared" si="456"/>
        <v>267.64705882352939</v>
      </c>
      <c r="S3758" s="10" t="str">
        <f t="shared" si="461"/>
        <v>theater</v>
      </c>
      <c r="T3758" s="10" t="str">
        <f t="shared" si="462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6">
        <f t="shared" si="457"/>
        <v>41974.559201388889</v>
      </c>
      <c r="K3759">
        <v>1415737515</v>
      </c>
      <c r="L3759" s="16">
        <f t="shared" si="458"/>
        <v>41954.559201388889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459"/>
        <v>108.51428571428572</v>
      </c>
      <c r="R3759" s="8">
        <f t="shared" si="456"/>
        <v>75.959999999999994</v>
      </c>
      <c r="S3759" s="10" t="str">
        <f t="shared" si="461"/>
        <v>theater</v>
      </c>
      <c r="T3759" s="10" t="str">
        <f t="shared" si="462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6">
        <f t="shared" si="457"/>
        <v>41777.916666666672</v>
      </c>
      <c r="K3760">
        <v>1397819938</v>
      </c>
      <c r="L3760" s="16">
        <f t="shared" si="458"/>
        <v>41747.179837962962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459"/>
        <v>102.33333333333334</v>
      </c>
      <c r="R3760" s="8">
        <f t="shared" si="456"/>
        <v>59.03846153846154</v>
      </c>
      <c r="S3760" s="10" t="str">
        <f t="shared" si="461"/>
        <v>theater</v>
      </c>
      <c r="T3760" s="10" t="str">
        <f t="shared" si="462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6">
        <f t="shared" si="457"/>
        <v>42241.81658564815</v>
      </c>
      <c r="K3761">
        <v>1435372553</v>
      </c>
      <c r="L3761" s="16">
        <f t="shared" si="458"/>
        <v>42181.81658564815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459"/>
        <v>110.24425000000002</v>
      </c>
      <c r="R3761" s="8">
        <f t="shared" si="456"/>
        <v>50.111022727272733</v>
      </c>
      <c r="S3761" s="10" t="str">
        <f t="shared" si="461"/>
        <v>theater</v>
      </c>
      <c r="T3761" s="10" t="str">
        <f t="shared" si="462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6">
        <f t="shared" si="457"/>
        <v>41764.233634259261</v>
      </c>
      <c r="K3762">
        <v>1397133386</v>
      </c>
      <c r="L3762" s="16">
        <f t="shared" si="458"/>
        <v>41739.233634259261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459"/>
        <v>101.0154</v>
      </c>
      <c r="R3762" s="8">
        <f t="shared" si="456"/>
        <v>55.502967032967035</v>
      </c>
      <c r="S3762" s="10" t="str">
        <f t="shared" si="461"/>
        <v>theater</v>
      </c>
      <c r="T3762" s="10" t="str">
        <f t="shared" si="462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6">
        <f t="shared" si="457"/>
        <v>42226.666666666664</v>
      </c>
      <c r="K3763">
        <v>1434625937</v>
      </c>
      <c r="L3763" s="16">
        <f t="shared" si="458"/>
        <v>42173.175196759265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459"/>
        <v>100</v>
      </c>
      <c r="R3763" s="8">
        <f t="shared" si="456"/>
        <v>166.66666666666666</v>
      </c>
      <c r="S3763" s="10" t="str">
        <f t="shared" si="461"/>
        <v>theater</v>
      </c>
      <c r="T3763" s="10" t="str">
        <f t="shared" si="462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6">
        <f t="shared" si="457"/>
        <v>42218.521863425929</v>
      </c>
      <c r="K3764">
        <v>1436383889</v>
      </c>
      <c r="L3764" s="16">
        <f t="shared" si="458"/>
        <v>42193.521863425929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459"/>
        <v>106.24</v>
      </c>
      <c r="R3764" s="8">
        <f t="shared" si="456"/>
        <v>47.428571428571431</v>
      </c>
      <c r="S3764" s="10" t="str">
        <f t="shared" si="461"/>
        <v>theater</v>
      </c>
      <c r="T3764" s="10" t="str">
        <f t="shared" si="462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6">
        <f t="shared" si="457"/>
        <v>42095.416967592595</v>
      </c>
      <c r="K3765">
        <v>1425319226</v>
      </c>
      <c r="L3765" s="16">
        <f t="shared" si="458"/>
        <v>42065.458634259259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459"/>
        <v>100</v>
      </c>
      <c r="R3765" s="8">
        <f t="shared" si="456"/>
        <v>64.935064935064929</v>
      </c>
      <c r="S3765" s="10" t="str">
        <f t="shared" si="461"/>
        <v>theater</v>
      </c>
      <c r="T3765" s="10" t="str">
        <f t="shared" si="462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6">
        <f t="shared" si="457"/>
        <v>42518.73333333333</v>
      </c>
      <c r="K3766">
        <v>1462824832</v>
      </c>
      <c r="L3766" s="16">
        <f t="shared" si="458"/>
        <v>42499.551296296304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459"/>
        <v>100</v>
      </c>
      <c r="R3766" s="8">
        <f t="shared" si="456"/>
        <v>55.555555555555557</v>
      </c>
      <c r="S3766" s="10" t="str">
        <f t="shared" si="461"/>
        <v>theater</v>
      </c>
      <c r="T3766" s="10" t="str">
        <f t="shared" si="462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6">
        <f t="shared" si="457"/>
        <v>41850.484745370377</v>
      </c>
      <c r="K3767">
        <v>1404153482</v>
      </c>
      <c r="L3767" s="16">
        <f t="shared" si="458"/>
        <v>41820.484745370377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459"/>
        <v>113.45714285714286</v>
      </c>
      <c r="R3767" s="8">
        <f t="shared" si="456"/>
        <v>74.224299065420567</v>
      </c>
      <c r="S3767" s="10" t="str">
        <f t="shared" si="461"/>
        <v>theater</v>
      </c>
      <c r="T3767" s="10" t="str">
        <f t="shared" si="462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6">
        <f t="shared" si="457"/>
        <v>41822.875520833339</v>
      </c>
      <c r="K3768">
        <v>1401336045</v>
      </c>
      <c r="L3768" s="16">
        <f t="shared" si="458"/>
        <v>41787.875520833339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459"/>
        <v>102.65010000000001</v>
      </c>
      <c r="R3768" s="8">
        <f t="shared" si="456"/>
        <v>106.9271875</v>
      </c>
      <c r="S3768" s="10" t="str">
        <f t="shared" si="461"/>
        <v>theater</v>
      </c>
      <c r="T3768" s="10" t="str">
        <f t="shared" si="462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6">
        <f t="shared" si="457"/>
        <v>42063.915972222225</v>
      </c>
      <c r="K3769">
        <v>1423960097</v>
      </c>
      <c r="L3769" s="16">
        <f t="shared" si="458"/>
        <v>42049.72797453704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459"/>
        <v>116.75</v>
      </c>
      <c r="R3769" s="8">
        <f t="shared" si="456"/>
        <v>41.696428571428569</v>
      </c>
      <c r="S3769" s="10" t="str">
        <f t="shared" si="461"/>
        <v>theater</v>
      </c>
      <c r="T3769" s="10" t="str">
        <f t="shared" si="462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6">
        <f t="shared" si="457"/>
        <v>41802.436226851853</v>
      </c>
      <c r="K3770">
        <v>1400002090</v>
      </c>
      <c r="L3770" s="16">
        <f t="shared" si="458"/>
        <v>41772.436226851853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459"/>
        <v>107.65274999999998</v>
      </c>
      <c r="R3770" s="8">
        <f t="shared" ref="R3770:R3833" si="463">E3770/N3770</f>
        <v>74.243275862068955</v>
      </c>
      <c r="S3770" s="10" t="str">
        <f t="shared" si="461"/>
        <v>theater</v>
      </c>
      <c r="T3770" s="10" t="str">
        <f t="shared" si="462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6">
        <f t="shared" si="457"/>
        <v>42475.306469907409</v>
      </c>
      <c r="K3771">
        <v>1458138079</v>
      </c>
      <c r="L3771" s="16">
        <f t="shared" si="458"/>
        <v>42445.306469907409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459"/>
        <v>100</v>
      </c>
      <c r="R3771" s="8">
        <f t="shared" si="463"/>
        <v>73.333333333333329</v>
      </c>
      <c r="S3771" s="10" t="str">
        <f t="shared" si="461"/>
        <v>theater</v>
      </c>
      <c r="T3771" s="10" t="str">
        <f t="shared" si="462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6">
        <f t="shared" si="457"/>
        <v>42168.639004629636</v>
      </c>
      <c r="K3772">
        <v>1431642010</v>
      </c>
      <c r="L3772" s="16">
        <f t="shared" si="458"/>
        <v>42138.639004629636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459"/>
        <v>100</v>
      </c>
      <c r="R3772" s="8">
        <f t="shared" si="463"/>
        <v>100</v>
      </c>
      <c r="S3772" s="10" t="str">
        <f t="shared" si="461"/>
        <v>theater</v>
      </c>
      <c r="T3772" s="10" t="str">
        <f t="shared" si="462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6">
        <f t="shared" si="457"/>
        <v>42507.708333333336</v>
      </c>
      <c r="K3773">
        <v>1462307652</v>
      </c>
      <c r="L3773" s="16">
        <f t="shared" si="458"/>
        <v>42493.565416666672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459"/>
        <v>146</v>
      </c>
      <c r="R3773" s="8">
        <f t="shared" si="463"/>
        <v>38.421052631578945</v>
      </c>
      <c r="S3773" s="10" t="str">
        <f t="shared" si="461"/>
        <v>theater</v>
      </c>
      <c r="T3773" s="10" t="str">
        <f t="shared" si="462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6">
        <f t="shared" si="457"/>
        <v>42702.958333333336</v>
      </c>
      <c r="K3774">
        <v>1478616506</v>
      </c>
      <c r="L3774" s="16">
        <f t="shared" si="458"/>
        <v>42682.325300925928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459"/>
        <v>110.2</v>
      </c>
      <c r="R3774" s="8">
        <f t="shared" si="463"/>
        <v>166.96969696969697</v>
      </c>
      <c r="S3774" s="10" t="str">
        <f t="shared" si="461"/>
        <v>theater</v>
      </c>
      <c r="T3774" s="10" t="str">
        <f t="shared" si="462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6">
        <f t="shared" si="457"/>
        <v>42688.797222222223</v>
      </c>
      <c r="K3775">
        <v>1476317247</v>
      </c>
      <c r="L3775" s="16">
        <f t="shared" si="458"/>
        <v>42655.713506944441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459"/>
        <v>108.2</v>
      </c>
      <c r="R3775" s="8">
        <f t="shared" si="463"/>
        <v>94.912280701754383</v>
      </c>
      <c r="S3775" s="10" t="str">
        <f t="shared" si="461"/>
        <v>theater</v>
      </c>
      <c r="T3775" s="10" t="str">
        <f t="shared" si="462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6">
        <f t="shared" si="457"/>
        <v>42103.500636574077</v>
      </c>
      <c r="K3776">
        <v>1427223655</v>
      </c>
      <c r="L3776" s="16">
        <f t="shared" si="458"/>
        <v>42087.500636574077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459"/>
        <v>100</v>
      </c>
      <c r="R3776" s="8">
        <f t="shared" si="463"/>
        <v>100</v>
      </c>
      <c r="S3776" s="10" t="str">
        <f t="shared" si="461"/>
        <v>theater</v>
      </c>
      <c r="T3776" s="10" t="str">
        <f t="shared" si="462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6">
        <f t="shared" si="457"/>
        <v>42102.875000000007</v>
      </c>
      <c r="K3777">
        <v>1426199843</v>
      </c>
      <c r="L3777" s="16">
        <f t="shared" si="458"/>
        <v>42075.650960648149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459"/>
        <v>100.25</v>
      </c>
      <c r="R3777" s="8">
        <f t="shared" si="463"/>
        <v>143.21428571428572</v>
      </c>
      <c r="S3777" s="10" t="str">
        <f t="shared" si="461"/>
        <v>theater</v>
      </c>
      <c r="T3777" s="10" t="str">
        <f t="shared" si="462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6">
        <f t="shared" ref="J3778:J3841" si="464">(((I3778/60)/60)/24)+DATE(1970,1,1)+(-7/24)</f>
        <v>41851.75</v>
      </c>
      <c r="K3778">
        <v>1403599778</v>
      </c>
      <c r="L3778" s="16">
        <f t="shared" ref="L3778:L3841" si="465">(((K3778/60)/60)/24)+DATE(1970,1,1)+(-7/24)</f>
        <v>41814.07613425926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466">(E3778/D3778)*100</f>
        <v>106.71250000000001</v>
      </c>
      <c r="R3778" s="8">
        <f t="shared" si="463"/>
        <v>90.819148936170208</v>
      </c>
      <c r="S3778" s="10" t="str">
        <f t="shared" si="461"/>
        <v>theater</v>
      </c>
      <c r="T3778" s="10" t="str">
        <f t="shared" si="462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6">
        <f t="shared" si="464"/>
        <v>41908.875</v>
      </c>
      <c r="K3779">
        <v>1409884821</v>
      </c>
      <c r="L3779" s="16">
        <f t="shared" si="465"/>
        <v>41886.819687500007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466"/>
        <v>143.19999999999999</v>
      </c>
      <c r="R3779" s="8">
        <f t="shared" si="463"/>
        <v>48.542372881355931</v>
      </c>
      <c r="S3779" s="10" t="str">
        <f t="shared" si="461"/>
        <v>theater</v>
      </c>
      <c r="T3779" s="10" t="str">
        <f t="shared" si="462"/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6">
        <f t="shared" si="464"/>
        <v>42049.527546296296</v>
      </c>
      <c r="K3780">
        <v>1418758780</v>
      </c>
      <c r="L3780" s="16">
        <f t="shared" si="465"/>
        <v>41989.527546296296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466"/>
        <v>105.04166666666667</v>
      </c>
      <c r="R3780" s="8">
        <f t="shared" si="463"/>
        <v>70.027777777777771</v>
      </c>
      <c r="S3780" s="10" t="str">
        <f t="shared" si="461"/>
        <v>theater</v>
      </c>
      <c r="T3780" s="10" t="str">
        <f t="shared" si="462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6">
        <f t="shared" si="464"/>
        <v>42455.402083333342</v>
      </c>
      <c r="K3781">
        <v>1456421940</v>
      </c>
      <c r="L3781" s="16">
        <f t="shared" si="465"/>
        <v>42425.443749999999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466"/>
        <v>103.98</v>
      </c>
      <c r="R3781" s="8">
        <f t="shared" si="463"/>
        <v>135.62608695652173</v>
      </c>
      <c r="S3781" s="10" t="str">
        <f t="shared" si="461"/>
        <v>theater</v>
      </c>
      <c r="T3781" s="10" t="str">
        <f t="shared" si="462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6">
        <f t="shared" si="464"/>
        <v>42198.54583333333</v>
      </c>
      <c r="K3782">
        <v>1433999785</v>
      </c>
      <c r="L3782" s="16">
        <f t="shared" si="465"/>
        <v>42165.928067129636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466"/>
        <v>120</v>
      </c>
      <c r="R3782" s="8">
        <f t="shared" si="463"/>
        <v>100</v>
      </c>
      <c r="S3782" s="10" t="str">
        <f t="shared" si="461"/>
        <v>theater</v>
      </c>
      <c r="T3782" s="10" t="str">
        <f t="shared" ref="T3782:T3809" si="467">IF(ISNUMBER(SEARCH("musical",P3782)),"musical","")</f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6">
        <f t="shared" si="464"/>
        <v>41890.591261574074</v>
      </c>
      <c r="K3783">
        <v>1408050685</v>
      </c>
      <c r="L3783" s="16">
        <f t="shared" si="465"/>
        <v>41865.591261574074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466"/>
        <v>109.66666666666667</v>
      </c>
      <c r="R3783" s="8">
        <f t="shared" si="463"/>
        <v>94.90384615384616</v>
      </c>
      <c r="S3783" s="10" t="str">
        <f t="shared" si="461"/>
        <v>theater</v>
      </c>
      <c r="T3783" s="10" t="str">
        <f t="shared" si="467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6">
        <f t="shared" si="464"/>
        <v>42575.666666666664</v>
      </c>
      <c r="K3784">
        <v>1466887297</v>
      </c>
      <c r="L3784" s="16">
        <f t="shared" si="465"/>
        <v>42546.570567129638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466"/>
        <v>101.75</v>
      </c>
      <c r="R3784" s="8">
        <f t="shared" si="463"/>
        <v>75.370370370370367</v>
      </c>
      <c r="S3784" s="10" t="str">
        <f t="shared" si="461"/>
        <v>theater</v>
      </c>
      <c r="T3784" s="10" t="str">
        <f t="shared" si="467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6">
        <f t="shared" si="464"/>
        <v>42444.375000000007</v>
      </c>
      <c r="K3785">
        <v>1455938520</v>
      </c>
      <c r="L3785" s="16">
        <f t="shared" si="465"/>
        <v>42419.848611111112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466"/>
        <v>128.91666666666666</v>
      </c>
      <c r="R3785" s="8">
        <f t="shared" si="463"/>
        <v>64.458333333333329</v>
      </c>
      <c r="S3785" s="10" t="str">
        <f t="shared" si="461"/>
        <v>theater</v>
      </c>
      <c r="T3785" s="10" t="str">
        <f t="shared" si="467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6">
        <f t="shared" si="464"/>
        <v>42561.689027777778</v>
      </c>
      <c r="K3786">
        <v>1465601532</v>
      </c>
      <c r="L3786" s="16">
        <f t="shared" si="465"/>
        <v>42531.689027777778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466"/>
        <v>114.99999999999999</v>
      </c>
      <c r="R3786" s="8">
        <f t="shared" si="463"/>
        <v>115</v>
      </c>
      <c r="S3786" s="10" t="str">
        <f t="shared" si="461"/>
        <v>theater</v>
      </c>
      <c r="T3786" s="10" t="str">
        <f t="shared" si="467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6">
        <f t="shared" si="464"/>
        <v>42584.127083333333</v>
      </c>
      <c r="K3787">
        <v>1467040769</v>
      </c>
      <c r="L3787" s="16">
        <f t="shared" si="465"/>
        <v>42548.346863425926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466"/>
        <v>150.75</v>
      </c>
      <c r="R3787" s="8">
        <f t="shared" si="463"/>
        <v>100.5</v>
      </c>
      <c r="S3787" s="10" t="str">
        <f t="shared" si="461"/>
        <v>theater</v>
      </c>
      <c r="T3787" s="10" t="str">
        <f t="shared" si="467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6">
        <f t="shared" si="464"/>
        <v>42516.746238425927</v>
      </c>
      <c r="K3788">
        <v>1461718475</v>
      </c>
      <c r="L3788" s="16">
        <f t="shared" si="465"/>
        <v>42486.746238425927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466"/>
        <v>110.96666666666665</v>
      </c>
      <c r="R3788" s="8">
        <f t="shared" si="463"/>
        <v>93.774647887323937</v>
      </c>
      <c r="S3788" s="10" t="str">
        <f t="shared" si="461"/>
        <v>theater</v>
      </c>
      <c r="T3788" s="10" t="str">
        <f t="shared" si="467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6">
        <f t="shared" si="464"/>
        <v>42195.874305555561</v>
      </c>
      <c r="K3789">
        <v>1434113406</v>
      </c>
      <c r="L3789" s="16">
        <f t="shared" si="465"/>
        <v>42167.243125000001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466"/>
        <v>100.28571428571429</v>
      </c>
      <c r="R3789" s="8">
        <f t="shared" si="463"/>
        <v>35.1</v>
      </c>
      <c r="S3789" s="10" t="str">
        <f t="shared" si="461"/>
        <v>theater</v>
      </c>
      <c r="T3789" s="10" t="str">
        <f t="shared" si="467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6">
        <f t="shared" si="464"/>
        <v>42361.387500000004</v>
      </c>
      <c r="K3790">
        <v>1448469719</v>
      </c>
      <c r="L3790" s="16">
        <f t="shared" si="465"/>
        <v>42333.404155092598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466"/>
        <v>0.66666666666666674</v>
      </c>
      <c r="R3790" s="8">
        <f t="shared" si="463"/>
        <v>500</v>
      </c>
      <c r="S3790" s="10" t="str">
        <f t="shared" si="461"/>
        <v>theater</v>
      </c>
      <c r="T3790" s="10" t="str">
        <f t="shared" si="467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6">
        <f t="shared" si="464"/>
        <v>42170.507152777784</v>
      </c>
      <c r="K3791">
        <v>1431630618</v>
      </c>
      <c r="L3791" s="16">
        <f t="shared" si="465"/>
        <v>42138.507152777784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466"/>
        <v>3.267605633802817</v>
      </c>
      <c r="R3791" s="8">
        <f t="shared" si="463"/>
        <v>29</v>
      </c>
      <c r="S3791" s="10" t="str">
        <f t="shared" si="461"/>
        <v>theater</v>
      </c>
      <c r="T3791" s="10" t="str">
        <f t="shared" si="467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6">
        <f t="shared" si="464"/>
        <v>42696.416932870372</v>
      </c>
      <c r="K3792">
        <v>1477238423</v>
      </c>
      <c r="L3792" s="16">
        <f t="shared" si="465"/>
        <v>42666.375266203708</v>
      </c>
      <c r="M3792" t="b">
        <v>0</v>
      </c>
      <c r="N3792" s="11">
        <v>0.1</v>
      </c>
      <c r="O3792" t="b">
        <v>0</v>
      </c>
      <c r="P3792" t="s">
        <v>8305</v>
      </c>
      <c r="Q3792" s="7">
        <f t="shared" si="466"/>
        <v>0</v>
      </c>
      <c r="R3792" s="8">
        <f t="shared" si="463"/>
        <v>0</v>
      </c>
      <c r="S3792" s="10" t="str">
        <f t="shared" si="461"/>
        <v>theater</v>
      </c>
      <c r="T3792" s="10" t="str">
        <f t="shared" si="467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6">
        <f t="shared" si="464"/>
        <v>41826.400370370371</v>
      </c>
      <c r="K3793">
        <v>1399480592</v>
      </c>
      <c r="L3793" s="16">
        <f t="shared" si="465"/>
        <v>41766.400370370371</v>
      </c>
      <c r="M3793" t="b">
        <v>0</v>
      </c>
      <c r="N3793" s="11">
        <v>0.1</v>
      </c>
      <c r="O3793" t="b">
        <v>0</v>
      </c>
      <c r="P3793" t="s">
        <v>8305</v>
      </c>
      <c r="Q3793" s="7">
        <f t="shared" si="466"/>
        <v>0</v>
      </c>
      <c r="R3793" s="8">
        <f t="shared" si="463"/>
        <v>0</v>
      </c>
      <c r="S3793" s="10" t="str">
        <f t="shared" si="461"/>
        <v>theater</v>
      </c>
      <c r="T3793" s="10" t="str">
        <f t="shared" si="467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6">
        <f t="shared" si="464"/>
        <v>42200.155347222222</v>
      </c>
      <c r="K3794">
        <v>1434365022</v>
      </c>
      <c r="L3794" s="16">
        <f t="shared" si="465"/>
        <v>42170.155347222222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466"/>
        <v>0.27999999999999997</v>
      </c>
      <c r="R3794" s="8">
        <f t="shared" si="463"/>
        <v>17.5</v>
      </c>
      <c r="S3794" s="10" t="str">
        <f t="shared" si="461"/>
        <v>theater</v>
      </c>
      <c r="T3794" s="10" t="str">
        <f t="shared" si="467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6">
        <f t="shared" si="464"/>
        <v>41989.647326388891</v>
      </c>
      <c r="K3795">
        <v>1416954729</v>
      </c>
      <c r="L3795" s="16">
        <f t="shared" si="465"/>
        <v>41968.647326388891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466"/>
        <v>59.657142857142851</v>
      </c>
      <c r="R3795" s="8">
        <f t="shared" si="463"/>
        <v>174</v>
      </c>
      <c r="S3795" s="10" t="str">
        <f t="shared" si="461"/>
        <v>theater</v>
      </c>
      <c r="T3795" s="10" t="str">
        <f t="shared" si="467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6">
        <f t="shared" si="464"/>
        <v>42162.288819444446</v>
      </c>
      <c r="K3796">
        <v>1431093354</v>
      </c>
      <c r="L3796" s="16">
        <f t="shared" si="465"/>
        <v>42132.288819444446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466"/>
        <v>1</v>
      </c>
      <c r="R3796" s="8">
        <f t="shared" si="463"/>
        <v>50</v>
      </c>
      <c r="S3796" s="10" t="str">
        <f t="shared" si="461"/>
        <v>theater</v>
      </c>
      <c r="T3796" s="10" t="str">
        <f t="shared" si="467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6">
        <f t="shared" si="464"/>
        <v>42244.645833333336</v>
      </c>
      <c r="K3797">
        <v>1437042490</v>
      </c>
      <c r="L3797" s="16">
        <f t="shared" si="465"/>
        <v>42201.144560185188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466"/>
        <v>1.6666666666666667</v>
      </c>
      <c r="R3797" s="8">
        <f t="shared" si="463"/>
        <v>5</v>
      </c>
      <c r="S3797" s="10" t="str">
        <f t="shared" si="461"/>
        <v>theater</v>
      </c>
      <c r="T3797" s="10" t="str">
        <f t="shared" si="467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6">
        <f t="shared" si="464"/>
        <v>42748.737916666672</v>
      </c>
      <c r="K3798">
        <v>1479170556</v>
      </c>
      <c r="L3798" s="16">
        <f t="shared" si="465"/>
        <v>42688.737916666672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466"/>
        <v>4.4444444444444444E-3</v>
      </c>
      <c r="R3798" s="8">
        <f t="shared" si="463"/>
        <v>1</v>
      </c>
      <c r="S3798" s="10" t="str">
        <f t="shared" si="461"/>
        <v>theater</v>
      </c>
      <c r="T3798" s="10" t="str">
        <f t="shared" si="467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6">
        <f t="shared" si="464"/>
        <v>42114.589872685188</v>
      </c>
      <c r="K3799">
        <v>1426972165</v>
      </c>
      <c r="L3799" s="16">
        <f t="shared" si="465"/>
        <v>42084.589872685188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466"/>
        <v>89.666666666666657</v>
      </c>
      <c r="R3799" s="8">
        <f t="shared" si="463"/>
        <v>145.40540540540542</v>
      </c>
      <c r="S3799" s="10" t="str">
        <f t="shared" si="461"/>
        <v>theater</v>
      </c>
      <c r="T3799" s="10" t="str">
        <f t="shared" si="467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6">
        <f t="shared" si="464"/>
        <v>41861.431111111116</v>
      </c>
      <c r="K3800">
        <v>1405099248</v>
      </c>
      <c r="L3800" s="16">
        <f t="shared" si="465"/>
        <v>41831.431111111116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466"/>
        <v>1.4642857142857144</v>
      </c>
      <c r="R3800" s="8">
        <f t="shared" si="463"/>
        <v>205</v>
      </c>
      <c r="S3800" s="10" t="str">
        <f t="shared" si="461"/>
        <v>theater</v>
      </c>
      <c r="T3800" s="10" t="str">
        <f t="shared" si="467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6">
        <f t="shared" si="464"/>
        <v>42440.639386574076</v>
      </c>
      <c r="K3801">
        <v>1455142843</v>
      </c>
      <c r="L3801" s="16">
        <f t="shared" si="465"/>
        <v>42410.639386574076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466"/>
        <v>4.0199999999999996</v>
      </c>
      <c r="R3801" s="8">
        <f t="shared" si="463"/>
        <v>100.5</v>
      </c>
      <c r="S3801" s="10" t="str">
        <f t="shared" si="461"/>
        <v>theater</v>
      </c>
      <c r="T3801" s="10" t="str">
        <f t="shared" si="467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6">
        <f t="shared" si="464"/>
        <v>42014.915972222225</v>
      </c>
      <c r="K3802">
        <v>1418146883</v>
      </c>
      <c r="L3802" s="16">
        <f t="shared" si="465"/>
        <v>41982.445405092592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466"/>
        <v>4.004545454545454</v>
      </c>
      <c r="R3802" s="8">
        <f t="shared" si="463"/>
        <v>55.0625</v>
      </c>
      <c r="S3802" s="10" t="str">
        <f t="shared" si="461"/>
        <v>theater</v>
      </c>
      <c r="T3802" s="10" t="str">
        <f t="shared" si="467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6">
        <f t="shared" si="464"/>
        <v>42006.384444444448</v>
      </c>
      <c r="K3803">
        <v>1417536816</v>
      </c>
      <c r="L3803" s="16">
        <f t="shared" si="465"/>
        <v>41975.384444444448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466"/>
        <v>8.52</v>
      </c>
      <c r="R3803" s="8">
        <f t="shared" si="463"/>
        <v>47.333333333333336</v>
      </c>
      <c r="S3803" s="10" t="str">
        <f t="shared" si="461"/>
        <v>theater</v>
      </c>
      <c r="T3803" s="10" t="str">
        <f t="shared" si="467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6">
        <f t="shared" si="464"/>
        <v>42298.834560185183</v>
      </c>
      <c r="K3804">
        <v>1442890906</v>
      </c>
      <c r="L3804" s="16">
        <f t="shared" si="465"/>
        <v>42268.834560185183</v>
      </c>
      <c r="M3804" t="b">
        <v>0</v>
      </c>
      <c r="N3804" s="11">
        <v>0.1</v>
      </c>
      <c r="O3804" t="b">
        <v>0</v>
      </c>
      <c r="P3804" t="s">
        <v>8305</v>
      </c>
      <c r="Q3804" s="7">
        <f t="shared" si="466"/>
        <v>0</v>
      </c>
      <c r="R3804" s="8">
        <f t="shared" si="463"/>
        <v>0</v>
      </c>
      <c r="S3804" s="10" t="str">
        <f t="shared" si="461"/>
        <v>theater</v>
      </c>
      <c r="T3804" s="10" t="str">
        <f t="shared" si="467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6">
        <f t="shared" si="464"/>
        <v>42433.680185185185</v>
      </c>
      <c r="K3805">
        <v>1454541568</v>
      </c>
      <c r="L3805" s="16">
        <f t="shared" si="465"/>
        <v>42403.680185185185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466"/>
        <v>19.650000000000002</v>
      </c>
      <c r="R3805" s="8">
        <f t="shared" si="463"/>
        <v>58.95</v>
      </c>
      <c r="S3805" s="10" t="str">
        <f t="shared" si="461"/>
        <v>theater</v>
      </c>
      <c r="T3805" s="10" t="str">
        <f t="shared" si="467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6">
        <f t="shared" si="464"/>
        <v>42582.000000000007</v>
      </c>
      <c r="K3806">
        <v>1465172024</v>
      </c>
      <c r="L3806" s="16">
        <f t="shared" si="465"/>
        <v>42526.717870370376</v>
      </c>
      <c r="M3806" t="b">
        <v>0</v>
      </c>
      <c r="N3806" s="11">
        <v>0.1</v>
      </c>
      <c r="O3806" t="b">
        <v>0</v>
      </c>
      <c r="P3806" t="s">
        <v>8305</v>
      </c>
      <c r="Q3806" s="7">
        <f t="shared" si="466"/>
        <v>0</v>
      </c>
      <c r="R3806" s="8">
        <f t="shared" si="463"/>
        <v>0</v>
      </c>
      <c r="S3806" s="10" t="str">
        <f t="shared" si="461"/>
        <v>theater</v>
      </c>
      <c r="T3806" s="10" t="str">
        <f t="shared" si="467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6">
        <f t="shared" si="464"/>
        <v>41909.595370370371</v>
      </c>
      <c r="K3807">
        <v>1406668640</v>
      </c>
      <c r="L3807" s="16">
        <f t="shared" si="465"/>
        <v>41849.595370370371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466"/>
        <v>2E-3</v>
      </c>
      <c r="R3807" s="8">
        <f t="shared" si="463"/>
        <v>1.5</v>
      </c>
      <c r="S3807" s="10" t="str">
        <f t="shared" ref="S3807:S3870" si="468">IF(ISNUMBER(SEARCH("theater",P3807)),"theater","")</f>
        <v>theater</v>
      </c>
      <c r="T3807" s="10" t="str">
        <f t="shared" si="467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6">
        <f t="shared" si="464"/>
        <v>41818.967372685183</v>
      </c>
      <c r="K3808">
        <v>1402294381</v>
      </c>
      <c r="L3808" s="16">
        <f t="shared" si="465"/>
        <v>41798.967372685183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466"/>
        <v>6.6666666666666666E-2</v>
      </c>
      <c r="R3808" s="8">
        <f t="shared" si="463"/>
        <v>5</v>
      </c>
      <c r="S3808" s="10" t="str">
        <f t="shared" si="468"/>
        <v>theater</v>
      </c>
      <c r="T3808" s="10" t="str">
        <f t="shared" si="467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6">
        <f t="shared" si="464"/>
        <v>42097.617349537039</v>
      </c>
      <c r="K3809">
        <v>1427492939</v>
      </c>
      <c r="L3809" s="16">
        <f t="shared" si="465"/>
        <v>42090.617349537039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466"/>
        <v>30.333333333333336</v>
      </c>
      <c r="R3809" s="8">
        <f t="shared" si="463"/>
        <v>50.555555555555557</v>
      </c>
      <c r="S3809" s="10" t="str">
        <f t="shared" si="468"/>
        <v>theater</v>
      </c>
      <c r="T3809" s="10" t="str">
        <f t="shared" si="467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6">
        <f t="shared" si="464"/>
        <v>42119.12059027778</v>
      </c>
      <c r="K3810">
        <v>1424775219</v>
      </c>
      <c r="L3810" s="16">
        <f t="shared" si="465"/>
        <v>42059.162256944452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466"/>
        <v>100</v>
      </c>
      <c r="R3810" s="8">
        <f t="shared" si="463"/>
        <v>41.666666666666664</v>
      </c>
      <c r="S3810" s="10" t="str">
        <f t="shared" si="468"/>
        <v>theater</v>
      </c>
      <c r="T3810" s="10" t="str">
        <f t="shared" ref="T3810:T3841" si="469">IF(ISNUMBER(SEARCH("plays",P3810)),"plays","")</f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6">
        <f t="shared" si="464"/>
        <v>41850.666666666672</v>
      </c>
      <c r="K3811">
        <v>1402403907</v>
      </c>
      <c r="L3811" s="16">
        <f t="shared" si="465"/>
        <v>41800.235034722224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466"/>
        <v>101.25</v>
      </c>
      <c r="R3811" s="8">
        <f t="shared" si="463"/>
        <v>53.289473684210527</v>
      </c>
      <c r="S3811" s="10" t="str">
        <f t="shared" si="468"/>
        <v>theater</v>
      </c>
      <c r="T3811" s="10" t="str">
        <f t="shared" si="46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6">
        <f t="shared" si="464"/>
        <v>42084.515717592592</v>
      </c>
      <c r="K3812">
        <v>1424377358</v>
      </c>
      <c r="L3812" s="16">
        <f t="shared" si="465"/>
        <v>42054.557384259264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466"/>
        <v>121.73333333333333</v>
      </c>
      <c r="R3812" s="8">
        <f t="shared" si="463"/>
        <v>70.230769230769226</v>
      </c>
      <c r="S3812" s="10" t="str">
        <f t="shared" si="468"/>
        <v>theater</v>
      </c>
      <c r="T3812" s="10" t="str">
        <f t="shared" si="46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6">
        <f t="shared" si="464"/>
        <v>42521.166666666664</v>
      </c>
      <c r="K3813">
        <v>1461769373</v>
      </c>
      <c r="L3813" s="16">
        <f t="shared" si="465"/>
        <v>42487.335335648146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466"/>
        <v>330</v>
      </c>
      <c r="R3813" s="8">
        <f t="shared" si="463"/>
        <v>43.421052631578945</v>
      </c>
      <c r="S3813" s="10" t="str">
        <f t="shared" si="468"/>
        <v>theater</v>
      </c>
      <c r="T3813" s="10" t="str">
        <f t="shared" si="46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6">
        <f t="shared" si="464"/>
        <v>42155.874305555561</v>
      </c>
      <c r="K3814">
        <v>1429120908</v>
      </c>
      <c r="L3814" s="16">
        <f t="shared" si="465"/>
        <v>42109.459583333337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466"/>
        <v>109.55</v>
      </c>
      <c r="R3814" s="8">
        <f t="shared" si="463"/>
        <v>199.18181818181819</v>
      </c>
      <c r="S3814" s="10" t="str">
        <f t="shared" si="468"/>
        <v>theater</v>
      </c>
      <c r="T3814" s="10" t="str">
        <f t="shared" si="46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6">
        <f t="shared" si="464"/>
        <v>42535.613194444442</v>
      </c>
      <c r="K3815">
        <v>1462603021</v>
      </c>
      <c r="L3815" s="16">
        <f t="shared" si="465"/>
        <v>42496.984039351853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466"/>
        <v>100.95190476190474</v>
      </c>
      <c r="R3815" s="8">
        <f t="shared" si="463"/>
        <v>78.518148148148143</v>
      </c>
      <c r="S3815" s="10" t="str">
        <f t="shared" si="468"/>
        <v>theater</v>
      </c>
      <c r="T3815" s="10" t="str">
        <f t="shared" si="46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6">
        <f t="shared" si="464"/>
        <v>42094.874305555561</v>
      </c>
      <c r="K3816">
        <v>1424727712</v>
      </c>
      <c r="L3816" s="16">
        <f t="shared" si="465"/>
        <v>42058.612407407411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466"/>
        <v>140.13333333333333</v>
      </c>
      <c r="R3816" s="8">
        <f t="shared" si="463"/>
        <v>61.823529411764703</v>
      </c>
      <c r="S3816" s="10" t="str">
        <f t="shared" si="468"/>
        <v>theater</v>
      </c>
      <c r="T3816" s="10" t="str">
        <f t="shared" si="46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6">
        <f t="shared" si="464"/>
        <v>42236.666666666664</v>
      </c>
      <c r="K3817">
        <v>1437545657</v>
      </c>
      <c r="L3817" s="16">
        <f t="shared" si="465"/>
        <v>42206.968252314815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466"/>
        <v>100.001</v>
      </c>
      <c r="R3817" s="8">
        <f t="shared" si="463"/>
        <v>50.000500000000002</v>
      </c>
      <c r="S3817" s="10" t="str">
        <f t="shared" si="468"/>
        <v>theater</v>
      </c>
      <c r="T3817" s="10" t="str">
        <f t="shared" si="46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6">
        <f t="shared" si="464"/>
        <v>41837.398414351854</v>
      </c>
      <c r="K3818">
        <v>1403022823</v>
      </c>
      <c r="L3818" s="16">
        <f t="shared" si="465"/>
        <v>41807.398414351854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466"/>
        <v>119.238</v>
      </c>
      <c r="R3818" s="8">
        <f t="shared" si="463"/>
        <v>48.339729729729726</v>
      </c>
      <c r="S3818" s="10" t="str">
        <f t="shared" si="468"/>
        <v>theater</v>
      </c>
      <c r="T3818" s="10" t="str">
        <f t="shared" si="46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6">
        <f t="shared" si="464"/>
        <v>42300.874305555561</v>
      </c>
      <c r="K3819">
        <v>1444236216</v>
      </c>
      <c r="L3819" s="16">
        <f t="shared" si="465"/>
        <v>42284.405277777776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466"/>
        <v>107.25</v>
      </c>
      <c r="R3819" s="8">
        <f t="shared" si="463"/>
        <v>107.25</v>
      </c>
      <c r="S3819" s="10" t="str">
        <f t="shared" si="468"/>
        <v>theater</v>
      </c>
      <c r="T3819" s="10" t="str">
        <f t="shared" si="46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6">
        <f t="shared" si="464"/>
        <v>42075.509050925924</v>
      </c>
      <c r="K3820">
        <v>1423599182</v>
      </c>
      <c r="L3820" s="16">
        <f t="shared" si="465"/>
        <v>42045.550717592596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466"/>
        <v>227.99999999999997</v>
      </c>
      <c r="R3820" s="8">
        <f t="shared" si="463"/>
        <v>57</v>
      </c>
      <c r="S3820" s="10" t="str">
        <f t="shared" si="468"/>
        <v>theater</v>
      </c>
      <c r="T3820" s="10" t="str">
        <f t="shared" si="46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6">
        <f t="shared" si="464"/>
        <v>42202.584722222229</v>
      </c>
      <c r="K3821">
        <v>1435554104</v>
      </c>
      <c r="L3821" s="16">
        <f t="shared" si="465"/>
        <v>42183.917870370373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466"/>
        <v>106.4</v>
      </c>
      <c r="R3821" s="8">
        <f t="shared" si="463"/>
        <v>40.92307692307692</v>
      </c>
      <c r="S3821" s="10" t="str">
        <f t="shared" si="468"/>
        <v>theater</v>
      </c>
      <c r="T3821" s="10" t="str">
        <f t="shared" si="46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6">
        <f t="shared" si="464"/>
        <v>42190.36015046297</v>
      </c>
      <c r="K3822">
        <v>1433518717</v>
      </c>
      <c r="L3822" s="16">
        <f t="shared" si="465"/>
        <v>42160.36015046297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466"/>
        <v>143.33333333333334</v>
      </c>
      <c r="R3822" s="8">
        <f t="shared" si="463"/>
        <v>21.5</v>
      </c>
      <c r="S3822" s="10" t="str">
        <f t="shared" si="468"/>
        <v>theater</v>
      </c>
      <c r="T3822" s="10" t="str">
        <f t="shared" si="46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6">
        <f t="shared" si="464"/>
        <v>42372.888969907413</v>
      </c>
      <c r="K3823">
        <v>1449116407</v>
      </c>
      <c r="L3823" s="16">
        <f t="shared" si="465"/>
        <v>42340.888969907413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466"/>
        <v>104.54285714285714</v>
      </c>
      <c r="R3823" s="8">
        <f t="shared" si="463"/>
        <v>79.543478260869563</v>
      </c>
      <c r="S3823" s="10" t="str">
        <f t="shared" si="468"/>
        <v>theater</v>
      </c>
      <c r="T3823" s="10" t="str">
        <f t="shared" si="46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6">
        <f t="shared" si="464"/>
        <v>42388.665972222225</v>
      </c>
      <c r="K3824">
        <v>1448136417</v>
      </c>
      <c r="L3824" s="16">
        <f t="shared" si="465"/>
        <v>42329.546493055554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466"/>
        <v>110.02000000000001</v>
      </c>
      <c r="R3824" s="8">
        <f t="shared" si="463"/>
        <v>72.381578947368425</v>
      </c>
      <c r="S3824" s="10" t="str">
        <f t="shared" si="468"/>
        <v>theater</v>
      </c>
      <c r="T3824" s="10" t="str">
        <f t="shared" si="46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6">
        <f t="shared" si="464"/>
        <v>42204.874305555561</v>
      </c>
      <c r="K3825">
        <v>1434405044</v>
      </c>
      <c r="L3825" s="16">
        <f t="shared" si="465"/>
        <v>42170.618564814817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466"/>
        <v>106</v>
      </c>
      <c r="R3825" s="8">
        <f t="shared" si="463"/>
        <v>64.634146341463421</v>
      </c>
      <c r="S3825" s="10" t="str">
        <f t="shared" si="468"/>
        <v>theater</v>
      </c>
      <c r="T3825" s="10" t="str">
        <f t="shared" si="46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6">
        <f t="shared" si="464"/>
        <v>42583.27847222222</v>
      </c>
      <c r="K3826">
        <v>1469026903</v>
      </c>
      <c r="L3826" s="16">
        <f t="shared" si="465"/>
        <v>42571.33452546296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466"/>
        <v>108</v>
      </c>
      <c r="R3826" s="8">
        <f t="shared" si="463"/>
        <v>38.571428571428569</v>
      </c>
      <c r="S3826" s="10" t="str">
        <f t="shared" si="468"/>
        <v>theater</v>
      </c>
      <c r="T3826" s="10" t="str">
        <f t="shared" si="46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6">
        <f t="shared" si="464"/>
        <v>42171.77793981482</v>
      </c>
      <c r="K3827">
        <v>1432690814</v>
      </c>
      <c r="L3827" s="16">
        <f t="shared" si="465"/>
        <v>42150.77793981482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466"/>
        <v>105.42</v>
      </c>
      <c r="R3827" s="8">
        <f t="shared" si="463"/>
        <v>107.57142857142857</v>
      </c>
      <c r="S3827" s="10" t="str">
        <f t="shared" si="468"/>
        <v>theater</v>
      </c>
      <c r="T3827" s="10" t="str">
        <f t="shared" si="46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6">
        <f t="shared" si="464"/>
        <v>42131.131874999999</v>
      </c>
      <c r="K3828">
        <v>1428401394</v>
      </c>
      <c r="L3828" s="16">
        <f t="shared" si="465"/>
        <v>42101.131874999999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466"/>
        <v>119.16666666666667</v>
      </c>
      <c r="R3828" s="8">
        <f t="shared" si="463"/>
        <v>27.5</v>
      </c>
      <c r="S3828" s="10" t="str">
        <f t="shared" si="468"/>
        <v>theater</v>
      </c>
      <c r="T3828" s="10" t="str">
        <f t="shared" si="46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6">
        <f t="shared" si="464"/>
        <v>42089.708333333336</v>
      </c>
      <c r="K3829">
        <v>1422656201</v>
      </c>
      <c r="L3829" s="16">
        <f t="shared" si="465"/>
        <v>42034.63658564815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466"/>
        <v>152.66666666666666</v>
      </c>
      <c r="R3829" s="8">
        <f t="shared" si="463"/>
        <v>70.461538461538467</v>
      </c>
      <c r="S3829" s="10" t="str">
        <f t="shared" si="468"/>
        <v>theater</v>
      </c>
      <c r="T3829" s="10" t="str">
        <f t="shared" si="46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6">
        <f t="shared" si="464"/>
        <v>42004.277627314819</v>
      </c>
      <c r="K3830">
        <v>1414845587</v>
      </c>
      <c r="L3830" s="16">
        <f t="shared" si="465"/>
        <v>41944.235960648155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466"/>
        <v>100</v>
      </c>
      <c r="R3830" s="8">
        <f t="shared" si="463"/>
        <v>178.57142857142858</v>
      </c>
      <c r="S3830" s="10" t="str">
        <f t="shared" si="468"/>
        <v>theater</v>
      </c>
      <c r="T3830" s="10" t="str">
        <f t="shared" si="46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6">
        <f t="shared" si="464"/>
        <v>42613.573738425934</v>
      </c>
      <c r="K3831">
        <v>1470948371</v>
      </c>
      <c r="L3831" s="16">
        <f t="shared" si="465"/>
        <v>42593.573738425934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466"/>
        <v>100.2</v>
      </c>
      <c r="R3831" s="8">
        <f t="shared" si="463"/>
        <v>62.625</v>
      </c>
      <c r="S3831" s="10" t="str">
        <f t="shared" si="468"/>
        <v>theater</v>
      </c>
      <c r="T3831" s="10" t="str">
        <f t="shared" si="46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6">
        <f t="shared" si="464"/>
        <v>42517.449201388888</v>
      </c>
      <c r="K3832">
        <v>1463161611</v>
      </c>
      <c r="L3832" s="16">
        <f t="shared" si="465"/>
        <v>42503.449201388888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466"/>
        <v>225</v>
      </c>
      <c r="R3832" s="8">
        <f t="shared" si="463"/>
        <v>75</v>
      </c>
      <c r="S3832" s="10" t="str">
        <f t="shared" si="468"/>
        <v>theater</v>
      </c>
      <c r="T3832" s="10" t="str">
        <f t="shared" si="46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6">
        <f t="shared" si="464"/>
        <v>41948.598900462966</v>
      </c>
      <c r="K3833">
        <v>1413404545</v>
      </c>
      <c r="L3833" s="16">
        <f t="shared" si="465"/>
        <v>41927.557233796302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466"/>
        <v>106.02199999999999</v>
      </c>
      <c r="R3833" s="8">
        <f t="shared" si="463"/>
        <v>58.901111111111113</v>
      </c>
      <c r="S3833" s="10" t="str">
        <f t="shared" si="468"/>
        <v>theater</v>
      </c>
      <c r="T3833" s="10" t="str">
        <f t="shared" si="46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6">
        <f t="shared" si="464"/>
        <v>42419.823321759257</v>
      </c>
      <c r="K3834">
        <v>1452048335</v>
      </c>
      <c r="L3834" s="16">
        <f t="shared" si="465"/>
        <v>42374.823321759257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466"/>
        <v>104.66666666666666</v>
      </c>
      <c r="R3834" s="8">
        <f t="shared" ref="R3834:R3897" si="470">E3834/N3834</f>
        <v>139.55555555555554</v>
      </c>
      <c r="S3834" s="10" t="str">
        <f t="shared" si="468"/>
        <v>theater</v>
      </c>
      <c r="T3834" s="10" t="str">
        <f t="shared" si="46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6">
        <f t="shared" si="464"/>
        <v>41974.506249999999</v>
      </c>
      <c r="K3835">
        <v>1416516972</v>
      </c>
      <c r="L3835" s="16">
        <f t="shared" si="465"/>
        <v>41963.580694444441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466"/>
        <v>116.66666666666667</v>
      </c>
      <c r="R3835" s="8">
        <f t="shared" si="470"/>
        <v>70</v>
      </c>
      <c r="S3835" s="10" t="str">
        <f t="shared" si="468"/>
        <v>theater</v>
      </c>
      <c r="T3835" s="10" t="str">
        <f t="shared" si="46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6">
        <f t="shared" si="464"/>
        <v>42173.153553240743</v>
      </c>
      <c r="K3836">
        <v>1432032067</v>
      </c>
      <c r="L3836" s="16">
        <f t="shared" si="465"/>
        <v>42143.153553240743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466"/>
        <v>109.03333333333333</v>
      </c>
      <c r="R3836" s="8">
        <f t="shared" si="470"/>
        <v>57.385964912280699</v>
      </c>
      <c r="S3836" s="10" t="str">
        <f t="shared" si="468"/>
        <v>theater</v>
      </c>
      <c r="T3836" s="10" t="str">
        <f t="shared" si="46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6">
        <f t="shared" si="464"/>
        <v>42481.650555555556</v>
      </c>
      <c r="K3837">
        <v>1459463808</v>
      </c>
      <c r="L3837" s="16">
        <f t="shared" si="465"/>
        <v>42460.650555555556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466"/>
        <v>160</v>
      </c>
      <c r="R3837" s="8">
        <f t="shared" si="470"/>
        <v>40</v>
      </c>
      <c r="S3837" s="10" t="str">
        <f t="shared" si="468"/>
        <v>theater</v>
      </c>
      <c r="T3837" s="10" t="str">
        <f t="shared" si="46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6">
        <f t="shared" si="464"/>
        <v>42584.881249999999</v>
      </c>
      <c r="K3838">
        <v>1467497652</v>
      </c>
      <c r="L3838" s="16">
        <f t="shared" si="465"/>
        <v>42553.63486111111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466"/>
        <v>112.5</v>
      </c>
      <c r="R3838" s="8">
        <f t="shared" si="470"/>
        <v>64.285714285714292</v>
      </c>
      <c r="S3838" s="10" t="str">
        <f t="shared" si="468"/>
        <v>theater</v>
      </c>
      <c r="T3838" s="10" t="str">
        <f t="shared" si="46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6">
        <f t="shared" si="464"/>
        <v>42188.474050925928</v>
      </c>
      <c r="K3839">
        <v>1432837358</v>
      </c>
      <c r="L3839" s="16">
        <f t="shared" si="465"/>
        <v>42152.474050925928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466"/>
        <v>102.1</v>
      </c>
      <c r="R3839" s="8">
        <f t="shared" si="470"/>
        <v>120.11764705882354</v>
      </c>
      <c r="S3839" s="10" t="str">
        <f t="shared" si="468"/>
        <v>theater</v>
      </c>
      <c r="T3839" s="10" t="str">
        <f t="shared" si="46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6">
        <f t="shared" si="464"/>
        <v>42146.419085648151</v>
      </c>
      <c r="K3840">
        <v>1429722209</v>
      </c>
      <c r="L3840" s="16">
        <f t="shared" si="465"/>
        <v>42116.419085648151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466"/>
        <v>100.824</v>
      </c>
      <c r="R3840" s="8">
        <f t="shared" si="470"/>
        <v>1008.24</v>
      </c>
      <c r="S3840" s="10" t="str">
        <f t="shared" si="468"/>
        <v>theater</v>
      </c>
      <c r="T3840" s="10" t="str">
        <f t="shared" si="46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6">
        <f t="shared" si="464"/>
        <v>42214.850972222222</v>
      </c>
      <c r="K3841">
        <v>1433042724</v>
      </c>
      <c r="L3841" s="16">
        <f t="shared" si="465"/>
        <v>42154.850972222222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466"/>
        <v>101.25</v>
      </c>
      <c r="R3841" s="8">
        <f t="shared" si="470"/>
        <v>63.28125</v>
      </c>
      <c r="S3841" s="10" t="str">
        <f t="shared" si="468"/>
        <v>theater</v>
      </c>
      <c r="T3841" s="10" t="str">
        <f t="shared" si="46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6">
        <f t="shared" ref="J3842:J3905" si="471">(((I3842/60)/60)/24)+DATE(1970,1,1)+(-7/24)</f>
        <v>42457.368391203701</v>
      </c>
      <c r="K3842">
        <v>1457023829</v>
      </c>
      <c r="L3842" s="16">
        <f t="shared" ref="L3842:L3905" si="472">(((K3842/60)/60)/24)+DATE(1970,1,1)+(-7/24)</f>
        <v>42432.410057870373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473">(E3842/D3842)*100</f>
        <v>6500</v>
      </c>
      <c r="R3842" s="8">
        <f t="shared" si="470"/>
        <v>21.666666666666668</v>
      </c>
      <c r="S3842" s="10" t="str">
        <f t="shared" si="468"/>
        <v>theater</v>
      </c>
      <c r="T3842" s="10" t="str">
        <f t="shared" ref="T3842:T3869" si="474">IF(ISNUMBER(SEARCH("plays",P3842)),"plays","")</f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6">
        <f t="shared" si="471"/>
        <v>41840.494062500002</v>
      </c>
      <c r="K3843">
        <v>1400698287</v>
      </c>
      <c r="L3843" s="16">
        <f t="shared" si="472"/>
        <v>41780.494062500002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473"/>
        <v>8.7200000000000006</v>
      </c>
      <c r="R3843" s="8">
        <f t="shared" si="470"/>
        <v>25.647058823529413</v>
      </c>
      <c r="S3843" s="10" t="str">
        <f t="shared" si="468"/>
        <v>theater</v>
      </c>
      <c r="T3843" s="10" t="str">
        <f t="shared" si="474"/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6">
        <f t="shared" si="471"/>
        <v>41770.201990740745</v>
      </c>
      <c r="K3844">
        <v>1397217052</v>
      </c>
      <c r="L3844" s="16">
        <f t="shared" si="472"/>
        <v>41740.201990740745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473"/>
        <v>21.94</v>
      </c>
      <c r="R3844" s="8">
        <f t="shared" si="470"/>
        <v>47.695652173913047</v>
      </c>
      <c r="S3844" s="10" t="str">
        <f t="shared" si="468"/>
        <v>theater</v>
      </c>
      <c r="T3844" s="10" t="str">
        <f t="shared" si="474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6">
        <f t="shared" si="471"/>
        <v>41790.780833333338</v>
      </c>
      <c r="K3845">
        <v>1399427064</v>
      </c>
      <c r="L3845" s="16">
        <f t="shared" si="472"/>
        <v>41765.780833333338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473"/>
        <v>21.3</v>
      </c>
      <c r="R3845" s="8">
        <f t="shared" si="470"/>
        <v>56.05263157894737</v>
      </c>
      <c r="S3845" s="10" t="str">
        <f t="shared" si="468"/>
        <v>theater</v>
      </c>
      <c r="T3845" s="10" t="str">
        <f t="shared" si="474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6">
        <f t="shared" si="471"/>
        <v>41792.999305555561</v>
      </c>
      <c r="K3846">
        <v>1399474134</v>
      </c>
      <c r="L3846" s="16">
        <f t="shared" si="472"/>
        <v>41766.325625000005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473"/>
        <v>41.489795918367342</v>
      </c>
      <c r="R3846" s="8">
        <f t="shared" si="470"/>
        <v>81.319999999999993</v>
      </c>
      <c r="S3846" s="10" t="str">
        <f t="shared" si="468"/>
        <v>theater</v>
      </c>
      <c r="T3846" s="10" t="str">
        <f t="shared" si="474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6">
        <f t="shared" si="471"/>
        <v>42278.335347222222</v>
      </c>
      <c r="K3847">
        <v>1441119774</v>
      </c>
      <c r="L3847" s="16">
        <f t="shared" si="472"/>
        <v>42248.335347222222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473"/>
        <v>2.105</v>
      </c>
      <c r="R3847" s="8">
        <f t="shared" si="470"/>
        <v>70.166666666666671</v>
      </c>
      <c r="S3847" s="10" t="str">
        <f t="shared" si="468"/>
        <v>theater</v>
      </c>
      <c r="T3847" s="10" t="str">
        <f t="shared" si="474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6">
        <f t="shared" si="471"/>
        <v>41915.999305555561</v>
      </c>
      <c r="K3848">
        <v>1409721542</v>
      </c>
      <c r="L3848" s="16">
        <f t="shared" si="472"/>
        <v>41884.929884259262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473"/>
        <v>2.7</v>
      </c>
      <c r="R3848" s="8">
        <f t="shared" si="470"/>
        <v>23.625</v>
      </c>
      <c r="S3848" s="10" t="str">
        <f t="shared" si="468"/>
        <v>theater</v>
      </c>
      <c r="T3848" s="10" t="str">
        <f t="shared" si="474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6">
        <f t="shared" si="471"/>
        <v>42203.932766203703</v>
      </c>
      <c r="K3849">
        <v>1433395391</v>
      </c>
      <c r="L3849" s="16">
        <f t="shared" si="472"/>
        <v>42158.932766203703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473"/>
        <v>16.161904761904761</v>
      </c>
      <c r="R3849" s="8">
        <f t="shared" si="470"/>
        <v>188.55555555555554</v>
      </c>
      <c r="S3849" s="10" t="str">
        <f t="shared" si="468"/>
        <v>theater</v>
      </c>
      <c r="T3849" s="10" t="str">
        <f t="shared" si="474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6">
        <f t="shared" si="471"/>
        <v>42295.525335648148</v>
      </c>
      <c r="K3850">
        <v>1442604989</v>
      </c>
      <c r="L3850" s="16">
        <f t="shared" si="472"/>
        <v>42265.525335648148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473"/>
        <v>16.376923076923077</v>
      </c>
      <c r="R3850" s="8">
        <f t="shared" si="470"/>
        <v>49.511627906976742</v>
      </c>
      <c r="S3850" s="10" t="str">
        <f t="shared" si="468"/>
        <v>theater</v>
      </c>
      <c r="T3850" s="10" t="str">
        <f t="shared" si="474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6">
        <f t="shared" si="471"/>
        <v>42166.47550925926</v>
      </c>
      <c r="K3851">
        <v>1431455084</v>
      </c>
      <c r="L3851" s="16">
        <f t="shared" si="472"/>
        <v>42136.47550925926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473"/>
        <v>7.043333333333333</v>
      </c>
      <c r="R3851" s="8">
        <f t="shared" si="470"/>
        <v>75.464285714285708</v>
      </c>
      <c r="S3851" s="10" t="str">
        <f t="shared" si="468"/>
        <v>theater</v>
      </c>
      <c r="T3851" s="10" t="str">
        <f t="shared" si="474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6">
        <f t="shared" si="471"/>
        <v>42004.832673611112</v>
      </c>
      <c r="K3852">
        <v>1417489143</v>
      </c>
      <c r="L3852" s="16">
        <f t="shared" si="472"/>
        <v>41974.832673611112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473"/>
        <v>3.8</v>
      </c>
      <c r="R3852" s="8">
        <f t="shared" si="470"/>
        <v>9.5</v>
      </c>
      <c r="S3852" s="10" t="str">
        <f t="shared" si="468"/>
        <v>theater</v>
      </c>
      <c r="T3852" s="10" t="str">
        <f t="shared" si="474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6">
        <f t="shared" si="471"/>
        <v>42202.147905092592</v>
      </c>
      <c r="K3853">
        <v>1434537179</v>
      </c>
      <c r="L3853" s="16">
        <f t="shared" si="472"/>
        <v>42172.147905092592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473"/>
        <v>34.08</v>
      </c>
      <c r="R3853" s="8">
        <f t="shared" si="470"/>
        <v>35.5</v>
      </c>
      <c r="S3853" s="10" t="str">
        <f t="shared" si="468"/>
        <v>theater</v>
      </c>
      <c r="T3853" s="10" t="str">
        <f t="shared" si="474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6">
        <f t="shared" si="471"/>
        <v>42089.857361111113</v>
      </c>
      <c r="K3854">
        <v>1425270876</v>
      </c>
      <c r="L3854" s="16">
        <f t="shared" si="472"/>
        <v>42064.899027777785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473"/>
        <v>0.2</v>
      </c>
      <c r="R3854" s="8">
        <f t="shared" si="470"/>
        <v>10</v>
      </c>
      <c r="S3854" s="10" t="str">
        <f t="shared" si="468"/>
        <v>theater</v>
      </c>
      <c r="T3854" s="10" t="str">
        <f t="shared" si="474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6">
        <f t="shared" si="471"/>
        <v>41883.548356481486</v>
      </c>
      <c r="K3855">
        <v>1406578178</v>
      </c>
      <c r="L3855" s="16">
        <f t="shared" si="472"/>
        <v>41848.548356481486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473"/>
        <v>2.5999999999999999E-2</v>
      </c>
      <c r="R3855" s="8">
        <f t="shared" si="470"/>
        <v>13</v>
      </c>
      <c r="S3855" s="10" t="str">
        <f t="shared" si="468"/>
        <v>theater</v>
      </c>
      <c r="T3855" s="10" t="str">
        <f t="shared" si="474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6">
        <f t="shared" si="471"/>
        <v>42133.593263888892</v>
      </c>
      <c r="K3856">
        <v>1428614058</v>
      </c>
      <c r="L3856" s="16">
        <f t="shared" si="472"/>
        <v>42103.593263888892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473"/>
        <v>16.254545454545454</v>
      </c>
      <c r="R3856" s="8">
        <f t="shared" si="470"/>
        <v>89.4</v>
      </c>
      <c r="S3856" s="10" t="str">
        <f t="shared" si="468"/>
        <v>theater</v>
      </c>
      <c r="T3856" s="10" t="str">
        <f t="shared" si="474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6">
        <f t="shared" si="471"/>
        <v>42089.637395833335</v>
      </c>
      <c r="K3857">
        <v>1424819871</v>
      </c>
      <c r="L3857" s="16">
        <f t="shared" si="472"/>
        <v>42059.679062500007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473"/>
        <v>2.5</v>
      </c>
      <c r="R3857" s="8">
        <f t="shared" si="470"/>
        <v>25</v>
      </c>
      <c r="S3857" s="10" t="str">
        <f t="shared" si="468"/>
        <v>theater</v>
      </c>
      <c r="T3857" s="10" t="str">
        <f t="shared" si="474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6">
        <f t="shared" si="471"/>
        <v>42071.409756944449</v>
      </c>
      <c r="K3858">
        <v>1423245003</v>
      </c>
      <c r="L3858" s="16">
        <f t="shared" si="472"/>
        <v>42041.451423611114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473"/>
        <v>0.02</v>
      </c>
      <c r="R3858" s="8">
        <f t="shared" si="470"/>
        <v>1</v>
      </c>
      <c r="S3858" s="10" t="str">
        <f t="shared" si="468"/>
        <v>theater</v>
      </c>
      <c r="T3858" s="10" t="str">
        <f t="shared" si="474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6">
        <f t="shared" si="471"/>
        <v>41852.425000000003</v>
      </c>
      <c r="K3859">
        <v>1404927690</v>
      </c>
      <c r="L3859" s="16">
        <f t="shared" si="472"/>
        <v>41829.445486111115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473"/>
        <v>5.2</v>
      </c>
      <c r="R3859" s="8">
        <f t="shared" si="470"/>
        <v>65</v>
      </c>
      <c r="S3859" s="10" t="str">
        <f t="shared" si="468"/>
        <v>theater</v>
      </c>
      <c r="T3859" s="10" t="str">
        <f t="shared" si="474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6">
        <f t="shared" si="471"/>
        <v>42146.583333333336</v>
      </c>
      <c r="K3860">
        <v>1430734844</v>
      </c>
      <c r="L3860" s="16">
        <f t="shared" si="472"/>
        <v>42128.139398148152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473"/>
        <v>2</v>
      </c>
      <c r="R3860" s="8">
        <f t="shared" si="470"/>
        <v>10</v>
      </c>
      <c r="S3860" s="10" t="str">
        <f t="shared" si="468"/>
        <v>theater</v>
      </c>
      <c r="T3860" s="10" t="str">
        <f t="shared" si="474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6">
        <f t="shared" si="471"/>
        <v>41815.583333333336</v>
      </c>
      <c r="K3861">
        <v>1401485207</v>
      </c>
      <c r="L3861" s="16">
        <f t="shared" si="472"/>
        <v>41789.601932870377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473"/>
        <v>0.04</v>
      </c>
      <c r="R3861" s="8">
        <f t="shared" si="470"/>
        <v>1</v>
      </c>
      <c r="S3861" s="10" t="str">
        <f t="shared" si="468"/>
        <v>theater</v>
      </c>
      <c r="T3861" s="10" t="str">
        <f t="shared" si="474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6">
        <f t="shared" si="471"/>
        <v>41863.369328703702</v>
      </c>
      <c r="K3862">
        <v>1405266710</v>
      </c>
      <c r="L3862" s="16">
        <f t="shared" si="472"/>
        <v>41833.369328703702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473"/>
        <v>17.666666666666668</v>
      </c>
      <c r="R3862" s="8">
        <f t="shared" si="470"/>
        <v>81.538461538461533</v>
      </c>
      <c r="S3862" s="10" t="str">
        <f t="shared" si="468"/>
        <v>theater</v>
      </c>
      <c r="T3862" s="10" t="str">
        <f t="shared" si="474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6">
        <f t="shared" si="471"/>
        <v>41955.615972222229</v>
      </c>
      <c r="K3863">
        <v>1412258977</v>
      </c>
      <c r="L3863" s="16">
        <f t="shared" si="472"/>
        <v>41914.298344907409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473"/>
        <v>5</v>
      </c>
      <c r="R3863" s="8">
        <f t="shared" si="470"/>
        <v>100</v>
      </c>
      <c r="S3863" s="10" t="str">
        <f t="shared" si="468"/>
        <v>theater</v>
      </c>
      <c r="T3863" s="10" t="str">
        <f t="shared" si="474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6">
        <f t="shared" si="471"/>
        <v>42625.415972222225</v>
      </c>
      <c r="K3864">
        <v>1472451356</v>
      </c>
      <c r="L3864" s="16">
        <f t="shared" si="472"/>
        <v>42610.969398148147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473"/>
        <v>1.3333333333333334E-2</v>
      </c>
      <c r="R3864" s="8">
        <f t="shared" si="470"/>
        <v>1</v>
      </c>
      <c r="S3864" s="10" t="str">
        <f t="shared" si="468"/>
        <v>theater</v>
      </c>
      <c r="T3864" s="10" t="str">
        <f t="shared" si="474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6">
        <f t="shared" si="471"/>
        <v>42313.383159722223</v>
      </c>
      <c r="K3865">
        <v>1441552305</v>
      </c>
      <c r="L3865" s="16">
        <f t="shared" si="472"/>
        <v>42253.341493055559</v>
      </c>
      <c r="M3865" t="b">
        <v>0</v>
      </c>
      <c r="N3865" s="11">
        <v>0.1</v>
      </c>
      <c r="O3865" t="b">
        <v>0</v>
      </c>
      <c r="P3865" t="s">
        <v>8271</v>
      </c>
      <c r="Q3865" s="7">
        <f t="shared" si="473"/>
        <v>0</v>
      </c>
      <c r="R3865" s="8">
        <f t="shared" si="470"/>
        <v>0</v>
      </c>
      <c r="S3865" s="10" t="str">
        <f t="shared" si="468"/>
        <v>theater</v>
      </c>
      <c r="T3865" s="10" t="str">
        <f t="shared" si="474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6">
        <f t="shared" si="471"/>
        <v>42325.641828703701</v>
      </c>
      <c r="K3866">
        <v>1445203454</v>
      </c>
      <c r="L3866" s="16">
        <f t="shared" si="472"/>
        <v>42295.600162037044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473"/>
        <v>1.2</v>
      </c>
      <c r="R3866" s="8">
        <f t="shared" si="470"/>
        <v>20</v>
      </c>
      <c r="S3866" s="10" t="str">
        <f t="shared" si="468"/>
        <v>theater</v>
      </c>
      <c r="T3866" s="10" t="str">
        <f t="shared" si="474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6">
        <f t="shared" si="471"/>
        <v>41880.9375</v>
      </c>
      <c r="K3867">
        <v>1405957098</v>
      </c>
      <c r="L3867" s="16">
        <f t="shared" si="472"/>
        <v>41841.359930555562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473"/>
        <v>26.937422295897225</v>
      </c>
      <c r="R3867" s="8">
        <f t="shared" si="470"/>
        <v>46.428571428571431</v>
      </c>
      <c r="S3867" s="10" t="str">
        <f t="shared" si="468"/>
        <v>theater</v>
      </c>
      <c r="T3867" s="10" t="str">
        <f t="shared" si="474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6">
        <f t="shared" si="471"/>
        <v>42451.853472222225</v>
      </c>
      <c r="K3868">
        <v>1454453021</v>
      </c>
      <c r="L3868" s="16">
        <f t="shared" si="472"/>
        <v>42402.655335648153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473"/>
        <v>0.54999999999999993</v>
      </c>
      <c r="R3868" s="8">
        <f t="shared" si="470"/>
        <v>5.5</v>
      </c>
      <c r="S3868" s="10" t="str">
        <f t="shared" si="468"/>
        <v>theater</v>
      </c>
      <c r="T3868" s="10" t="str">
        <f t="shared" si="474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6">
        <f t="shared" si="471"/>
        <v>42539.522442129637</v>
      </c>
      <c r="K3869">
        <v>1463686339</v>
      </c>
      <c r="L3869" s="16">
        <f t="shared" si="472"/>
        <v>42509.522442129637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473"/>
        <v>12.55</v>
      </c>
      <c r="R3869" s="8">
        <f t="shared" si="470"/>
        <v>50.2</v>
      </c>
      <c r="S3869" s="10" t="str">
        <f t="shared" si="468"/>
        <v>theater</v>
      </c>
      <c r="T3869" s="10" t="str">
        <f t="shared" si="474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6">
        <f t="shared" si="471"/>
        <v>41890.368113425924</v>
      </c>
      <c r="K3870">
        <v>1408031405</v>
      </c>
      <c r="L3870" s="16">
        <f t="shared" si="472"/>
        <v>41865.368113425924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473"/>
        <v>0.2</v>
      </c>
      <c r="R3870" s="8">
        <f t="shared" si="470"/>
        <v>10</v>
      </c>
      <c r="S3870" s="10" t="str">
        <f t="shared" si="468"/>
        <v>theater</v>
      </c>
      <c r="T3870" s="10" t="str">
        <f t="shared" ref="T3870:T3889" si="475">IF(ISNUMBER(SEARCH("musical",P3870)),"musical","")</f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6">
        <f t="shared" si="471"/>
        <v>42076.84097222222</v>
      </c>
      <c r="K3871">
        <v>1423761792</v>
      </c>
      <c r="L3871" s="16">
        <f t="shared" si="472"/>
        <v>42047.43277777778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473"/>
        <v>3.4474868431088401</v>
      </c>
      <c r="R3871" s="8">
        <f t="shared" si="470"/>
        <v>30.133333333333333</v>
      </c>
      <c r="S3871" s="10" t="str">
        <f t="shared" ref="S3871:S3934" si="476">IF(ISNUMBER(SEARCH("theater",P3871)),"theater","")</f>
        <v>theater</v>
      </c>
      <c r="T3871" s="10" t="str">
        <f t="shared" si="47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6">
        <f t="shared" si="471"/>
        <v>41822.880532407406</v>
      </c>
      <c r="K3872">
        <v>1401768478</v>
      </c>
      <c r="L3872" s="16">
        <f t="shared" si="472"/>
        <v>41792.880532407406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473"/>
        <v>15</v>
      </c>
      <c r="R3872" s="8">
        <f t="shared" si="470"/>
        <v>150</v>
      </c>
      <c r="S3872" s="10" t="str">
        <f t="shared" si="476"/>
        <v>theater</v>
      </c>
      <c r="T3872" s="10" t="str">
        <f t="shared" si="47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6">
        <f t="shared" si="471"/>
        <v>42823.447337962971</v>
      </c>
      <c r="K3873">
        <v>1485629050</v>
      </c>
      <c r="L3873" s="16">
        <f t="shared" si="472"/>
        <v>42763.489004629628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473"/>
        <v>2.666666666666667</v>
      </c>
      <c r="R3873" s="8">
        <f t="shared" si="470"/>
        <v>13.333333333333334</v>
      </c>
      <c r="S3873" s="10" t="str">
        <f t="shared" si="476"/>
        <v>theater</v>
      </c>
      <c r="T3873" s="10" t="str">
        <f t="shared" si="47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6">
        <f t="shared" si="471"/>
        <v>42229.854120370372</v>
      </c>
      <c r="K3874">
        <v>1435202996</v>
      </c>
      <c r="L3874" s="16">
        <f t="shared" si="472"/>
        <v>42179.854120370372</v>
      </c>
      <c r="M3874" t="b">
        <v>0</v>
      </c>
      <c r="N3874" s="11">
        <v>0.1</v>
      </c>
      <c r="O3874" t="b">
        <v>0</v>
      </c>
      <c r="P3874" t="s">
        <v>8305</v>
      </c>
      <c r="Q3874" s="7">
        <f t="shared" si="473"/>
        <v>0</v>
      </c>
      <c r="R3874" s="8">
        <f t="shared" si="470"/>
        <v>0</v>
      </c>
      <c r="S3874" s="10" t="str">
        <f t="shared" si="476"/>
        <v>theater</v>
      </c>
      <c r="T3874" s="10" t="str">
        <f t="shared" si="47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6">
        <f t="shared" si="471"/>
        <v>42285.404340277782</v>
      </c>
      <c r="K3875">
        <v>1441730535</v>
      </c>
      <c r="L3875" s="16">
        <f t="shared" si="472"/>
        <v>42255.404340277782</v>
      </c>
      <c r="M3875" t="b">
        <v>0</v>
      </c>
      <c r="N3875" s="11">
        <v>0.1</v>
      </c>
      <c r="O3875" t="b">
        <v>0</v>
      </c>
      <c r="P3875" t="s">
        <v>8305</v>
      </c>
      <c r="Q3875" s="7">
        <f t="shared" si="473"/>
        <v>0</v>
      </c>
      <c r="R3875" s="8">
        <f t="shared" si="470"/>
        <v>0</v>
      </c>
      <c r="S3875" s="10" t="str">
        <f t="shared" si="476"/>
        <v>theater</v>
      </c>
      <c r="T3875" s="10" t="str">
        <f t="shared" si="47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6">
        <f t="shared" si="471"/>
        <v>42027.750000000007</v>
      </c>
      <c r="K3876">
        <v>1420244622</v>
      </c>
      <c r="L3876" s="16">
        <f t="shared" si="472"/>
        <v>42006.724791666667</v>
      </c>
      <c r="M3876" t="b">
        <v>0</v>
      </c>
      <c r="N3876" s="11">
        <v>0.1</v>
      </c>
      <c r="O3876" t="b">
        <v>0</v>
      </c>
      <c r="P3876" t="s">
        <v>8305</v>
      </c>
      <c r="Q3876" s="7">
        <f t="shared" si="473"/>
        <v>0</v>
      </c>
      <c r="R3876" s="8">
        <f t="shared" si="470"/>
        <v>0</v>
      </c>
      <c r="S3876" s="10" t="str">
        <f t="shared" si="476"/>
        <v>theater</v>
      </c>
      <c r="T3876" s="10" t="str">
        <f t="shared" si="47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6">
        <f t="shared" si="471"/>
        <v>42616.125000000007</v>
      </c>
      <c r="K3877">
        <v>1472804365</v>
      </c>
      <c r="L3877" s="16">
        <f t="shared" si="472"/>
        <v>42615.055150462962</v>
      </c>
      <c r="M3877" t="b">
        <v>0</v>
      </c>
      <c r="N3877" s="11">
        <v>0.1</v>
      </c>
      <c r="O3877" t="b">
        <v>0</v>
      </c>
      <c r="P3877" t="s">
        <v>8305</v>
      </c>
      <c r="Q3877" s="7">
        <f t="shared" si="473"/>
        <v>0</v>
      </c>
      <c r="R3877" s="8">
        <f t="shared" si="470"/>
        <v>0</v>
      </c>
      <c r="S3877" s="10" t="str">
        <f t="shared" si="476"/>
        <v>theater</v>
      </c>
      <c r="T3877" s="10" t="str">
        <f t="shared" si="47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6">
        <f t="shared" si="471"/>
        <v>42402.332500000004</v>
      </c>
      <c r="K3878">
        <v>1451833128</v>
      </c>
      <c r="L3878" s="16">
        <f t="shared" si="472"/>
        <v>42372.332500000004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473"/>
        <v>52.794871794871788</v>
      </c>
      <c r="R3878" s="8">
        <f t="shared" si="470"/>
        <v>44.760869565217391</v>
      </c>
      <c r="S3878" s="10" t="str">
        <f t="shared" si="476"/>
        <v>theater</v>
      </c>
      <c r="T3878" s="10" t="str">
        <f t="shared" si="47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6">
        <f t="shared" si="471"/>
        <v>42712.386018518526</v>
      </c>
      <c r="K3879">
        <v>1478621752</v>
      </c>
      <c r="L3879" s="16">
        <f t="shared" si="472"/>
        <v>42682.386018518526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473"/>
        <v>4.9639999999999995</v>
      </c>
      <c r="R3879" s="8">
        <f t="shared" si="470"/>
        <v>88.642857142857139</v>
      </c>
      <c r="S3879" s="10" t="str">
        <f t="shared" si="476"/>
        <v>theater</v>
      </c>
      <c r="T3879" s="10" t="str">
        <f t="shared" si="47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6">
        <f t="shared" si="471"/>
        <v>42184.874305555561</v>
      </c>
      <c r="K3880">
        <v>1433014746</v>
      </c>
      <c r="L3880" s="16">
        <f t="shared" si="472"/>
        <v>42154.52715277778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473"/>
        <v>5.5555555555555552E-2</v>
      </c>
      <c r="R3880" s="8">
        <f t="shared" si="470"/>
        <v>10</v>
      </c>
      <c r="S3880" s="10" t="str">
        <f t="shared" si="476"/>
        <v>theater</v>
      </c>
      <c r="T3880" s="10" t="str">
        <f t="shared" si="47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6">
        <f t="shared" si="471"/>
        <v>42029.569398148153</v>
      </c>
      <c r="K3881">
        <v>1419626396</v>
      </c>
      <c r="L3881" s="16">
        <f t="shared" si="472"/>
        <v>41999.569398148153</v>
      </c>
      <c r="M3881" t="b">
        <v>0</v>
      </c>
      <c r="N3881" s="11">
        <v>0.1</v>
      </c>
      <c r="O3881" t="b">
        <v>0</v>
      </c>
      <c r="P3881" t="s">
        <v>8305</v>
      </c>
      <c r="Q3881" s="7">
        <f t="shared" si="473"/>
        <v>0</v>
      </c>
      <c r="R3881" s="8">
        <f t="shared" si="470"/>
        <v>0</v>
      </c>
      <c r="S3881" s="10" t="str">
        <f t="shared" si="476"/>
        <v>theater</v>
      </c>
      <c r="T3881" s="10" t="str">
        <f t="shared" si="47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6">
        <f t="shared" si="471"/>
        <v>41850.666666666672</v>
      </c>
      <c r="K3882">
        <v>1403724820</v>
      </c>
      <c r="L3882" s="16">
        <f t="shared" si="472"/>
        <v>41815.523379629631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473"/>
        <v>13.066666666666665</v>
      </c>
      <c r="R3882" s="8">
        <f t="shared" si="470"/>
        <v>57.647058823529413</v>
      </c>
      <c r="S3882" s="10" t="str">
        <f t="shared" si="476"/>
        <v>theater</v>
      </c>
      <c r="T3882" s="10" t="str">
        <f t="shared" si="47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6">
        <f t="shared" si="471"/>
        <v>42785.726840277777</v>
      </c>
      <c r="K3883">
        <v>1484958399</v>
      </c>
      <c r="L3883" s="16">
        <f t="shared" si="472"/>
        <v>42755.726840277777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473"/>
        <v>5</v>
      </c>
      <c r="R3883" s="8">
        <f t="shared" si="470"/>
        <v>25</v>
      </c>
      <c r="S3883" s="10" t="str">
        <f t="shared" si="476"/>
        <v>theater</v>
      </c>
      <c r="T3883" s="10" t="str">
        <f t="shared" si="47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6">
        <f t="shared" si="471"/>
        <v>42400.668750000004</v>
      </c>
      <c r="K3884">
        <v>1451950570</v>
      </c>
      <c r="L3884" s="16">
        <f t="shared" si="472"/>
        <v>42373.691782407412</v>
      </c>
      <c r="M3884" t="b">
        <v>0</v>
      </c>
      <c r="N3884" s="11">
        <v>0.1</v>
      </c>
      <c r="O3884" t="b">
        <v>0</v>
      </c>
      <c r="P3884" t="s">
        <v>8305</v>
      </c>
      <c r="Q3884" s="7">
        <f t="shared" si="473"/>
        <v>0</v>
      </c>
      <c r="R3884" s="8">
        <f t="shared" si="470"/>
        <v>0</v>
      </c>
      <c r="S3884" s="10" t="str">
        <f t="shared" si="476"/>
        <v>theater</v>
      </c>
      <c r="T3884" s="10" t="str">
        <f t="shared" si="47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6">
        <f t="shared" si="471"/>
        <v>41884.310983796298</v>
      </c>
      <c r="K3885">
        <v>1407076069</v>
      </c>
      <c r="L3885" s="16">
        <f t="shared" si="472"/>
        <v>41854.310983796298</v>
      </c>
      <c r="M3885" t="b">
        <v>0</v>
      </c>
      <c r="N3885" s="11">
        <v>0.1</v>
      </c>
      <c r="O3885" t="b">
        <v>0</v>
      </c>
      <c r="P3885" t="s">
        <v>8305</v>
      </c>
      <c r="Q3885" s="7">
        <f t="shared" si="473"/>
        <v>0</v>
      </c>
      <c r="R3885" s="8">
        <f t="shared" si="470"/>
        <v>0</v>
      </c>
      <c r="S3885" s="10" t="str">
        <f t="shared" si="476"/>
        <v>theater</v>
      </c>
      <c r="T3885" s="10" t="str">
        <f t="shared" si="47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6">
        <f t="shared" si="471"/>
        <v>42090.458240740743</v>
      </c>
      <c r="K3886">
        <v>1425322792</v>
      </c>
      <c r="L3886" s="16">
        <f t="shared" si="472"/>
        <v>42065.499907407408</v>
      </c>
      <c r="M3886" t="b">
        <v>0</v>
      </c>
      <c r="N3886" s="11">
        <v>0.1</v>
      </c>
      <c r="O3886" t="b">
        <v>0</v>
      </c>
      <c r="P3886" t="s">
        <v>8305</v>
      </c>
      <c r="Q3886" s="7">
        <f t="shared" si="473"/>
        <v>0</v>
      </c>
      <c r="R3886" s="8">
        <f t="shared" si="470"/>
        <v>0</v>
      </c>
      <c r="S3886" s="10" t="str">
        <f t="shared" si="476"/>
        <v>theater</v>
      </c>
      <c r="T3886" s="10" t="str">
        <f t="shared" si="47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6">
        <f t="shared" si="471"/>
        <v>42499.659618055557</v>
      </c>
      <c r="K3887">
        <v>1460242191</v>
      </c>
      <c r="L3887" s="16">
        <f t="shared" si="472"/>
        <v>42469.659618055557</v>
      </c>
      <c r="M3887" t="b">
        <v>0</v>
      </c>
      <c r="N3887" s="11">
        <v>0.1</v>
      </c>
      <c r="O3887" t="b">
        <v>0</v>
      </c>
      <c r="P3887" t="s">
        <v>8305</v>
      </c>
      <c r="Q3887" s="7">
        <f t="shared" si="473"/>
        <v>0</v>
      </c>
      <c r="R3887" s="8">
        <f t="shared" si="470"/>
        <v>0</v>
      </c>
      <c r="S3887" s="10" t="str">
        <f t="shared" si="476"/>
        <v>theater</v>
      </c>
      <c r="T3887" s="10" t="str">
        <f t="shared" si="47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6">
        <f t="shared" si="471"/>
        <v>41983.936365740745</v>
      </c>
      <c r="K3888">
        <v>1415683702</v>
      </c>
      <c r="L3888" s="16">
        <f t="shared" si="472"/>
        <v>41953.936365740745</v>
      </c>
      <c r="M3888" t="b">
        <v>0</v>
      </c>
      <c r="N3888" s="11">
        <v>0.1</v>
      </c>
      <c r="O3888" t="b">
        <v>0</v>
      </c>
      <c r="P3888" t="s">
        <v>8305</v>
      </c>
      <c r="Q3888" s="7">
        <f t="shared" si="473"/>
        <v>0</v>
      </c>
      <c r="R3888" s="8">
        <f t="shared" si="470"/>
        <v>0</v>
      </c>
      <c r="S3888" s="10" t="str">
        <f t="shared" si="476"/>
        <v>theater</v>
      </c>
      <c r="T3888" s="10" t="str">
        <f t="shared" si="47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6">
        <f t="shared" si="471"/>
        <v>42125.625000000007</v>
      </c>
      <c r="K3889">
        <v>1426538129</v>
      </c>
      <c r="L3889" s="16">
        <f t="shared" si="472"/>
        <v>42079.566307870373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473"/>
        <v>1.7500000000000002</v>
      </c>
      <c r="R3889" s="8">
        <f t="shared" si="470"/>
        <v>17.5</v>
      </c>
      <c r="S3889" s="10" t="str">
        <f t="shared" si="476"/>
        <v>theater</v>
      </c>
      <c r="T3889" s="10" t="str">
        <f t="shared" si="47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6">
        <f t="shared" si="471"/>
        <v>42792.254143518519</v>
      </c>
      <c r="K3890">
        <v>1485522358</v>
      </c>
      <c r="L3890" s="16">
        <f t="shared" si="472"/>
        <v>42762.254143518519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473"/>
        <v>27.1</v>
      </c>
      <c r="R3890" s="8">
        <f t="shared" si="470"/>
        <v>38.714285714285715</v>
      </c>
      <c r="S3890" s="10" t="str">
        <f t="shared" si="476"/>
        <v>theater</v>
      </c>
      <c r="T3890" s="10" t="str">
        <f t="shared" ref="T3890:T3953" si="477">IF(ISNUMBER(SEARCH("plays",P3890)),"plays","")</f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6">
        <f t="shared" si="471"/>
        <v>42008.68472222222</v>
      </c>
      <c r="K3891">
        <v>1417651630</v>
      </c>
      <c r="L3891" s="16">
        <f t="shared" si="472"/>
        <v>41976.713310185187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473"/>
        <v>1.4749999999999999</v>
      </c>
      <c r="R3891" s="8">
        <f t="shared" si="470"/>
        <v>13.111111111111111</v>
      </c>
      <c r="S3891" s="10" t="str">
        <f t="shared" si="476"/>
        <v>theater</v>
      </c>
      <c r="T3891" s="10" t="str">
        <f t="shared" si="477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6">
        <f t="shared" si="471"/>
        <v>42231.466944444452</v>
      </c>
      <c r="K3892">
        <v>1434478344</v>
      </c>
      <c r="L3892" s="16">
        <f t="shared" si="472"/>
        <v>42171.466944444452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473"/>
        <v>16.826666666666668</v>
      </c>
      <c r="R3892" s="8">
        <f t="shared" si="470"/>
        <v>315.5</v>
      </c>
      <c r="S3892" s="10" t="str">
        <f t="shared" si="476"/>
        <v>theater</v>
      </c>
      <c r="T3892" s="10" t="str">
        <f t="shared" si="477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6">
        <f t="shared" si="471"/>
        <v>42085.915972222225</v>
      </c>
      <c r="K3893">
        <v>1424488244</v>
      </c>
      <c r="L3893" s="16">
        <f t="shared" si="472"/>
        <v>42055.840787037036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473"/>
        <v>32.5</v>
      </c>
      <c r="R3893" s="8">
        <f t="shared" si="470"/>
        <v>37.142857142857146</v>
      </c>
      <c r="S3893" s="10" t="str">
        <f t="shared" si="476"/>
        <v>theater</v>
      </c>
      <c r="T3893" s="10" t="str">
        <f t="shared" si="477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6">
        <f t="shared" si="471"/>
        <v>41875</v>
      </c>
      <c r="K3894">
        <v>1408203557</v>
      </c>
      <c r="L3894" s="16">
        <f t="shared" si="472"/>
        <v>41867.360613425932</v>
      </c>
      <c r="M3894" t="b">
        <v>0</v>
      </c>
      <c r="N3894" s="11">
        <v>0.1</v>
      </c>
      <c r="O3894" t="b">
        <v>0</v>
      </c>
      <c r="P3894" t="s">
        <v>8271</v>
      </c>
      <c r="Q3894" s="7">
        <f t="shared" si="473"/>
        <v>0</v>
      </c>
      <c r="R3894" s="8">
        <f t="shared" si="470"/>
        <v>0</v>
      </c>
      <c r="S3894" s="10" t="str">
        <f t="shared" si="476"/>
        <v>theater</v>
      </c>
      <c r="T3894" s="10" t="str">
        <f t="shared" si="477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6">
        <f t="shared" si="471"/>
        <v>41820.958333333336</v>
      </c>
      <c r="K3895">
        <v>1400600840</v>
      </c>
      <c r="L3895" s="16">
        <f t="shared" si="472"/>
        <v>41779.366203703707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473"/>
        <v>21.55</v>
      </c>
      <c r="R3895" s="8">
        <f t="shared" si="470"/>
        <v>128.27380952380952</v>
      </c>
      <c r="S3895" s="10" t="str">
        <f t="shared" si="476"/>
        <v>theater</v>
      </c>
      <c r="T3895" s="10" t="str">
        <f t="shared" si="477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6">
        <f t="shared" si="471"/>
        <v>42709.915972222225</v>
      </c>
      <c r="K3896">
        <v>1478386812</v>
      </c>
      <c r="L3896" s="16">
        <f t="shared" si="472"/>
        <v>42679.666805555556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473"/>
        <v>3.4666666666666663</v>
      </c>
      <c r="R3896" s="8">
        <f t="shared" si="470"/>
        <v>47.272727272727273</v>
      </c>
      <c r="S3896" s="10" t="str">
        <f t="shared" si="476"/>
        <v>theater</v>
      </c>
      <c r="T3896" s="10" t="str">
        <f t="shared" si="477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6">
        <f t="shared" si="471"/>
        <v>42062.958541666674</v>
      </c>
      <c r="K3897">
        <v>1422424818</v>
      </c>
      <c r="L3897" s="16">
        <f t="shared" si="472"/>
        <v>42031.958541666674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473"/>
        <v>5</v>
      </c>
      <c r="R3897" s="8">
        <f t="shared" si="470"/>
        <v>50</v>
      </c>
      <c r="S3897" s="10" t="str">
        <f t="shared" si="476"/>
        <v>theater</v>
      </c>
      <c r="T3897" s="10" t="str">
        <f t="shared" si="477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6">
        <f t="shared" si="471"/>
        <v>41806.90020833334</v>
      </c>
      <c r="K3898">
        <v>1401770178</v>
      </c>
      <c r="L3898" s="16">
        <f t="shared" si="472"/>
        <v>41792.90020833334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473"/>
        <v>10.625</v>
      </c>
      <c r="R3898" s="8">
        <f t="shared" ref="R3898:R3961" si="478">E3898/N3898</f>
        <v>42.5</v>
      </c>
      <c r="S3898" s="10" t="str">
        <f t="shared" si="476"/>
        <v>theater</v>
      </c>
      <c r="T3898" s="10" t="str">
        <f t="shared" si="477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6">
        <f t="shared" si="471"/>
        <v>42012.581979166665</v>
      </c>
      <c r="K3899">
        <v>1418158683</v>
      </c>
      <c r="L3899" s="16">
        <f t="shared" si="472"/>
        <v>41982.581979166665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473"/>
        <v>17.599999999999998</v>
      </c>
      <c r="R3899" s="8">
        <f t="shared" si="478"/>
        <v>44</v>
      </c>
      <c r="S3899" s="10" t="str">
        <f t="shared" si="476"/>
        <v>theater</v>
      </c>
      <c r="T3899" s="10" t="str">
        <f t="shared" si="477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6">
        <f t="shared" si="471"/>
        <v>42233.375000000007</v>
      </c>
      <c r="K3900">
        <v>1436355270</v>
      </c>
      <c r="L3900" s="16">
        <f t="shared" si="472"/>
        <v>42193.190625000003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473"/>
        <v>32.56</v>
      </c>
      <c r="R3900" s="8">
        <f t="shared" si="478"/>
        <v>50.875</v>
      </c>
      <c r="S3900" s="10" t="str">
        <f t="shared" si="476"/>
        <v>theater</v>
      </c>
      <c r="T3900" s="10" t="str">
        <f t="shared" si="477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6">
        <f t="shared" si="471"/>
        <v>41863.483344907407</v>
      </c>
      <c r="K3901">
        <v>1406140561</v>
      </c>
      <c r="L3901" s="16">
        <f t="shared" si="472"/>
        <v>41843.483344907407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473"/>
        <v>1.25</v>
      </c>
      <c r="R3901" s="8">
        <f t="shared" si="478"/>
        <v>62.5</v>
      </c>
      <c r="S3901" s="10" t="str">
        <f t="shared" si="476"/>
        <v>theater</v>
      </c>
      <c r="T3901" s="10" t="str">
        <f t="shared" si="477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6">
        <f t="shared" si="471"/>
        <v>42165.800821759265</v>
      </c>
      <c r="K3902">
        <v>1431396791</v>
      </c>
      <c r="L3902" s="16">
        <f t="shared" si="472"/>
        <v>42135.800821759265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473"/>
        <v>5.4</v>
      </c>
      <c r="R3902" s="8">
        <f t="shared" si="478"/>
        <v>27</v>
      </c>
      <c r="S3902" s="10" t="str">
        <f t="shared" si="476"/>
        <v>theater</v>
      </c>
      <c r="T3902" s="10" t="str">
        <f t="shared" si="477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6">
        <f t="shared" si="471"/>
        <v>42357.534710648157</v>
      </c>
      <c r="K3903">
        <v>1447098599</v>
      </c>
      <c r="L3903" s="16">
        <f t="shared" si="472"/>
        <v>42317.534710648157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473"/>
        <v>0.83333333333333337</v>
      </c>
      <c r="R3903" s="8">
        <f t="shared" si="478"/>
        <v>25</v>
      </c>
      <c r="S3903" s="10" t="str">
        <f t="shared" si="476"/>
        <v>theater</v>
      </c>
      <c r="T3903" s="10" t="str">
        <f t="shared" si="477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6">
        <f t="shared" si="471"/>
        <v>42688.218078703707</v>
      </c>
      <c r="K3904">
        <v>1476962042</v>
      </c>
      <c r="L3904" s="16">
        <f t="shared" si="472"/>
        <v>42663.176412037043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473"/>
        <v>48.833333333333336</v>
      </c>
      <c r="R3904" s="8">
        <f t="shared" si="478"/>
        <v>47.258064516129032</v>
      </c>
      <c r="S3904" s="10" t="str">
        <f t="shared" si="476"/>
        <v>theater</v>
      </c>
      <c r="T3904" s="10" t="str">
        <f t="shared" si="477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6">
        <f t="shared" si="471"/>
        <v>42230.526388888895</v>
      </c>
      <c r="K3905">
        <v>1435709765</v>
      </c>
      <c r="L3905" s="16">
        <f t="shared" si="472"/>
        <v>42185.719502314816</v>
      </c>
      <c r="M3905" t="b">
        <v>0</v>
      </c>
      <c r="N3905" s="11">
        <v>0.1</v>
      </c>
      <c r="O3905" t="b">
        <v>0</v>
      </c>
      <c r="P3905" t="s">
        <v>8271</v>
      </c>
      <c r="Q3905" s="7">
        <f t="shared" si="473"/>
        <v>0</v>
      </c>
      <c r="R3905" s="8">
        <f t="shared" si="478"/>
        <v>0</v>
      </c>
      <c r="S3905" s="10" t="str">
        <f t="shared" si="476"/>
        <v>theater</v>
      </c>
      <c r="T3905" s="10" t="str">
        <f t="shared" si="477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6">
        <f t="shared" ref="J3906:J3969" si="479">(((I3906/60)/60)/24)+DATE(1970,1,1)+(-7/24)</f>
        <v>42108.919444444451</v>
      </c>
      <c r="K3906">
        <v>1427866200</v>
      </c>
      <c r="L3906" s="16">
        <f t="shared" ref="L3906:L3969" si="480">(((K3906/60)/60)/24)+DATE(1970,1,1)+(-7/24)</f>
        <v>42094.937500000007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481">(E3906/D3906)*100</f>
        <v>0.03</v>
      </c>
      <c r="R3906" s="8">
        <f t="shared" si="478"/>
        <v>1.5</v>
      </c>
      <c r="S3906" s="10" t="str">
        <f t="shared" si="476"/>
        <v>theater</v>
      </c>
      <c r="T3906" s="10" t="str">
        <f t="shared" si="477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6">
        <f t="shared" si="479"/>
        <v>42166.666666666664</v>
      </c>
      <c r="K3907">
        <v>1430405903</v>
      </c>
      <c r="L3907" s="16">
        <f t="shared" si="480"/>
        <v>42124.33221064815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481"/>
        <v>11.533333333333333</v>
      </c>
      <c r="R3907" s="8">
        <f t="shared" si="478"/>
        <v>24.714285714285715</v>
      </c>
      <c r="S3907" s="10" t="str">
        <f t="shared" si="476"/>
        <v>theater</v>
      </c>
      <c r="T3907" s="10" t="str">
        <f t="shared" si="477"/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6">
        <f t="shared" si="479"/>
        <v>42181.267361111117</v>
      </c>
      <c r="K3908">
        <v>1432072893</v>
      </c>
      <c r="L3908" s="16">
        <f t="shared" si="480"/>
        <v>42143.626076388893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481"/>
        <v>67.333333333333329</v>
      </c>
      <c r="R3908" s="8">
        <f t="shared" si="478"/>
        <v>63.125</v>
      </c>
      <c r="S3908" s="10" t="str">
        <f t="shared" si="476"/>
        <v>theater</v>
      </c>
      <c r="T3908" s="10" t="str">
        <f t="shared" si="477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6">
        <f t="shared" si="479"/>
        <v>41938.547222222223</v>
      </c>
      <c r="K3909">
        <v>1411587606</v>
      </c>
      <c r="L3909" s="16">
        <f t="shared" si="480"/>
        <v>41906.527847222227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481"/>
        <v>15.299999999999999</v>
      </c>
      <c r="R3909" s="8">
        <f t="shared" si="478"/>
        <v>38.25</v>
      </c>
      <c r="S3909" s="10" t="str">
        <f t="shared" si="476"/>
        <v>theater</v>
      </c>
      <c r="T3909" s="10" t="str">
        <f t="shared" si="477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6">
        <f t="shared" si="479"/>
        <v>41848.843703703707</v>
      </c>
      <c r="K3910">
        <v>1405307696</v>
      </c>
      <c r="L3910" s="16">
        <f t="shared" si="480"/>
        <v>41833.843703703707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481"/>
        <v>8.6666666666666679</v>
      </c>
      <c r="R3910" s="8">
        <f t="shared" si="478"/>
        <v>16.25</v>
      </c>
      <c r="S3910" s="10" t="str">
        <f t="shared" si="476"/>
        <v>theater</v>
      </c>
      <c r="T3910" s="10" t="str">
        <f t="shared" si="477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6">
        <f t="shared" si="479"/>
        <v>41893.067615740743</v>
      </c>
      <c r="K3911">
        <v>1407832642</v>
      </c>
      <c r="L3911" s="16">
        <f t="shared" si="480"/>
        <v>41863.067615740743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481"/>
        <v>0.22499999999999998</v>
      </c>
      <c r="R3911" s="8">
        <f t="shared" si="478"/>
        <v>33.75</v>
      </c>
      <c r="S3911" s="10" t="str">
        <f t="shared" si="476"/>
        <v>theater</v>
      </c>
      <c r="T3911" s="10" t="str">
        <f t="shared" si="477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6">
        <f t="shared" si="479"/>
        <v>42254.465243055558</v>
      </c>
      <c r="K3912">
        <v>1439057397</v>
      </c>
      <c r="L3912" s="16">
        <f t="shared" si="480"/>
        <v>42224.465243055558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481"/>
        <v>3.0833333333333335</v>
      </c>
      <c r="R3912" s="8">
        <f t="shared" si="478"/>
        <v>61.666666666666664</v>
      </c>
      <c r="S3912" s="10" t="str">
        <f t="shared" si="476"/>
        <v>theater</v>
      </c>
      <c r="T3912" s="10" t="str">
        <f t="shared" si="477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6">
        <f t="shared" si="479"/>
        <v>41969.5622337963</v>
      </c>
      <c r="K3913">
        <v>1414438177</v>
      </c>
      <c r="L3913" s="16">
        <f t="shared" si="480"/>
        <v>41939.520567129635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481"/>
        <v>37.412500000000001</v>
      </c>
      <c r="R3913" s="8">
        <f t="shared" si="478"/>
        <v>83.138888888888886</v>
      </c>
      <c r="S3913" s="10" t="str">
        <f t="shared" si="476"/>
        <v>theater</v>
      </c>
      <c r="T3913" s="10" t="str">
        <f t="shared" si="477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6">
        <f t="shared" si="479"/>
        <v>42118.899305555555</v>
      </c>
      <c r="K3914">
        <v>1424759330</v>
      </c>
      <c r="L3914" s="16">
        <f t="shared" si="480"/>
        <v>42058.978356481479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481"/>
        <v>6.6666666666666671E-3</v>
      </c>
      <c r="R3914" s="8">
        <f t="shared" si="478"/>
        <v>1</v>
      </c>
      <c r="S3914" s="10" t="str">
        <f t="shared" si="476"/>
        <v>theater</v>
      </c>
      <c r="T3914" s="10" t="str">
        <f t="shared" si="477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6">
        <f t="shared" si="479"/>
        <v>42337.961215277777</v>
      </c>
      <c r="K3915">
        <v>1446267849</v>
      </c>
      <c r="L3915" s="16">
        <f t="shared" si="480"/>
        <v>42307.919548611113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481"/>
        <v>10</v>
      </c>
      <c r="R3915" s="8">
        <f t="shared" si="478"/>
        <v>142.85714285714286</v>
      </c>
      <c r="S3915" s="10" t="str">
        <f t="shared" si="476"/>
        <v>theater</v>
      </c>
      <c r="T3915" s="10" t="str">
        <f t="shared" si="477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6">
        <f t="shared" si="479"/>
        <v>42134.665972222225</v>
      </c>
      <c r="K3916">
        <v>1429558756</v>
      </c>
      <c r="L3916" s="16">
        <f t="shared" si="480"/>
        <v>42114.527268518519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481"/>
        <v>36.36</v>
      </c>
      <c r="R3916" s="8">
        <f t="shared" si="478"/>
        <v>33.666666666666664</v>
      </c>
      <c r="S3916" s="10" t="str">
        <f t="shared" si="476"/>
        <v>theater</v>
      </c>
      <c r="T3916" s="10" t="str">
        <f t="shared" si="477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6">
        <f t="shared" si="479"/>
        <v>42522.693391203706</v>
      </c>
      <c r="K3917">
        <v>1462232309</v>
      </c>
      <c r="L3917" s="16">
        <f t="shared" si="480"/>
        <v>42492.693391203706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481"/>
        <v>0.33333333333333337</v>
      </c>
      <c r="R3917" s="8">
        <f t="shared" si="478"/>
        <v>5</v>
      </c>
      <c r="S3917" s="10" t="str">
        <f t="shared" si="476"/>
        <v>theater</v>
      </c>
      <c r="T3917" s="10" t="str">
        <f t="shared" si="477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6">
        <f t="shared" si="479"/>
        <v>42524.18</v>
      </c>
      <c r="K3918">
        <v>1462360752</v>
      </c>
      <c r="L3918" s="16">
        <f t="shared" si="480"/>
        <v>42494.18</v>
      </c>
      <c r="M3918" t="b">
        <v>0</v>
      </c>
      <c r="N3918" s="11">
        <v>0.1</v>
      </c>
      <c r="O3918" t="b">
        <v>0</v>
      </c>
      <c r="P3918" t="s">
        <v>8271</v>
      </c>
      <c r="Q3918" s="7">
        <f t="shared" si="481"/>
        <v>0</v>
      </c>
      <c r="R3918" s="8">
        <f t="shared" si="478"/>
        <v>0</v>
      </c>
      <c r="S3918" s="10" t="str">
        <f t="shared" si="476"/>
        <v>theater</v>
      </c>
      <c r="T3918" s="10" t="str">
        <f t="shared" si="477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6">
        <f t="shared" si="479"/>
        <v>41893.235659722224</v>
      </c>
      <c r="K3919">
        <v>1407847161</v>
      </c>
      <c r="L3919" s="16">
        <f t="shared" si="480"/>
        <v>41863.235659722224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481"/>
        <v>0.2857142857142857</v>
      </c>
      <c r="R3919" s="8">
        <f t="shared" si="478"/>
        <v>10</v>
      </c>
      <c r="S3919" s="10" t="str">
        <f t="shared" si="476"/>
        <v>theater</v>
      </c>
      <c r="T3919" s="10" t="str">
        <f t="shared" si="477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6">
        <f t="shared" si="479"/>
        <v>41855.375</v>
      </c>
      <c r="K3920">
        <v>1406131023</v>
      </c>
      <c r="L3920" s="16">
        <f t="shared" si="480"/>
        <v>41843.37295138889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481"/>
        <v>0.2</v>
      </c>
      <c r="R3920" s="8">
        <f t="shared" si="478"/>
        <v>40</v>
      </c>
      <c r="S3920" s="10" t="str">
        <f t="shared" si="476"/>
        <v>theater</v>
      </c>
      <c r="T3920" s="10" t="str">
        <f t="shared" si="477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6">
        <f t="shared" si="479"/>
        <v>42386.708333333336</v>
      </c>
      <c r="K3921">
        <v>1450628773</v>
      </c>
      <c r="L3921" s="16">
        <f t="shared" si="480"/>
        <v>42358.393206018525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481"/>
        <v>1.7999999999999998</v>
      </c>
      <c r="R3921" s="8">
        <f t="shared" si="478"/>
        <v>30</v>
      </c>
      <c r="S3921" s="10" t="str">
        <f t="shared" si="476"/>
        <v>theater</v>
      </c>
      <c r="T3921" s="10" t="str">
        <f t="shared" si="477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6">
        <f t="shared" si="479"/>
        <v>42687.137268518527</v>
      </c>
      <c r="K3922">
        <v>1476436660</v>
      </c>
      <c r="L3922" s="16">
        <f t="shared" si="480"/>
        <v>42657.095601851855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481"/>
        <v>5.4</v>
      </c>
      <c r="R3922" s="8">
        <f t="shared" si="478"/>
        <v>45</v>
      </c>
      <c r="S3922" s="10" t="str">
        <f t="shared" si="476"/>
        <v>theater</v>
      </c>
      <c r="T3922" s="10" t="str">
        <f t="shared" si="477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6">
        <f t="shared" si="479"/>
        <v>41938.458333333336</v>
      </c>
      <c r="K3923">
        <v>1413291655</v>
      </c>
      <c r="L3923" s="16">
        <f t="shared" si="480"/>
        <v>41926.250636574077</v>
      </c>
      <c r="M3923" t="b">
        <v>0</v>
      </c>
      <c r="N3923" s="11">
        <v>0.1</v>
      </c>
      <c r="O3923" t="b">
        <v>0</v>
      </c>
      <c r="P3923" t="s">
        <v>8271</v>
      </c>
      <c r="Q3923" s="7">
        <f t="shared" si="481"/>
        <v>0</v>
      </c>
      <c r="R3923" s="8">
        <f t="shared" si="478"/>
        <v>0</v>
      </c>
      <c r="S3923" s="10" t="str">
        <f t="shared" si="476"/>
        <v>theater</v>
      </c>
      <c r="T3923" s="10" t="str">
        <f t="shared" si="477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6">
        <f t="shared" si="479"/>
        <v>42065.666666666664</v>
      </c>
      <c r="K3924">
        <v>1421432810</v>
      </c>
      <c r="L3924" s="16">
        <f t="shared" si="480"/>
        <v>42020.4769675926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481"/>
        <v>8.1333333333333329</v>
      </c>
      <c r="R3924" s="8">
        <f t="shared" si="478"/>
        <v>10.166666666666666</v>
      </c>
      <c r="S3924" s="10" t="str">
        <f t="shared" si="476"/>
        <v>theater</v>
      </c>
      <c r="T3924" s="10" t="str">
        <f t="shared" si="477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6">
        <f t="shared" si="479"/>
        <v>42103.688321759262</v>
      </c>
      <c r="K3925">
        <v>1426203071</v>
      </c>
      <c r="L3925" s="16">
        <f t="shared" si="480"/>
        <v>42075.688321759262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481"/>
        <v>12.034782608695652</v>
      </c>
      <c r="R3925" s="8">
        <f t="shared" si="478"/>
        <v>81.411764705882348</v>
      </c>
      <c r="S3925" s="10" t="str">
        <f t="shared" si="476"/>
        <v>theater</v>
      </c>
      <c r="T3925" s="10" t="str">
        <f t="shared" si="477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6">
        <f t="shared" si="479"/>
        <v>41816.668078703704</v>
      </c>
      <c r="K3926">
        <v>1401231722</v>
      </c>
      <c r="L3926" s="16">
        <f t="shared" si="480"/>
        <v>41786.668078703704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481"/>
        <v>15.266666666666667</v>
      </c>
      <c r="R3926" s="8">
        <f t="shared" si="478"/>
        <v>57.25</v>
      </c>
      <c r="S3926" s="10" t="str">
        <f t="shared" si="476"/>
        <v>theater</v>
      </c>
      <c r="T3926" s="10" t="str">
        <f t="shared" si="477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6">
        <f t="shared" si="479"/>
        <v>41850.579155092593</v>
      </c>
      <c r="K3927">
        <v>1404161639</v>
      </c>
      <c r="L3927" s="16">
        <f t="shared" si="480"/>
        <v>41820.579155092593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481"/>
        <v>10</v>
      </c>
      <c r="R3927" s="8">
        <f t="shared" si="478"/>
        <v>5</v>
      </c>
      <c r="S3927" s="10" t="str">
        <f t="shared" si="476"/>
        <v>theater</v>
      </c>
      <c r="T3927" s="10" t="str">
        <f t="shared" si="477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6">
        <f t="shared" si="479"/>
        <v>41999.793379629635</v>
      </c>
      <c r="K3928">
        <v>1417053748</v>
      </c>
      <c r="L3928" s="16">
        <f t="shared" si="480"/>
        <v>41969.793379629635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481"/>
        <v>0.3</v>
      </c>
      <c r="R3928" s="8">
        <f t="shared" si="478"/>
        <v>15</v>
      </c>
      <c r="S3928" s="10" t="str">
        <f t="shared" si="476"/>
        <v>theater</v>
      </c>
      <c r="T3928" s="10" t="str">
        <f t="shared" si="477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6">
        <f t="shared" si="479"/>
        <v>41859.975740740745</v>
      </c>
      <c r="K3929">
        <v>1404973504</v>
      </c>
      <c r="L3929" s="16">
        <f t="shared" si="480"/>
        <v>41829.975740740745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481"/>
        <v>1</v>
      </c>
      <c r="R3929" s="8">
        <f t="shared" si="478"/>
        <v>12.5</v>
      </c>
      <c r="S3929" s="10" t="str">
        <f t="shared" si="476"/>
        <v>theater</v>
      </c>
      <c r="T3929" s="10" t="str">
        <f t="shared" si="477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6">
        <f t="shared" si="479"/>
        <v>42292.915972222225</v>
      </c>
      <c r="K3930">
        <v>1442593427</v>
      </c>
      <c r="L3930" s="16">
        <f t="shared" si="480"/>
        <v>42265.391516203708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481"/>
        <v>13.020000000000001</v>
      </c>
      <c r="R3930" s="8">
        <f t="shared" si="478"/>
        <v>93</v>
      </c>
      <c r="S3930" s="10" t="str">
        <f t="shared" si="476"/>
        <v>theater</v>
      </c>
      <c r="T3930" s="10" t="str">
        <f t="shared" si="477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6">
        <f t="shared" si="479"/>
        <v>42631.535474537035</v>
      </c>
      <c r="K3931">
        <v>1471636265</v>
      </c>
      <c r="L3931" s="16">
        <f t="shared" si="480"/>
        <v>42601.535474537035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481"/>
        <v>2.2650000000000001</v>
      </c>
      <c r="R3931" s="8">
        <f t="shared" si="478"/>
        <v>32.357142857142854</v>
      </c>
      <c r="S3931" s="10" t="str">
        <f t="shared" si="476"/>
        <v>theater</v>
      </c>
      <c r="T3931" s="10" t="str">
        <f t="shared" si="477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6">
        <f t="shared" si="479"/>
        <v>42460.958333333336</v>
      </c>
      <c r="K3932">
        <v>1457078868</v>
      </c>
      <c r="L3932" s="16">
        <f t="shared" si="480"/>
        <v>42433.047083333331</v>
      </c>
      <c r="M3932" t="b">
        <v>0</v>
      </c>
      <c r="N3932" s="11">
        <v>0.1</v>
      </c>
      <c r="O3932" t="b">
        <v>0</v>
      </c>
      <c r="P3932" t="s">
        <v>8271</v>
      </c>
      <c r="Q3932" s="7">
        <f t="shared" si="481"/>
        <v>0</v>
      </c>
      <c r="R3932" s="8">
        <f t="shared" si="478"/>
        <v>0</v>
      </c>
      <c r="S3932" s="10" t="str">
        <f t="shared" si="476"/>
        <v>theater</v>
      </c>
      <c r="T3932" s="10" t="str">
        <f t="shared" si="477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6">
        <f t="shared" si="479"/>
        <v>42252.860034722224</v>
      </c>
      <c r="K3933">
        <v>1439350707</v>
      </c>
      <c r="L3933" s="16">
        <f t="shared" si="480"/>
        <v>42227.860034722224</v>
      </c>
      <c r="M3933" t="b">
        <v>0</v>
      </c>
      <c r="N3933" s="11">
        <v>0.1</v>
      </c>
      <c r="O3933" t="b">
        <v>0</v>
      </c>
      <c r="P3933" t="s">
        <v>8271</v>
      </c>
      <c r="Q3933" s="7">
        <f t="shared" si="481"/>
        <v>0</v>
      </c>
      <c r="R3933" s="8">
        <f t="shared" si="478"/>
        <v>0</v>
      </c>
      <c r="S3933" s="10" t="str">
        <f t="shared" si="476"/>
        <v>theater</v>
      </c>
      <c r="T3933" s="10" t="str">
        <f t="shared" si="477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6">
        <f t="shared" si="479"/>
        <v>42444.835231481484</v>
      </c>
      <c r="K3934">
        <v>1455508964</v>
      </c>
      <c r="L3934" s="16">
        <f t="shared" si="480"/>
        <v>42414.876898148148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481"/>
        <v>8.3333333333333332E-3</v>
      </c>
      <c r="R3934" s="8">
        <f t="shared" si="478"/>
        <v>1</v>
      </c>
      <c r="S3934" s="10" t="str">
        <f t="shared" si="476"/>
        <v>theater</v>
      </c>
      <c r="T3934" s="10" t="str">
        <f t="shared" si="477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6">
        <f t="shared" si="479"/>
        <v>42567.738194444442</v>
      </c>
      <c r="K3935">
        <v>1466205262</v>
      </c>
      <c r="L3935" s="16">
        <f t="shared" si="480"/>
        <v>42538.67664351852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481"/>
        <v>15.742857142857142</v>
      </c>
      <c r="R3935" s="8">
        <f t="shared" si="478"/>
        <v>91.833333333333329</v>
      </c>
      <c r="S3935" s="10" t="str">
        <f t="shared" ref="S3935:S3998" si="482">IF(ISNUMBER(SEARCH("theater",P3935)),"theater","")</f>
        <v>theater</v>
      </c>
      <c r="T3935" s="10" t="str">
        <f t="shared" si="477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6">
        <f t="shared" si="479"/>
        <v>42278.250000000007</v>
      </c>
      <c r="K3936">
        <v>1439827639</v>
      </c>
      <c r="L3936" s="16">
        <f t="shared" si="480"/>
        <v>42233.38008101852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481"/>
        <v>11</v>
      </c>
      <c r="R3936" s="8">
        <f t="shared" si="478"/>
        <v>45.833333333333336</v>
      </c>
      <c r="S3936" s="10" t="str">
        <f t="shared" si="482"/>
        <v>theater</v>
      </c>
      <c r="T3936" s="10" t="str">
        <f t="shared" si="477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6">
        <f t="shared" si="479"/>
        <v>42281.365115740737</v>
      </c>
      <c r="K3937">
        <v>1438789546</v>
      </c>
      <c r="L3937" s="16">
        <f t="shared" si="480"/>
        <v>42221.365115740737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481"/>
        <v>43.833333333333336</v>
      </c>
      <c r="R3937" s="8">
        <f t="shared" si="478"/>
        <v>57.173913043478258</v>
      </c>
      <c r="S3937" s="10" t="str">
        <f t="shared" si="482"/>
        <v>theater</v>
      </c>
      <c r="T3937" s="10" t="str">
        <f t="shared" si="477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6">
        <f t="shared" si="479"/>
        <v>42705.012962962966</v>
      </c>
      <c r="K3938">
        <v>1477981120</v>
      </c>
      <c r="L3938" s="16">
        <f t="shared" si="480"/>
        <v>42674.971296296302</v>
      </c>
      <c r="M3938" t="b">
        <v>0</v>
      </c>
      <c r="N3938" s="11">
        <v>0.1</v>
      </c>
      <c r="O3938" t="b">
        <v>0</v>
      </c>
      <c r="P3938" t="s">
        <v>8271</v>
      </c>
      <c r="Q3938" s="7">
        <f t="shared" si="481"/>
        <v>0</v>
      </c>
      <c r="R3938" s="8">
        <f t="shared" si="478"/>
        <v>0</v>
      </c>
      <c r="S3938" s="10" t="str">
        <f t="shared" si="482"/>
        <v>theater</v>
      </c>
      <c r="T3938" s="10" t="str">
        <f t="shared" si="477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6">
        <f t="shared" si="479"/>
        <v>42562.339814814819</v>
      </c>
      <c r="K3939">
        <v>1465830560</v>
      </c>
      <c r="L3939" s="16">
        <f t="shared" si="480"/>
        <v>42534.339814814819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481"/>
        <v>86.135181975736558</v>
      </c>
      <c r="R3939" s="8">
        <f t="shared" si="478"/>
        <v>248.5</v>
      </c>
      <c r="S3939" s="10" t="str">
        <f t="shared" si="482"/>
        <v>theater</v>
      </c>
      <c r="T3939" s="10" t="str">
        <f t="shared" si="477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6">
        <f t="shared" si="479"/>
        <v>42182.614050925935</v>
      </c>
      <c r="K3940">
        <v>1432763054</v>
      </c>
      <c r="L3940" s="16">
        <f t="shared" si="480"/>
        <v>42151.614050925935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481"/>
        <v>12.196620583717358</v>
      </c>
      <c r="R3940" s="8">
        <f t="shared" si="478"/>
        <v>79.400000000000006</v>
      </c>
      <c r="S3940" s="10" t="str">
        <f t="shared" si="482"/>
        <v>theater</v>
      </c>
      <c r="T3940" s="10" t="str">
        <f t="shared" si="477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6">
        <f t="shared" si="479"/>
        <v>41918.895833333336</v>
      </c>
      <c r="K3941">
        <v>1412328979</v>
      </c>
      <c r="L3941" s="16">
        <f t="shared" si="480"/>
        <v>41915.108553240745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481"/>
        <v>0.1</v>
      </c>
      <c r="R3941" s="8">
        <f t="shared" si="478"/>
        <v>5</v>
      </c>
      <c r="S3941" s="10" t="str">
        <f t="shared" si="482"/>
        <v>theater</v>
      </c>
      <c r="T3941" s="10" t="str">
        <f t="shared" si="477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6">
        <f t="shared" si="479"/>
        <v>42006.200821759259</v>
      </c>
      <c r="K3942">
        <v>1416311351</v>
      </c>
      <c r="L3942" s="16">
        <f t="shared" si="480"/>
        <v>41961.200821759259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481"/>
        <v>0.22</v>
      </c>
      <c r="R3942" s="8">
        <f t="shared" si="478"/>
        <v>5.5</v>
      </c>
      <c r="S3942" s="10" t="str">
        <f t="shared" si="482"/>
        <v>theater</v>
      </c>
      <c r="T3942" s="10" t="str">
        <f t="shared" si="477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6">
        <f t="shared" si="479"/>
        <v>41967.750000000007</v>
      </c>
      <c r="K3943">
        <v>1414505137</v>
      </c>
      <c r="L3943" s="16">
        <f t="shared" si="480"/>
        <v>41940.295567129629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481"/>
        <v>0.90909090909090906</v>
      </c>
      <c r="R3943" s="8">
        <f t="shared" si="478"/>
        <v>25</v>
      </c>
      <c r="S3943" s="10" t="str">
        <f t="shared" si="482"/>
        <v>theater</v>
      </c>
      <c r="T3943" s="10" t="str">
        <f t="shared" si="477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6">
        <f t="shared" si="479"/>
        <v>42171.612430555557</v>
      </c>
      <c r="K3944">
        <v>1429306914</v>
      </c>
      <c r="L3944" s="16">
        <f t="shared" si="480"/>
        <v>42111.612430555557</v>
      </c>
      <c r="M3944" t="b">
        <v>0</v>
      </c>
      <c r="N3944" s="11">
        <v>0.1</v>
      </c>
      <c r="O3944" t="b">
        <v>0</v>
      </c>
      <c r="P3944" t="s">
        <v>8271</v>
      </c>
      <c r="Q3944" s="7">
        <f t="shared" si="481"/>
        <v>0</v>
      </c>
      <c r="R3944" s="8">
        <f t="shared" si="478"/>
        <v>0</v>
      </c>
      <c r="S3944" s="10" t="str">
        <f t="shared" si="482"/>
        <v>theater</v>
      </c>
      <c r="T3944" s="10" t="str">
        <f t="shared" si="477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6">
        <f t="shared" si="479"/>
        <v>42310.409722222226</v>
      </c>
      <c r="K3945">
        <v>1443811268</v>
      </c>
      <c r="L3945" s="16">
        <f t="shared" si="480"/>
        <v>42279.486898148149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481"/>
        <v>35.64</v>
      </c>
      <c r="R3945" s="8">
        <f t="shared" si="478"/>
        <v>137.07692307692307</v>
      </c>
      <c r="S3945" s="10" t="str">
        <f t="shared" si="482"/>
        <v>theater</v>
      </c>
      <c r="T3945" s="10" t="str">
        <f t="shared" si="477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6">
        <f t="shared" si="479"/>
        <v>42243.371238425927</v>
      </c>
      <c r="K3946">
        <v>1438098875</v>
      </c>
      <c r="L3946" s="16">
        <f t="shared" si="480"/>
        <v>42213.371238425927</v>
      </c>
      <c r="M3946" t="b">
        <v>0</v>
      </c>
      <c r="N3946" s="11">
        <v>0.1</v>
      </c>
      <c r="O3946" t="b">
        <v>0</v>
      </c>
      <c r="P3946" t="s">
        <v>8271</v>
      </c>
      <c r="Q3946" s="7">
        <f t="shared" si="481"/>
        <v>0</v>
      </c>
      <c r="R3946" s="8">
        <f t="shared" si="478"/>
        <v>0</v>
      </c>
      <c r="S3946" s="10" t="str">
        <f t="shared" si="482"/>
        <v>theater</v>
      </c>
      <c r="T3946" s="10" t="str">
        <f t="shared" si="477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6">
        <f t="shared" si="479"/>
        <v>42139.510046296295</v>
      </c>
      <c r="K3947">
        <v>1429125268</v>
      </c>
      <c r="L3947" s="16">
        <f t="shared" si="480"/>
        <v>42109.510046296295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481"/>
        <v>0.25</v>
      </c>
      <c r="R3947" s="8">
        <f t="shared" si="478"/>
        <v>5</v>
      </c>
      <c r="S3947" s="10" t="str">
        <f t="shared" si="482"/>
        <v>theater</v>
      </c>
      <c r="T3947" s="10" t="str">
        <f t="shared" si="477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6">
        <f t="shared" si="479"/>
        <v>42063.041666666664</v>
      </c>
      <c r="K3948">
        <v>1422388822</v>
      </c>
      <c r="L3948" s="16">
        <f t="shared" si="480"/>
        <v>42031.541921296295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481"/>
        <v>3.25</v>
      </c>
      <c r="R3948" s="8">
        <f t="shared" si="478"/>
        <v>39</v>
      </c>
      <c r="S3948" s="10" t="str">
        <f t="shared" si="482"/>
        <v>theater</v>
      </c>
      <c r="T3948" s="10" t="str">
        <f t="shared" si="477"/>
        <v>plays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6">
        <f t="shared" si="479"/>
        <v>42644.851203703707</v>
      </c>
      <c r="K3949">
        <v>1472786744</v>
      </c>
      <c r="L3949" s="16">
        <f t="shared" si="480"/>
        <v>42614.851203703707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481"/>
        <v>3.3666666666666663</v>
      </c>
      <c r="R3949" s="8">
        <f t="shared" si="478"/>
        <v>50.5</v>
      </c>
      <c r="S3949" s="10" t="str">
        <f t="shared" si="482"/>
        <v>theater</v>
      </c>
      <c r="T3949" s="10" t="str">
        <f t="shared" si="477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6">
        <f t="shared" si="479"/>
        <v>41889.033831018518</v>
      </c>
      <c r="K3950">
        <v>1404892123</v>
      </c>
      <c r="L3950" s="16">
        <f t="shared" si="480"/>
        <v>41829.033831018518</v>
      </c>
      <c r="M3950" t="b">
        <v>0</v>
      </c>
      <c r="N3950" s="11">
        <v>0.1</v>
      </c>
      <c r="O3950" t="b">
        <v>0</v>
      </c>
      <c r="P3950" t="s">
        <v>8271</v>
      </c>
      <c r="Q3950" s="7">
        <f t="shared" si="481"/>
        <v>0</v>
      </c>
      <c r="R3950" s="8">
        <f t="shared" si="478"/>
        <v>0</v>
      </c>
      <c r="S3950" s="10" t="str">
        <f t="shared" si="482"/>
        <v>theater</v>
      </c>
      <c r="T3950" s="10" t="str">
        <f t="shared" si="477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6">
        <f t="shared" si="479"/>
        <v>42045.828946759262</v>
      </c>
      <c r="K3951">
        <v>1421031221</v>
      </c>
      <c r="L3951" s="16">
        <f t="shared" si="480"/>
        <v>42015.828946759262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481"/>
        <v>15.770000000000001</v>
      </c>
      <c r="R3951" s="8">
        <f t="shared" si="478"/>
        <v>49.28125</v>
      </c>
      <c r="S3951" s="10" t="str">
        <f t="shared" si="482"/>
        <v>theater</v>
      </c>
      <c r="T3951" s="10" t="str">
        <f t="shared" si="477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6">
        <f t="shared" si="479"/>
        <v>42468.482638888891</v>
      </c>
      <c r="K3952">
        <v>1457628680</v>
      </c>
      <c r="L3952" s="16">
        <f t="shared" si="480"/>
        <v>42439.41064814815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481"/>
        <v>0.625</v>
      </c>
      <c r="R3952" s="8">
        <f t="shared" si="478"/>
        <v>25</v>
      </c>
      <c r="S3952" s="10" t="str">
        <f t="shared" si="482"/>
        <v>theater</v>
      </c>
      <c r="T3952" s="10" t="str">
        <f t="shared" si="477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6">
        <f t="shared" si="479"/>
        <v>42493.492384259262</v>
      </c>
      <c r="K3953">
        <v>1457120942</v>
      </c>
      <c r="L3953" s="16">
        <f t="shared" si="480"/>
        <v>42433.534050925933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481"/>
        <v>5.0000000000000001E-4</v>
      </c>
      <c r="R3953" s="8">
        <f t="shared" si="478"/>
        <v>1</v>
      </c>
      <c r="S3953" s="10" t="str">
        <f t="shared" si="482"/>
        <v>theater</v>
      </c>
      <c r="T3953" s="10" t="str">
        <f t="shared" si="477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6">
        <f t="shared" si="479"/>
        <v>42303.498726851853</v>
      </c>
      <c r="K3954">
        <v>1440701890</v>
      </c>
      <c r="L3954" s="16">
        <f t="shared" si="480"/>
        <v>42243.498726851853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481"/>
        <v>9.6153846153846159E-2</v>
      </c>
      <c r="R3954" s="8">
        <f t="shared" si="478"/>
        <v>25</v>
      </c>
      <c r="S3954" s="10" t="str">
        <f t="shared" si="482"/>
        <v>theater</v>
      </c>
      <c r="T3954" s="10" t="str">
        <f t="shared" ref="T3954:T4017" si="483">IF(ISNUMBER(SEARCH("plays",P3954)),"plays","")</f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6">
        <f t="shared" si="479"/>
        <v>42580.686805555561</v>
      </c>
      <c r="K3955">
        <v>1467162586</v>
      </c>
      <c r="L3955" s="16">
        <f t="shared" si="480"/>
        <v>42549.756782407414</v>
      </c>
      <c r="M3955" t="b">
        <v>0</v>
      </c>
      <c r="N3955" s="11">
        <v>0.1</v>
      </c>
      <c r="O3955" t="b">
        <v>0</v>
      </c>
      <c r="P3955" t="s">
        <v>8271</v>
      </c>
      <c r="Q3955" s="7">
        <f t="shared" si="481"/>
        <v>0</v>
      </c>
      <c r="R3955" s="8">
        <f t="shared" si="478"/>
        <v>0</v>
      </c>
      <c r="S3955" s="10" t="str">
        <f t="shared" si="482"/>
        <v>theater</v>
      </c>
      <c r="T3955" s="10" t="str">
        <f t="shared" si="483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6">
        <f t="shared" si="479"/>
        <v>41834.359537037039</v>
      </c>
      <c r="K3956">
        <v>1400168264</v>
      </c>
      <c r="L3956" s="16">
        <f t="shared" si="480"/>
        <v>41774.359537037039</v>
      </c>
      <c r="M3956" t="b">
        <v>0</v>
      </c>
      <c r="N3956" s="11">
        <v>0.1</v>
      </c>
      <c r="O3956" t="b">
        <v>0</v>
      </c>
      <c r="P3956" t="s">
        <v>8271</v>
      </c>
      <c r="Q3956" s="7">
        <f t="shared" si="481"/>
        <v>0</v>
      </c>
      <c r="R3956" s="8">
        <f t="shared" si="478"/>
        <v>0</v>
      </c>
      <c r="S3956" s="10" t="str">
        <f t="shared" si="482"/>
        <v>theater</v>
      </c>
      <c r="T3956" s="10" t="str">
        <f t="shared" si="483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6">
        <f t="shared" si="479"/>
        <v>42336.598854166667</v>
      </c>
      <c r="K3957">
        <v>1446150141</v>
      </c>
      <c r="L3957" s="16">
        <f t="shared" si="480"/>
        <v>42306.557187500002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481"/>
        <v>24.285714285714285</v>
      </c>
      <c r="R3957" s="8">
        <f t="shared" si="478"/>
        <v>53.125</v>
      </c>
      <c r="S3957" s="10" t="str">
        <f t="shared" si="482"/>
        <v>theater</v>
      </c>
      <c r="T3957" s="10" t="str">
        <f t="shared" si="483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6">
        <f t="shared" si="479"/>
        <v>42484.722222222226</v>
      </c>
      <c r="K3958">
        <v>1459203727</v>
      </c>
      <c r="L3958" s="16">
        <f t="shared" si="480"/>
        <v>42457.6403587963</v>
      </c>
      <c r="M3958" t="b">
        <v>0</v>
      </c>
      <c r="N3958" s="11">
        <v>0.1</v>
      </c>
      <c r="O3958" t="b">
        <v>0</v>
      </c>
      <c r="P3958" t="s">
        <v>8271</v>
      </c>
      <c r="Q3958" s="7">
        <f t="shared" si="481"/>
        <v>0</v>
      </c>
      <c r="R3958" s="8">
        <f t="shared" si="478"/>
        <v>0</v>
      </c>
      <c r="S3958" s="10" t="str">
        <f t="shared" si="482"/>
        <v>theater</v>
      </c>
      <c r="T3958" s="10" t="str">
        <f t="shared" si="483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6">
        <f t="shared" si="479"/>
        <v>42559.684652777774</v>
      </c>
      <c r="K3959">
        <v>1464045954</v>
      </c>
      <c r="L3959" s="16">
        <f t="shared" si="480"/>
        <v>42513.684652777774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481"/>
        <v>2.5000000000000001E-2</v>
      </c>
      <c r="R3959" s="8">
        <f t="shared" si="478"/>
        <v>7</v>
      </c>
      <c r="S3959" s="10" t="str">
        <f t="shared" si="482"/>
        <v>theater</v>
      </c>
      <c r="T3959" s="10" t="str">
        <f t="shared" si="483"/>
        <v>plays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6">
        <f t="shared" si="479"/>
        <v>41853.291666666672</v>
      </c>
      <c r="K3960">
        <v>1403822912</v>
      </c>
      <c r="L3960" s="16">
        <f t="shared" si="480"/>
        <v>41816.65870370371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481"/>
        <v>32.049999999999997</v>
      </c>
      <c r="R3960" s="8">
        <f t="shared" si="478"/>
        <v>40.0625</v>
      </c>
      <c r="S3960" s="10" t="str">
        <f t="shared" si="482"/>
        <v>theater</v>
      </c>
      <c r="T3960" s="10" t="str">
        <f t="shared" si="483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6">
        <f t="shared" si="479"/>
        <v>41910.497175925928</v>
      </c>
      <c r="K3961">
        <v>1409338556</v>
      </c>
      <c r="L3961" s="16">
        <f t="shared" si="480"/>
        <v>41880.497175925928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481"/>
        <v>24.333333333333336</v>
      </c>
      <c r="R3961" s="8">
        <f t="shared" si="478"/>
        <v>24.333333333333332</v>
      </c>
      <c r="S3961" s="10" t="str">
        <f t="shared" si="482"/>
        <v>theater</v>
      </c>
      <c r="T3961" s="10" t="str">
        <f t="shared" si="483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6">
        <f t="shared" si="479"/>
        <v>42372.553888888891</v>
      </c>
      <c r="K3962">
        <v>1449260256</v>
      </c>
      <c r="L3962" s="16">
        <f t="shared" si="480"/>
        <v>42342.553888888891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481"/>
        <v>1.5</v>
      </c>
      <c r="R3962" s="8">
        <f t="shared" ref="R3962:R4025" si="484">E3962/N3962</f>
        <v>11.25</v>
      </c>
      <c r="S3962" s="10" t="str">
        <f t="shared" si="482"/>
        <v>theater</v>
      </c>
      <c r="T3962" s="10" t="str">
        <f t="shared" si="483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6">
        <f t="shared" si="479"/>
        <v>41767.599652777782</v>
      </c>
      <c r="K3963">
        <v>1397683410</v>
      </c>
      <c r="L3963" s="16">
        <f t="shared" si="480"/>
        <v>41745.599652777782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481"/>
        <v>0.42</v>
      </c>
      <c r="R3963" s="8">
        <f t="shared" si="484"/>
        <v>10.5</v>
      </c>
      <c r="S3963" s="10" t="str">
        <f t="shared" si="482"/>
        <v>theater</v>
      </c>
      <c r="T3963" s="10" t="str">
        <f t="shared" si="483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6">
        <f t="shared" si="479"/>
        <v>42336.329791666671</v>
      </c>
      <c r="K3964">
        <v>1446562494</v>
      </c>
      <c r="L3964" s="16">
        <f t="shared" si="480"/>
        <v>42311.329791666671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481"/>
        <v>3.214285714285714</v>
      </c>
      <c r="R3964" s="8">
        <f t="shared" si="484"/>
        <v>15</v>
      </c>
      <c r="S3964" s="10" t="str">
        <f t="shared" si="482"/>
        <v>theater</v>
      </c>
      <c r="T3964" s="10" t="str">
        <f t="shared" si="483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6">
        <f t="shared" si="479"/>
        <v>42325.904131944444</v>
      </c>
      <c r="K3965">
        <v>1445226117</v>
      </c>
      <c r="L3965" s="16">
        <f t="shared" si="480"/>
        <v>42295.86246527778</v>
      </c>
      <c r="M3965" t="b">
        <v>0</v>
      </c>
      <c r="N3965" s="11">
        <v>0.1</v>
      </c>
      <c r="O3965" t="b">
        <v>0</v>
      </c>
      <c r="P3965" t="s">
        <v>8271</v>
      </c>
      <c r="Q3965" s="7">
        <f t="shared" si="481"/>
        <v>0</v>
      </c>
      <c r="R3965" s="8">
        <f t="shared" si="484"/>
        <v>0</v>
      </c>
      <c r="S3965" s="10" t="str">
        <f t="shared" si="482"/>
        <v>theater</v>
      </c>
      <c r="T3965" s="10" t="str">
        <f t="shared" si="483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6">
        <f t="shared" si="479"/>
        <v>42113.388726851852</v>
      </c>
      <c r="K3966">
        <v>1424279986</v>
      </c>
      <c r="L3966" s="16">
        <f t="shared" si="480"/>
        <v>42053.430393518523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481"/>
        <v>6.3</v>
      </c>
      <c r="R3966" s="8">
        <f t="shared" si="484"/>
        <v>42</v>
      </c>
      <c r="S3966" s="10" t="str">
        <f t="shared" si="482"/>
        <v>theater</v>
      </c>
      <c r="T3966" s="10" t="str">
        <f t="shared" si="483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6">
        <f t="shared" si="479"/>
        <v>42473.902546296296</v>
      </c>
      <c r="K3967">
        <v>1455428380</v>
      </c>
      <c r="L3967" s="16">
        <f t="shared" si="480"/>
        <v>42413.944212962968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481"/>
        <v>14.249999999999998</v>
      </c>
      <c r="R3967" s="8">
        <f t="shared" si="484"/>
        <v>71.25</v>
      </c>
      <c r="S3967" s="10" t="str">
        <f t="shared" si="482"/>
        <v>theater</v>
      </c>
      <c r="T3967" s="10" t="str">
        <f t="shared" si="483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6">
        <f t="shared" si="479"/>
        <v>41843.832638888889</v>
      </c>
      <c r="K3968">
        <v>1402506278</v>
      </c>
      <c r="L3968" s="16">
        <f t="shared" si="480"/>
        <v>41801.41988425926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481"/>
        <v>0.6</v>
      </c>
      <c r="R3968" s="8">
        <f t="shared" si="484"/>
        <v>22.5</v>
      </c>
      <c r="S3968" s="10" t="str">
        <f t="shared" si="482"/>
        <v>theater</v>
      </c>
      <c r="T3968" s="10" t="str">
        <f t="shared" si="483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6">
        <f t="shared" si="479"/>
        <v>42799.998923611114</v>
      </c>
      <c r="K3969">
        <v>1486191507</v>
      </c>
      <c r="L3969" s="16">
        <f t="shared" si="480"/>
        <v>42769.998923611114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481"/>
        <v>24.117647058823529</v>
      </c>
      <c r="R3969" s="8">
        <f t="shared" si="484"/>
        <v>41</v>
      </c>
      <c r="S3969" s="10" t="str">
        <f t="shared" si="482"/>
        <v>theater</v>
      </c>
      <c r="T3969" s="10" t="str">
        <f t="shared" si="483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6">
        <f t="shared" ref="J3970:J4033" si="485">(((I3970/60)/60)/24)+DATE(1970,1,1)+(-7/24)</f>
        <v>42512.523993055562</v>
      </c>
      <c r="K3970">
        <v>1458761673</v>
      </c>
      <c r="L3970" s="16">
        <f t="shared" ref="L3970:L4033" si="486">(((K3970/60)/60)/24)+DATE(1970,1,1)+(-7/24)</f>
        <v>42452.523993055562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487">(E3970/D3970)*100</f>
        <v>10.54</v>
      </c>
      <c r="R3970" s="8">
        <f t="shared" si="484"/>
        <v>47.909090909090907</v>
      </c>
      <c r="S3970" s="10" t="str">
        <f t="shared" si="482"/>
        <v>theater</v>
      </c>
      <c r="T3970" s="10" t="str">
        <f t="shared" si="483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6">
        <f t="shared" si="485"/>
        <v>42610.871527777781</v>
      </c>
      <c r="K3971">
        <v>1471638646</v>
      </c>
      <c r="L3971" s="16">
        <f t="shared" si="486"/>
        <v>42601.563032407408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487"/>
        <v>7.4690265486725664</v>
      </c>
      <c r="R3971" s="8">
        <f t="shared" si="484"/>
        <v>35.166666666666664</v>
      </c>
      <c r="S3971" s="10" t="str">
        <f t="shared" si="482"/>
        <v>theater</v>
      </c>
      <c r="T3971" s="10" t="str">
        <f t="shared" si="483"/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6">
        <f t="shared" si="485"/>
        <v>42477.571886574071</v>
      </c>
      <c r="K3972">
        <v>1458333811</v>
      </c>
      <c r="L3972" s="16">
        <f t="shared" si="486"/>
        <v>42447.571886574071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487"/>
        <v>7.3333333333333334E-2</v>
      </c>
      <c r="R3972" s="8">
        <f t="shared" si="484"/>
        <v>5.5</v>
      </c>
      <c r="S3972" s="10" t="str">
        <f t="shared" si="482"/>
        <v>theater</v>
      </c>
      <c r="T3972" s="10" t="str">
        <f t="shared" si="483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6">
        <f t="shared" si="485"/>
        <v>41841.244513888894</v>
      </c>
      <c r="K3973">
        <v>1403355126</v>
      </c>
      <c r="L3973" s="16">
        <f t="shared" si="486"/>
        <v>41811.244513888894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487"/>
        <v>0.97142857142857131</v>
      </c>
      <c r="R3973" s="8">
        <f t="shared" si="484"/>
        <v>22.666666666666668</v>
      </c>
      <c r="S3973" s="10" t="str">
        <f t="shared" si="482"/>
        <v>theater</v>
      </c>
      <c r="T3973" s="10" t="str">
        <f t="shared" si="483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6">
        <f t="shared" si="485"/>
        <v>42040.775856481479</v>
      </c>
      <c r="K3974">
        <v>1418002634</v>
      </c>
      <c r="L3974" s="16">
        <f t="shared" si="486"/>
        <v>41980.775856481479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487"/>
        <v>21.099999999999998</v>
      </c>
      <c r="R3974" s="8">
        <f t="shared" si="484"/>
        <v>26.375</v>
      </c>
      <c r="S3974" s="10" t="str">
        <f t="shared" si="482"/>
        <v>theater</v>
      </c>
      <c r="T3974" s="10" t="str">
        <f t="shared" si="483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6">
        <f t="shared" si="485"/>
        <v>42498.875000000007</v>
      </c>
      <c r="K3975">
        <v>1460219110</v>
      </c>
      <c r="L3975" s="16">
        <f t="shared" si="486"/>
        <v>42469.392476851855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487"/>
        <v>78.100000000000009</v>
      </c>
      <c r="R3975" s="8">
        <f t="shared" si="484"/>
        <v>105.54054054054055</v>
      </c>
      <c r="S3975" s="10" t="str">
        <f t="shared" si="482"/>
        <v>theater</v>
      </c>
      <c r="T3975" s="10" t="str">
        <f t="shared" si="483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6">
        <f t="shared" si="485"/>
        <v>42523.255185185182</v>
      </c>
      <c r="K3976">
        <v>1462280848</v>
      </c>
      <c r="L3976" s="16">
        <f t="shared" si="486"/>
        <v>42493.255185185182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487"/>
        <v>32</v>
      </c>
      <c r="R3976" s="8">
        <f t="shared" si="484"/>
        <v>29.09090909090909</v>
      </c>
      <c r="S3976" s="10" t="str">
        <f t="shared" si="482"/>
        <v>theater</v>
      </c>
      <c r="T3976" s="10" t="str">
        <f t="shared" si="483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6">
        <f t="shared" si="485"/>
        <v>42564.575208333335</v>
      </c>
      <c r="K3977">
        <v>1465850898</v>
      </c>
      <c r="L3977" s="16">
        <f t="shared" si="486"/>
        <v>42534.575208333335</v>
      </c>
      <c r="M3977" t="b">
        <v>0</v>
      </c>
      <c r="N3977" s="11">
        <v>0.1</v>
      </c>
      <c r="O3977" t="b">
        <v>0</v>
      </c>
      <c r="P3977" t="s">
        <v>8271</v>
      </c>
      <c r="Q3977" s="7">
        <f t="shared" si="487"/>
        <v>0</v>
      </c>
      <c r="R3977" s="8">
        <f t="shared" si="484"/>
        <v>0</v>
      </c>
      <c r="S3977" s="10" t="str">
        <f t="shared" si="482"/>
        <v>theater</v>
      </c>
      <c r="T3977" s="10" t="str">
        <f t="shared" si="483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6">
        <f t="shared" si="485"/>
        <v>41852</v>
      </c>
      <c r="K3978">
        <v>1405024561</v>
      </c>
      <c r="L3978" s="16">
        <f t="shared" si="486"/>
        <v>41830.566678240742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487"/>
        <v>47.692307692307693</v>
      </c>
      <c r="R3978" s="8">
        <f t="shared" si="484"/>
        <v>62</v>
      </c>
      <c r="S3978" s="10" t="str">
        <f t="shared" si="482"/>
        <v>theater</v>
      </c>
      <c r="T3978" s="10" t="str">
        <f t="shared" si="483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6">
        <f t="shared" si="485"/>
        <v>42573.496898148151</v>
      </c>
      <c r="K3979">
        <v>1466621732</v>
      </c>
      <c r="L3979" s="16">
        <f t="shared" si="486"/>
        <v>42543.496898148151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487"/>
        <v>1.4500000000000002</v>
      </c>
      <c r="R3979" s="8">
        <f t="shared" si="484"/>
        <v>217.5</v>
      </c>
      <c r="S3979" s="10" t="str">
        <f t="shared" si="482"/>
        <v>theater</v>
      </c>
      <c r="T3979" s="10" t="str">
        <f t="shared" si="483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6">
        <f t="shared" si="485"/>
        <v>42035.351307870376</v>
      </c>
      <c r="K3980">
        <v>1417533953</v>
      </c>
      <c r="L3980" s="16">
        <f t="shared" si="486"/>
        <v>41975.351307870376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487"/>
        <v>10.7</v>
      </c>
      <c r="R3980" s="8">
        <f t="shared" si="484"/>
        <v>26.75</v>
      </c>
      <c r="S3980" s="10" t="str">
        <f t="shared" si="482"/>
        <v>theater</v>
      </c>
      <c r="T3980" s="10" t="str">
        <f t="shared" si="483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6">
        <f t="shared" si="485"/>
        <v>42092.541666666664</v>
      </c>
      <c r="K3981">
        <v>1425678057</v>
      </c>
      <c r="L3981" s="16">
        <f t="shared" si="486"/>
        <v>42069.61177083334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487"/>
        <v>1.8333333333333333</v>
      </c>
      <c r="R3981" s="8">
        <f t="shared" si="484"/>
        <v>18.333333333333332</v>
      </c>
      <c r="S3981" s="10" t="str">
        <f t="shared" si="482"/>
        <v>theater</v>
      </c>
      <c r="T3981" s="10" t="str">
        <f t="shared" si="483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6">
        <f t="shared" si="485"/>
        <v>41825.307256944448</v>
      </c>
      <c r="K3982">
        <v>1401978147</v>
      </c>
      <c r="L3982" s="16">
        <f t="shared" si="486"/>
        <v>41795.307256944448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487"/>
        <v>18</v>
      </c>
      <c r="R3982" s="8">
        <f t="shared" si="484"/>
        <v>64.285714285714292</v>
      </c>
      <c r="S3982" s="10" t="str">
        <f t="shared" si="482"/>
        <v>theater</v>
      </c>
      <c r="T3982" s="10" t="str">
        <f t="shared" si="483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6">
        <f t="shared" si="485"/>
        <v>42567.888298611113</v>
      </c>
      <c r="K3983">
        <v>1463545149</v>
      </c>
      <c r="L3983" s="16">
        <f t="shared" si="486"/>
        <v>42507.888298611113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487"/>
        <v>4.083333333333333</v>
      </c>
      <c r="R3983" s="8">
        <f t="shared" si="484"/>
        <v>175</v>
      </c>
      <c r="S3983" s="10" t="str">
        <f t="shared" si="482"/>
        <v>theater</v>
      </c>
      <c r="T3983" s="10" t="str">
        <f t="shared" si="483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6">
        <f t="shared" si="485"/>
        <v>42192.518287037041</v>
      </c>
      <c r="K3984">
        <v>1431113180</v>
      </c>
      <c r="L3984" s="16">
        <f t="shared" si="486"/>
        <v>42132.518287037041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487"/>
        <v>20</v>
      </c>
      <c r="R3984" s="8">
        <f t="shared" si="484"/>
        <v>34</v>
      </c>
      <c r="S3984" s="10" t="str">
        <f t="shared" si="482"/>
        <v>theater</v>
      </c>
      <c r="T3984" s="10" t="str">
        <f t="shared" si="483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6">
        <f t="shared" si="485"/>
        <v>41778.999305555561</v>
      </c>
      <c r="K3985">
        <v>1397854356</v>
      </c>
      <c r="L3985" s="16">
        <f t="shared" si="486"/>
        <v>41747.578194444446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487"/>
        <v>34.802513464991023</v>
      </c>
      <c r="R3985" s="8">
        <f t="shared" si="484"/>
        <v>84.282608695652172</v>
      </c>
      <c r="S3985" s="10" t="str">
        <f t="shared" si="482"/>
        <v>theater</v>
      </c>
      <c r="T3985" s="10" t="str">
        <f t="shared" si="483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6">
        <f t="shared" si="485"/>
        <v>41950.708333333336</v>
      </c>
      <c r="K3986">
        <v>1412809644</v>
      </c>
      <c r="L3986" s="16">
        <f t="shared" si="486"/>
        <v>41920.671805555554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487"/>
        <v>6.3333333333333339</v>
      </c>
      <c r="R3986" s="8">
        <f t="shared" si="484"/>
        <v>9.5</v>
      </c>
      <c r="S3986" s="10" t="str">
        <f t="shared" si="482"/>
        <v>theater</v>
      </c>
      <c r="T3986" s="10" t="str">
        <f t="shared" si="483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6">
        <f t="shared" si="485"/>
        <v>42420.586805555555</v>
      </c>
      <c r="K3987">
        <v>1454173120</v>
      </c>
      <c r="L3987" s="16">
        <f t="shared" si="486"/>
        <v>42399.41574074074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487"/>
        <v>32.049999999999997</v>
      </c>
      <c r="R3987" s="8">
        <f t="shared" si="484"/>
        <v>33.736842105263158</v>
      </c>
      <c r="S3987" s="10" t="str">
        <f t="shared" si="482"/>
        <v>theater</v>
      </c>
      <c r="T3987" s="10" t="str">
        <f t="shared" si="483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6">
        <f t="shared" si="485"/>
        <v>42496.25277777778</v>
      </c>
      <c r="K3988">
        <v>1460034594</v>
      </c>
      <c r="L3988" s="16">
        <f t="shared" si="486"/>
        <v>42467.256874999999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487"/>
        <v>9.76</v>
      </c>
      <c r="R3988" s="8">
        <f t="shared" si="484"/>
        <v>37.53846153846154</v>
      </c>
      <c r="S3988" s="10" t="str">
        <f t="shared" si="482"/>
        <v>theater</v>
      </c>
      <c r="T3988" s="10" t="str">
        <f t="shared" si="483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6">
        <f t="shared" si="485"/>
        <v>41775.632986111115</v>
      </c>
      <c r="K3989">
        <v>1399414290</v>
      </c>
      <c r="L3989" s="16">
        <f t="shared" si="486"/>
        <v>41765.632986111115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487"/>
        <v>37.75</v>
      </c>
      <c r="R3989" s="8">
        <f t="shared" si="484"/>
        <v>11.615384615384615</v>
      </c>
      <c r="S3989" s="10" t="str">
        <f t="shared" si="482"/>
        <v>theater</v>
      </c>
      <c r="T3989" s="10" t="str">
        <f t="shared" si="483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6">
        <f t="shared" si="485"/>
        <v>42244.789502314816</v>
      </c>
      <c r="K3990">
        <v>1439517413</v>
      </c>
      <c r="L3990" s="16">
        <f t="shared" si="486"/>
        <v>42229.789502314816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487"/>
        <v>2.1333333333333333</v>
      </c>
      <c r="R3990" s="8">
        <f t="shared" si="484"/>
        <v>8</v>
      </c>
      <c r="S3990" s="10" t="str">
        <f t="shared" si="482"/>
        <v>theater</v>
      </c>
      <c r="T3990" s="10" t="str">
        <f t="shared" si="483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6">
        <f t="shared" si="485"/>
        <v>42316.499780092599</v>
      </c>
      <c r="K3991">
        <v>1444413581</v>
      </c>
      <c r="L3991" s="16">
        <f t="shared" si="486"/>
        <v>42286.458113425928</v>
      </c>
      <c r="M3991" t="b">
        <v>0</v>
      </c>
      <c r="N3991" s="11">
        <v>0.1</v>
      </c>
      <c r="O3991" t="b">
        <v>0</v>
      </c>
      <c r="P3991" t="s">
        <v>8271</v>
      </c>
      <c r="Q3991" s="7">
        <f t="shared" si="487"/>
        <v>0</v>
      </c>
      <c r="R3991" s="8">
        <f t="shared" si="484"/>
        <v>0</v>
      </c>
      <c r="S3991" s="10" t="str">
        <f t="shared" si="482"/>
        <v>theater</v>
      </c>
      <c r="T3991" s="10" t="str">
        <f t="shared" si="483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6">
        <f t="shared" si="485"/>
        <v>42431.380706018521</v>
      </c>
      <c r="K3992">
        <v>1454342893</v>
      </c>
      <c r="L3992" s="16">
        <f t="shared" si="486"/>
        <v>42401.380706018521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487"/>
        <v>4.1818181818181817</v>
      </c>
      <c r="R3992" s="8">
        <f t="shared" si="484"/>
        <v>23</v>
      </c>
      <c r="S3992" s="10" t="str">
        <f t="shared" si="482"/>
        <v>theater</v>
      </c>
      <c r="T3992" s="10" t="str">
        <f t="shared" si="483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6">
        <f t="shared" si="485"/>
        <v>42155.352800925924</v>
      </c>
      <c r="K3993">
        <v>1430494082</v>
      </c>
      <c r="L3993" s="16">
        <f t="shared" si="486"/>
        <v>42125.352800925924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487"/>
        <v>20</v>
      </c>
      <c r="R3993" s="8">
        <f t="shared" si="484"/>
        <v>100</v>
      </c>
      <c r="S3993" s="10" t="str">
        <f t="shared" si="482"/>
        <v>theater</v>
      </c>
      <c r="T3993" s="10" t="str">
        <f t="shared" si="483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6">
        <f t="shared" si="485"/>
        <v>42349.690497685187</v>
      </c>
      <c r="K3994">
        <v>1444689259</v>
      </c>
      <c r="L3994" s="16">
        <f t="shared" si="486"/>
        <v>42289.648831018516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487"/>
        <v>5.41</v>
      </c>
      <c r="R3994" s="8">
        <f t="shared" si="484"/>
        <v>60.111111111111114</v>
      </c>
      <c r="S3994" s="10" t="str">
        <f t="shared" si="482"/>
        <v>theater</v>
      </c>
      <c r="T3994" s="10" t="str">
        <f t="shared" si="483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6">
        <f t="shared" si="485"/>
        <v>42137.573055555556</v>
      </c>
      <c r="K3995">
        <v>1428957912</v>
      </c>
      <c r="L3995" s="16">
        <f t="shared" si="486"/>
        <v>42107.573055555556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487"/>
        <v>6.0000000000000001E-3</v>
      </c>
      <c r="R3995" s="8">
        <f t="shared" si="484"/>
        <v>3</v>
      </c>
      <c r="S3995" s="10" t="str">
        <f t="shared" si="482"/>
        <v>theater</v>
      </c>
      <c r="T3995" s="10" t="str">
        <f t="shared" si="483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6">
        <f t="shared" si="485"/>
        <v>41839.098263888889</v>
      </c>
      <c r="K3996">
        <v>1403169690</v>
      </c>
      <c r="L3996" s="16">
        <f t="shared" si="486"/>
        <v>41809.098263888889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487"/>
        <v>0.25</v>
      </c>
      <c r="R3996" s="8">
        <f t="shared" si="484"/>
        <v>5</v>
      </c>
      <c r="S3996" s="10" t="str">
        <f t="shared" si="482"/>
        <v>theater</v>
      </c>
      <c r="T3996" s="10" t="str">
        <f t="shared" si="483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6">
        <f t="shared" si="485"/>
        <v>42049.185416666667</v>
      </c>
      <c r="K3997">
        <v>1421339077</v>
      </c>
      <c r="L3997" s="16">
        <f t="shared" si="486"/>
        <v>42019.392094907409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487"/>
        <v>35</v>
      </c>
      <c r="R3997" s="8">
        <f t="shared" si="484"/>
        <v>17.5</v>
      </c>
      <c r="S3997" s="10" t="str">
        <f t="shared" si="482"/>
        <v>theater</v>
      </c>
      <c r="T3997" s="10" t="str">
        <f t="shared" si="483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6">
        <f t="shared" si="485"/>
        <v>41963.37777777778</v>
      </c>
      <c r="K3998">
        <v>1415341464</v>
      </c>
      <c r="L3998" s="16">
        <f t="shared" si="486"/>
        <v>41949.975277777776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487"/>
        <v>16.566666666666666</v>
      </c>
      <c r="R3998" s="8">
        <f t="shared" si="484"/>
        <v>29.235294117647058</v>
      </c>
      <c r="S3998" s="10" t="str">
        <f t="shared" si="482"/>
        <v>theater</v>
      </c>
      <c r="T3998" s="10" t="str">
        <f t="shared" si="483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6">
        <f t="shared" si="485"/>
        <v>42099.058113425934</v>
      </c>
      <c r="K3999">
        <v>1425633821</v>
      </c>
      <c r="L3999" s="16">
        <f t="shared" si="486"/>
        <v>42069.099780092591</v>
      </c>
      <c r="M3999" t="b">
        <v>0</v>
      </c>
      <c r="N3999" s="11">
        <v>0.1</v>
      </c>
      <c r="O3999" t="b">
        <v>0</v>
      </c>
      <c r="P3999" t="s">
        <v>8271</v>
      </c>
      <c r="Q3999" s="7">
        <f t="shared" si="487"/>
        <v>0</v>
      </c>
      <c r="R3999" s="8">
        <f t="shared" si="484"/>
        <v>0</v>
      </c>
      <c r="S3999" s="10" t="str">
        <f t="shared" ref="S3999:S4062" si="488">IF(ISNUMBER(SEARCH("theater",P3999)),"theater","")</f>
        <v>theater</v>
      </c>
      <c r="T3999" s="10" t="str">
        <f t="shared" si="483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6">
        <f t="shared" si="485"/>
        <v>42091.629930555559</v>
      </c>
      <c r="K4000">
        <v>1424992026</v>
      </c>
      <c r="L4000" s="16">
        <f t="shared" si="486"/>
        <v>42061.671597222223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487"/>
        <v>57.199999999999996</v>
      </c>
      <c r="R4000" s="8">
        <f t="shared" si="484"/>
        <v>59.583333333333336</v>
      </c>
      <c r="S4000" s="10" t="str">
        <f t="shared" si="488"/>
        <v>theater</v>
      </c>
      <c r="T4000" s="10" t="str">
        <f t="shared" si="483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6">
        <f t="shared" si="485"/>
        <v>41882.535983796297</v>
      </c>
      <c r="K4001">
        <v>1406058798</v>
      </c>
      <c r="L4001" s="16">
        <f t="shared" si="486"/>
        <v>41842.53701388889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487"/>
        <v>16.514285714285716</v>
      </c>
      <c r="R4001" s="8">
        <f t="shared" si="484"/>
        <v>82.571428571428569</v>
      </c>
      <c r="S4001" s="10" t="str">
        <f t="shared" si="488"/>
        <v>theater</v>
      </c>
      <c r="T4001" s="10" t="str">
        <f t="shared" si="483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6">
        <f t="shared" si="485"/>
        <v>42497.312013888892</v>
      </c>
      <c r="K4002">
        <v>1457450958</v>
      </c>
      <c r="L4002" s="16">
        <f t="shared" si="486"/>
        <v>42437.353680555556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487"/>
        <v>0.125</v>
      </c>
      <c r="R4002" s="8">
        <f t="shared" si="484"/>
        <v>10</v>
      </c>
      <c r="S4002" s="10" t="str">
        <f t="shared" si="488"/>
        <v>theater</v>
      </c>
      <c r="T4002" s="10" t="str">
        <f t="shared" si="483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6">
        <f t="shared" si="485"/>
        <v>42795.500000000007</v>
      </c>
      <c r="K4003">
        <v>1486681708</v>
      </c>
      <c r="L4003" s="16">
        <f t="shared" si="486"/>
        <v>42775.6725462963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487"/>
        <v>37.75</v>
      </c>
      <c r="R4003" s="8">
        <f t="shared" si="484"/>
        <v>32.357142857142854</v>
      </c>
      <c r="S4003" s="10" t="str">
        <f t="shared" si="488"/>
        <v>theater</v>
      </c>
      <c r="T4003" s="10" t="str">
        <f t="shared" si="483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6">
        <f t="shared" si="485"/>
        <v>41908.751863425925</v>
      </c>
      <c r="K4004">
        <v>1409187761</v>
      </c>
      <c r="L4004" s="16">
        <f t="shared" si="486"/>
        <v>41878.751863425925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487"/>
        <v>1.8399999999999999</v>
      </c>
      <c r="R4004" s="8">
        <f t="shared" si="484"/>
        <v>5.75</v>
      </c>
      <c r="S4004" s="10" t="str">
        <f t="shared" si="488"/>
        <v>theater</v>
      </c>
      <c r="T4004" s="10" t="str">
        <f t="shared" si="483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6">
        <f t="shared" si="485"/>
        <v>42050.295682870368</v>
      </c>
      <c r="K4005">
        <v>1421417147</v>
      </c>
      <c r="L4005" s="16">
        <f t="shared" si="486"/>
        <v>42020.295682870368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487"/>
        <v>10.050000000000001</v>
      </c>
      <c r="R4005" s="8">
        <f t="shared" si="484"/>
        <v>100.5</v>
      </c>
      <c r="S4005" s="10" t="str">
        <f t="shared" si="488"/>
        <v>theater</v>
      </c>
      <c r="T4005" s="10" t="str">
        <f t="shared" si="483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6">
        <f t="shared" si="485"/>
        <v>41919.871030092596</v>
      </c>
      <c r="K4006">
        <v>1410148457</v>
      </c>
      <c r="L4006" s="16">
        <f t="shared" si="486"/>
        <v>41889.871030092596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487"/>
        <v>0.2</v>
      </c>
      <c r="R4006" s="8">
        <f t="shared" si="484"/>
        <v>1</v>
      </c>
      <c r="S4006" s="10" t="str">
        <f t="shared" si="488"/>
        <v>theater</v>
      </c>
      <c r="T4006" s="10" t="str">
        <f t="shared" si="483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6">
        <f t="shared" si="485"/>
        <v>41932.516030092593</v>
      </c>
      <c r="K4007">
        <v>1408648985</v>
      </c>
      <c r="L4007" s="16">
        <f t="shared" si="486"/>
        <v>41872.516030092593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487"/>
        <v>1.3333333333333335</v>
      </c>
      <c r="R4007" s="8">
        <f t="shared" si="484"/>
        <v>20</v>
      </c>
      <c r="S4007" s="10" t="str">
        <f t="shared" si="488"/>
        <v>theater</v>
      </c>
      <c r="T4007" s="10" t="str">
        <f t="shared" si="483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6">
        <f t="shared" si="485"/>
        <v>42416.48133101852</v>
      </c>
      <c r="K4008">
        <v>1453487587</v>
      </c>
      <c r="L4008" s="16">
        <f t="shared" si="486"/>
        <v>42391.48133101852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487"/>
        <v>6.6666666666666671E-3</v>
      </c>
      <c r="R4008" s="8">
        <f t="shared" si="484"/>
        <v>2</v>
      </c>
      <c r="S4008" s="10" t="str">
        <f t="shared" si="488"/>
        <v>theater</v>
      </c>
      <c r="T4008" s="10" t="str">
        <f t="shared" si="483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6">
        <f t="shared" si="485"/>
        <v>41877.39444444445</v>
      </c>
      <c r="K4009">
        <v>1406572381</v>
      </c>
      <c r="L4009" s="16">
        <f t="shared" si="486"/>
        <v>41848.481261574074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487"/>
        <v>0.25</v>
      </c>
      <c r="R4009" s="8">
        <f t="shared" si="484"/>
        <v>5</v>
      </c>
      <c r="S4009" s="10" t="str">
        <f t="shared" si="488"/>
        <v>theater</v>
      </c>
      <c r="T4009" s="10" t="str">
        <f t="shared" si="483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6">
        <f t="shared" si="485"/>
        <v>42207.672534722224</v>
      </c>
      <c r="K4010">
        <v>1435014507</v>
      </c>
      <c r="L4010" s="16">
        <f t="shared" si="486"/>
        <v>42177.672534722224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487"/>
        <v>6</v>
      </c>
      <c r="R4010" s="8">
        <f t="shared" si="484"/>
        <v>15</v>
      </c>
      <c r="S4010" s="10" t="str">
        <f t="shared" si="488"/>
        <v>theater</v>
      </c>
      <c r="T4010" s="10" t="str">
        <f t="shared" si="483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6">
        <f t="shared" si="485"/>
        <v>41891.409259259264</v>
      </c>
      <c r="K4011">
        <v>1406825360</v>
      </c>
      <c r="L4011" s="16">
        <f t="shared" si="486"/>
        <v>41851.409259259264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487"/>
        <v>3.8860103626943006</v>
      </c>
      <c r="R4011" s="8">
        <f t="shared" si="484"/>
        <v>25</v>
      </c>
      <c r="S4011" s="10" t="str">
        <f t="shared" si="488"/>
        <v>theater</v>
      </c>
      <c r="T4011" s="10" t="str">
        <f t="shared" si="483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6">
        <f t="shared" si="485"/>
        <v>41938.478773148148</v>
      </c>
      <c r="K4012">
        <v>1412879366</v>
      </c>
      <c r="L4012" s="16">
        <f t="shared" si="486"/>
        <v>41921.478773148148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487"/>
        <v>24.194444444444443</v>
      </c>
      <c r="R4012" s="8">
        <f t="shared" si="484"/>
        <v>45.842105263157897</v>
      </c>
      <c r="S4012" s="10" t="str">
        <f t="shared" si="488"/>
        <v>theater</v>
      </c>
      <c r="T4012" s="10" t="str">
        <f t="shared" si="483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6">
        <f t="shared" si="485"/>
        <v>42032.253217592595</v>
      </c>
      <c r="K4013">
        <v>1419858278</v>
      </c>
      <c r="L4013" s="16">
        <f t="shared" si="486"/>
        <v>42002.253217592595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487"/>
        <v>7.6</v>
      </c>
      <c r="R4013" s="8">
        <f t="shared" si="484"/>
        <v>4.75</v>
      </c>
      <c r="S4013" s="10" t="str">
        <f t="shared" si="488"/>
        <v>theater</v>
      </c>
      <c r="T4013" s="10" t="str">
        <f t="shared" si="483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6">
        <f t="shared" si="485"/>
        <v>42126.252881944449</v>
      </c>
      <c r="K4014">
        <v>1427979849</v>
      </c>
      <c r="L4014" s="16">
        <f t="shared" si="486"/>
        <v>42096.252881944449</v>
      </c>
      <c r="M4014" t="b">
        <v>0</v>
      </c>
      <c r="N4014" s="11">
        <v>0.1</v>
      </c>
      <c r="O4014" t="b">
        <v>0</v>
      </c>
      <c r="P4014" t="s">
        <v>8271</v>
      </c>
      <c r="Q4014" s="7">
        <f t="shared" si="487"/>
        <v>0</v>
      </c>
      <c r="R4014" s="8">
        <f t="shared" si="484"/>
        <v>0</v>
      </c>
      <c r="S4014" s="10" t="str">
        <f t="shared" si="488"/>
        <v>theater</v>
      </c>
      <c r="T4014" s="10" t="str">
        <f t="shared" si="483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6">
        <f t="shared" si="485"/>
        <v>42051.009525462963</v>
      </c>
      <c r="K4015">
        <v>1421478823</v>
      </c>
      <c r="L4015" s="16">
        <f t="shared" si="486"/>
        <v>42021.009525462963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487"/>
        <v>1.3</v>
      </c>
      <c r="R4015" s="8">
        <f t="shared" si="484"/>
        <v>13</v>
      </c>
      <c r="S4015" s="10" t="str">
        <f t="shared" si="488"/>
        <v>theater</v>
      </c>
      <c r="T4015" s="10" t="str">
        <f t="shared" si="483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6">
        <f t="shared" si="485"/>
        <v>42433.954502314817</v>
      </c>
      <c r="K4016">
        <v>1455861269</v>
      </c>
      <c r="L4016" s="16">
        <f t="shared" si="486"/>
        <v>42418.954502314817</v>
      </c>
      <c r="M4016" t="b">
        <v>0</v>
      </c>
      <c r="N4016" s="11">
        <v>0.1</v>
      </c>
      <c r="O4016" t="b">
        <v>0</v>
      </c>
      <c r="P4016" t="s">
        <v>8271</v>
      </c>
      <c r="Q4016" s="7">
        <f t="shared" si="487"/>
        <v>0</v>
      </c>
      <c r="R4016" s="8">
        <f t="shared" si="484"/>
        <v>0</v>
      </c>
      <c r="S4016" s="10" t="str">
        <f t="shared" si="488"/>
        <v>theater</v>
      </c>
      <c r="T4016" s="10" t="str">
        <f t="shared" si="483"/>
        <v>plays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6">
        <f t="shared" si="485"/>
        <v>42204.489155092589</v>
      </c>
      <c r="K4017">
        <v>1434739463</v>
      </c>
      <c r="L4017" s="16">
        <f t="shared" si="486"/>
        <v>42174.489155092589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487"/>
        <v>1.4285714285714287E-2</v>
      </c>
      <c r="R4017" s="8">
        <f t="shared" si="484"/>
        <v>1</v>
      </c>
      <c r="S4017" s="10" t="str">
        <f t="shared" si="488"/>
        <v>theater</v>
      </c>
      <c r="T4017" s="10" t="str">
        <f t="shared" si="483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6">
        <f t="shared" si="485"/>
        <v>41899.581018518518</v>
      </c>
      <c r="K4018">
        <v>1408395400</v>
      </c>
      <c r="L4018" s="16">
        <f t="shared" si="486"/>
        <v>41869.581018518518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487"/>
        <v>14.000000000000002</v>
      </c>
      <c r="R4018" s="8">
        <f t="shared" si="484"/>
        <v>10</v>
      </c>
      <c r="S4018" s="10" t="str">
        <f t="shared" si="488"/>
        <v>theater</v>
      </c>
      <c r="T4018" s="10" t="str">
        <f t="shared" ref="T4018:T4081" si="489">IF(ISNUMBER(SEARCH("plays",P4018)),"plays","")</f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6">
        <f t="shared" si="485"/>
        <v>41886.380486111113</v>
      </c>
      <c r="K4019">
        <v>1407254874</v>
      </c>
      <c r="L4019" s="16">
        <f t="shared" si="486"/>
        <v>41856.380486111113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487"/>
        <v>1.05</v>
      </c>
      <c r="R4019" s="8">
        <f t="shared" si="484"/>
        <v>52.5</v>
      </c>
      <c r="S4019" s="10" t="str">
        <f t="shared" si="488"/>
        <v>theater</v>
      </c>
      <c r="T4019" s="10" t="str">
        <f t="shared" si="489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6">
        <f t="shared" si="485"/>
        <v>42650.619305555556</v>
      </c>
      <c r="K4020">
        <v>1473285108</v>
      </c>
      <c r="L4020" s="16">
        <f t="shared" si="486"/>
        <v>42620.619305555556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487"/>
        <v>8.6666666666666679</v>
      </c>
      <c r="R4020" s="8">
        <f t="shared" si="484"/>
        <v>32.5</v>
      </c>
      <c r="S4020" s="10" t="str">
        <f t="shared" si="488"/>
        <v>theater</v>
      </c>
      <c r="T4020" s="10" t="str">
        <f t="shared" si="489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6">
        <f t="shared" si="485"/>
        <v>42475.394444444442</v>
      </c>
      <c r="K4021">
        <v>1455725596</v>
      </c>
      <c r="L4021" s="16">
        <f t="shared" si="486"/>
        <v>42417.38421296297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487"/>
        <v>0.82857142857142851</v>
      </c>
      <c r="R4021" s="8">
        <f t="shared" si="484"/>
        <v>7.25</v>
      </c>
      <c r="S4021" s="10" t="str">
        <f t="shared" si="488"/>
        <v>theater</v>
      </c>
      <c r="T4021" s="10" t="str">
        <f t="shared" si="489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6">
        <f t="shared" si="485"/>
        <v>42086.857627314814</v>
      </c>
      <c r="K4022">
        <v>1424579699</v>
      </c>
      <c r="L4022" s="16">
        <f t="shared" si="486"/>
        <v>42056.899293981485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487"/>
        <v>16.666666666666664</v>
      </c>
      <c r="R4022" s="8">
        <f t="shared" si="484"/>
        <v>33.333333333333336</v>
      </c>
      <c r="S4022" s="10" t="str">
        <f t="shared" si="488"/>
        <v>theater</v>
      </c>
      <c r="T4022" s="10" t="str">
        <f t="shared" si="489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6">
        <f t="shared" si="485"/>
        <v>41938.619884259264</v>
      </c>
      <c r="K4023">
        <v>1409176358</v>
      </c>
      <c r="L4023" s="16">
        <f t="shared" si="486"/>
        <v>41878.619884259264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487"/>
        <v>0.83333333333333337</v>
      </c>
      <c r="R4023" s="8">
        <f t="shared" si="484"/>
        <v>62.5</v>
      </c>
      <c r="S4023" s="10" t="str">
        <f t="shared" si="488"/>
        <v>theater</v>
      </c>
      <c r="T4023" s="10" t="str">
        <f t="shared" si="489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6">
        <f t="shared" si="485"/>
        <v>42035.82916666667</v>
      </c>
      <c r="K4024">
        <v>1418824867</v>
      </c>
      <c r="L4024" s="16">
        <f t="shared" si="486"/>
        <v>41990.292442129627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487"/>
        <v>69.561111111111103</v>
      </c>
      <c r="R4024" s="8">
        <f t="shared" si="484"/>
        <v>63.558375634517766</v>
      </c>
      <c r="S4024" s="10" t="str">
        <f t="shared" si="488"/>
        <v>theater</v>
      </c>
      <c r="T4024" s="10" t="str">
        <f t="shared" si="489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6">
        <f t="shared" si="485"/>
        <v>42453.666238425933</v>
      </c>
      <c r="K4025">
        <v>1454975963</v>
      </c>
      <c r="L4025" s="16">
        <f t="shared" si="486"/>
        <v>42408.707905092589</v>
      </c>
      <c r="M4025" t="b">
        <v>0</v>
      </c>
      <c r="N4025" s="11">
        <v>0.1</v>
      </c>
      <c r="O4025" t="b">
        <v>0</v>
      </c>
      <c r="P4025" t="s">
        <v>8271</v>
      </c>
      <c r="Q4025" s="7">
        <f t="shared" si="487"/>
        <v>0</v>
      </c>
      <c r="R4025" s="8">
        <f t="shared" si="484"/>
        <v>0</v>
      </c>
      <c r="S4025" s="10" t="str">
        <f t="shared" si="488"/>
        <v>theater</v>
      </c>
      <c r="T4025" s="10" t="str">
        <f t="shared" si="489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6">
        <f t="shared" si="485"/>
        <v>42247.378437500003</v>
      </c>
      <c r="K4026">
        <v>1438445097</v>
      </c>
      <c r="L4026" s="16">
        <f t="shared" si="486"/>
        <v>42217.378437500003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487"/>
        <v>1.25</v>
      </c>
      <c r="R4026" s="8">
        <f t="shared" ref="R4026:R4089" si="490">E4026/N4026</f>
        <v>10</v>
      </c>
      <c r="S4026" s="10" t="str">
        <f t="shared" si="488"/>
        <v>theater</v>
      </c>
      <c r="T4026" s="10" t="str">
        <f t="shared" si="489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6">
        <f t="shared" si="485"/>
        <v>42210.946018518523</v>
      </c>
      <c r="K4027">
        <v>1432705336</v>
      </c>
      <c r="L4027" s="16">
        <f t="shared" si="486"/>
        <v>42150.946018518523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487"/>
        <v>5</v>
      </c>
      <c r="R4027" s="8">
        <f t="shared" si="490"/>
        <v>62.5</v>
      </c>
      <c r="S4027" s="10" t="str">
        <f t="shared" si="488"/>
        <v>theater</v>
      </c>
      <c r="T4027" s="10" t="str">
        <f t="shared" si="489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6">
        <f t="shared" si="485"/>
        <v>42342.405543981484</v>
      </c>
      <c r="K4028">
        <v>1444059839</v>
      </c>
      <c r="L4028" s="16">
        <f t="shared" si="486"/>
        <v>42282.36387731482</v>
      </c>
      <c r="M4028" t="b">
        <v>0</v>
      </c>
      <c r="N4028" s="11">
        <v>0.1</v>
      </c>
      <c r="O4028" t="b">
        <v>0</v>
      </c>
      <c r="P4028" t="s">
        <v>8271</v>
      </c>
      <c r="Q4028" s="7">
        <f t="shared" si="487"/>
        <v>0</v>
      </c>
      <c r="R4028" s="8">
        <f t="shared" si="490"/>
        <v>0</v>
      </c>
      <c r="S4028" s="10" t="str">
        <f t="shared" si="488"/>
        <v>theater</v>
      </c>
      <c r="T4028" s="10" t="str">
        <f t="shared" si="489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6">
        <f t="shared" si="485"/>
        <v>42788.750000000007</v>
      </c>
      <c r="K4029">
        <v>1486077481</v>
      </c>
      <c r="L4029" s="16">
        <f t="shared" si="486"/>
        <v>42768.679178240745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487"/>
        <v>7.166666666666667</v>
      </c>
      <c r="R4029" s="8">
        <f t="shared" si="490"/>
        <v>30.714285714285715</v>
      </c>
      <c r="S4029" s="10" t="str">
        <f t="shared" si="488"/>
        <v>theater</v>
      </c>
      <c r="T4029" s="10" t="str">
        <f t="shared" si="489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6">
        <f t="shared" si="485"/>
        <v>41795.646990740745</v>
      </c>
      <c r="K4030">
        <v>1399415500</v>
      </c>
      <c r="L4030" s="16">
        <f t="shared" si="486"/>
        <v>41765.646990740745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487"/>
        <v>28.050000000000004</v>
      </c>
      <c r="R4030" s="8">
        <f t="shared" si="490"/>
        <v>51</v>
      </c>
      <c r="S4030" s="10" t="str">
        <f t="shared" si="488"/>
        <v>theater</v>
      </c>
      <c r="T4030" s="10" t="str">
        <f t="shared" si="489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6">
        <f t="shared" si="485"/>
        <v>42351.733449074083</v>
      </c>
      <c r="K4031">
        <v>1447461370</v>
      </c>
      <c r="L4031" s="16">
        <f t="shared" si="486"/>
        <v>42321.733449074083</v>
      </c>
      <c r="M4031" t="b">
        <v>0</v>
      </c>
      <c r="N4031" s="11">
        <v>0.1</v>
      </c>
      <c r="O4031" t="b">
        <v>0</v>
      </c>
      <c r="P4031" t="s">
        <v>8271</v>
      </c>
      <c r="Q4031" s="7">
        <f t="shared" si="487"/>
        <v>0</v>
      </c>
      <c r="R4031" s="8">
        <f t="shared" si="490"/>
        <v>0</v>
      </c>
      <c r="S4031" s="10" t="str">
        <f t="shared" si="488"/>
        <v>theater</v>
      </c>
      <c r="T4031" s="10" t="str">
        <f t="shared" si="489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6">
        <f t="shared" si="485"/>
        <v>42403.492361111108</v>
      </c>
      <c r="K4032">
        <v>1452008599</v>
      </c>
      <c r="L4032" s="16">
        <f t="shared" si="486"/>
        <v>42374.36341435185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487"/>
        <v>16</v>
      </c>
      <c r="R4032" s="8">
        <f t="shared" si="490"/>
        <v>66.666666666666671</v>
      </c>
      <c r="S4032" s="10" t="str">
        <f t="shared" si="488"/>
        <v>theater</v>
      </c>
      <c r="T4032" s="10" t="str">
        <f t="shared" si="489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6">
        <f t="shared" si="485"/>
        <v>41991.335231481484</v>
      </c>
      <c r="K4033">
        <v>1414591364</v>
      </c>
      <c r="L4033" s="16">
        <f t="shared" si="486"/>
        <v>41941.29356481482</v>
      </c>
      <c r="M4033" t="b">
        <v>0</v>
      </c>
      <c r="N4033" s="11">
        <v>0.1</v>
      </c>
      <c r="O4033" t="b">
        <v>0</v>
      </c>
      <c r="P4033" t="s">
        <v>8271</v>
      </c>
      <c r="Q4033" s="7">
        <f t="shared" si="487"/>
        <v>0</v>
      </c>
      <c r="R4033" s="8">
        <f t="shared" si="490"/>
        <v>0</v>
      </c>
      <c r="S4033" s="10" t="str">
        <f t="shared" si="488"/>
        <v>theater</v>
      </c>
      <c r="T4033" s="10" t="str">
        <f t="shared" si="489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6">
        <f t="shared" ref="J4034:J4097" si="491">(((I4034/60)/60)/24)+DATE(1970,1,1)+(-7/24)</f>
        <v>42353.559212962966</v>
      </c>
      <c r="K4034">
        <v>1445023516</v>
      </c>
      <c r="L4034" s="16">
        <f t="shared" ref="L4034:L4097" si="492">(((K4034/60)/60)/24)+DATE(1970,1,1)+(-7/24)</f>
        <v>42293.517546296302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493">(E4034/D4034)*100</f>
        <v>6.8287037037037033</v>
      </c>
      <c r="R4034" s="8">
        <f t="shared" si="490"/>
        <v>59</v>
      </c>
      <c r="S4034" s="10" t="str">
        <f t="shared" si="488"/>
        <v>theater</v>
      </c>
      <c r="T4034" s="10" t="str">
        <f t="shared" si="489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6">
        <f t="shared" si="491"/>
        <v>42645.083333333336</v>
      </c>
      <c r="K4035">
        <v>1472711224</v>
      </c>
      <c r="L4035" s="16">
        <f t="shared" si="492"/>
        <v>42613.977129629631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493"/>
        <v>25.698702928870294</v>
      </c>
      <c r="R4035" s="8">
        <f t="shared" si="490"/>
        <v>65.340319148936175</v>
      </c>
      <c r="S4035" s="10" t="str">
        <f t="shared" si="488"/>
        <v>theater</v>
      </c>
      <c r="T4035" s="10" t="str">
        <f t="shared" si="489"/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6">
        <f t="shared" si="491"/>
        <v>42097.614004629628</v>
      </c>
      <c r="K4036">
        <v>1425509050</v>
      </c>
      <c r="L4036" s="16">
        <f t="shared" si="492"/>
        <v>42067.655671296299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493"/>
        <v>1.4814814814814816</v>
      </c>
      <c r="R4036" s="8">
        <f t="shared" si="490"/>
        <v>100</v>
      </c>
      <c r="S4036" s="10" t="str">
        <f t="shared" si="488"/>
        <v>theater</v>
      </c>
      <c r="T4036" s="10" t="str">
        <f t="shared" si="489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6">
        <f t="shared" si="491"/>
        <v>41933.591284722221</v>
      </c>
      <c r="K4037">
        <v>1411333887</v>
      </c>
      <c r="L4037" s="16">
        <f t="shared" si="492"/>
        <v>41903.591284722221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493"/>
        <v>36.85</v>
      </c>
      <c r="R4037" s="8">
        <f t="shared" si="490"/>
        <v>147.4</v>
      </c>
      <c r="S4037" s="10" t="str">
        <f t="shared" si="488"/>
        <v>theater</v>
      </c>
      <c r="T4037" s="10" t="str">
        <f t="shared" si="489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6">
        <f t="shared" si="491"/>
        <v>41821.645833333336</v>
      </c>
      <c r="K4038">
        <v>1402784964</v>
      </c>
      <c r="L4038" s="16">
        <f t="shared" si="492"/>
        <v>41804.645416666666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493"/>
        <v>47.05</v>
      </c>
      <c r="R4038" s="8">
        <f t="shared" si="490"/>
        <v>166.05882352941177</v>
      </c>
      <c r="S4038" s="10" t="str">
        <f t="shared" si="488"/>
        <v>theater</v>
      </c>
      <c r="T4038" s="10" t="str">
        <f t="shared" si="489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6">
        <f t="shared" si="491"/>
        <v>42514.309027777781</v>
      </c>
      <c r="K4039">
        <v>1462585315</v>
      </c>
      <c r="L4039" s="16">
        <f t="shared" si="492"/>
        <v>42496.779108796305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493"/>
        <v>11.428571428571429</v>
      </c>
      <c r="R4039" s="8">
        <f t="shared" si="490"/>
        <v>40</v>
      </c>
      <c r="S4039" s="10" t="str">
        <f t="shared" si="488"/>
        <v>theater</v>
      </c>
      <c r="T4039" s="10" t="str">
        <f t="shared" si="489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6">
        <f t="shared" si="491"/>
        <v>41929.507060185191</v>
      </c>
      <c r="K4040">
        <v>1408389010</v>
      </c>
      <c r="L4040" s="16">
        <f t="shared" si="492"/>
        <v>41869.507060185191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493"/>
        <v>12.04</v>
      </c>
      <c r="R4040" s="8">
        <f t="shared" si="490"/>
        <v>75.25</v>
      </c>
      <c r="S4040" s="10" t="str">
        <f t="shared" si="488"/>
        <v>theater</v>
      </c>
      <c r="T4040" s="10" t="str">
        <f t="shared" si="489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6">
        <f t="shared" si="491"/>
        <v>42338.957638888889</v>
      </c>
      <c r="K4041">
        <v>1446048367</v>
      </c>
      <c r="L4041" s="16">
        <f t="shared" si="492"/>
        <v>42305.379247685189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493"/>
        <v>60</v>
      </c>
      <c r="R4041" s="8">
        <f t="shared" si="490"/>
        <v>60</v>
      </c>
      <c r="S4041" s="10" t="str">
        <f t="shared" si="488"/>
        <v>theater</v>
      </c>
      <c r="T4041" s="10" t="str">
        <f t="shared" si="489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6">
        <f t="shared" si="491"/>
        <v>42202.833333333336</v>
      </c>
      <c r="K4042">
        <v>1432100004</v>
      </c>
      <c r="L4042" s="16">
        <f t="shared" si="492"/>
        <v>42143.939861111117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493"/>
        <v>31.25</v>
      </c>
      <c r="R4042" s="8">
        <f t="shared" si="490"/>
        <v>1250</v>
      </c>
      <c r="S4042" s="10" t="str">
        <f t="shared" si="488"/>
        <v>theater</v>
      </c>
      <c r="T4042" s="10" t="str">
        <f t="shared" si="489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6">
        <f t="shared" si="491"/>
        <v>42619.182337962964</v>
      </c>
      <c r="K4043">
        <v>1467976954</v>
      </c>
      <c r="L4043" s="16">
        <f t="shared" si="492"/>
        <v>42559.182337962964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493"/>
        <v>0.42</v>
      </c>
      <c r="R4043" s="8">
        <f t="shared" si="490"/>
        <v>10.5</v>
      </c>
      <c r="S4043" s="10" t="str">
        <f t="shared" si="488"/>
        <v>theater</v>
      </c>
      <c r="T4043" s="10" t="str">
        <f t="shared" si="489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6">
        <f t="shared" si="491"/>
        <v>42024.511111111111</v>
      </c>
      <c r="K4044">
        <v>1419213664</v>
      </c>
      <c r="L4044" s="16">
        <f t="shared" si="492"/>
        <v>41994.792407407411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493"/>
        <v>0.21</v>
      </c>
      <c r="R4044" s="8">
        <f t="shared" si="490"/>
        <v>7</v>
      </c>
      <c r="S4044" s="10" t="str">
        <f t="shared" si="488"/>
        <v>theater</v>
      </c>
      <c r="T4044" s="10" t="str">
        <f t="shared" si="489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6">
        <f t="shared" si="491"/>
        <v>41963.665798611117</v>
      </c>
      <c r="K4045">
        <v>1415228325</v>
      </c>
      <c r="L4045" s="16">
        <f t="shared" si="492"/>
        <v>41948.665798611117</v>
      </c>
      <c r="M4045" t="b">
        <v>0</v>
      </c>
      <c r="N4045" s="11">
        <v>0.1</v>
      </c>
      <c r="O4045" t="b">
        <v>0</v>
      </c>
      <c r="P4045" t="s">
        <v>8271</v>
      </c>
      <c r="Q4045" s="7">
        <f t="shared" si="493"/>
        <v>0</v>
      </c>
      <c r="R4045" s="8">
        <f t="shared" si="490"/>
        <v>0</v>
      </c>
      <c r="S4045" s="10" t="str">
        <f t="shared" si="488"/>
        <v>theater</v>
      </c>
      <c r="T4045" s="10" t="str">
        <f t="shared" si="489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6">
        <f t="shared" si="491"/>
        <v>42103.916666666664</v>
      </c>
      <c r="K4046">
        <v>1426050982</v>
      </c>
      <c r="L4046" s="16">
        <f t="shared" si="492"/>
        <v>42073.928032407413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493"/>
        <v>37.5</v>
      </c>
      <c r="R4046" s="8">
        <f t="shared" si="490"/>
        <v>56.25</v>
      </c>
      <c r="S4046" s="10" t="str">
        <f t="shared" si="488"/>
        <v>theater</v>
      </c>
      <c r="T4046" s="10" t="str">
        <f t="shared" si="489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6">
        <f t="shared" si="491"/>
        <v>41871.909594907411</v>
      </c>
      <c r="K4047">
        <v>1406004589</v>
      </c>
      <c r="L4047" s="16">
        <f t="shared" si="492"/>
        <v>41841.909594907411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493"/>
        <v>0.02</v>
      </c>
      <c r="R4047" s="8">
        <f t="shared" si="490"/>
        <v>1</v>
      </c>
      <c r="S4047" s="10" t="str">
        <f t="shared" si="488"/>
        <v>theater</v>
      </c>
      <c r="T4047" s="10" t="str">
        <f t="shared" si="489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6">
        <f t="shared" si="491"/>
        <v>41934.358912037038</v>
      </c>
      <c r="K4048">
        <v>1411400210</v>
      </c>
      <c r="L4048" s="16">
        <f t="shared" si="492"/>
        <v>41904.358912037038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493"/>
        <v>8.2142857142857135</v>
      </c>
      <c r="R4048" s="8">
        <f t="shared" si="490"/>
        <v>38.333333333333336</v>
      </c>
      <c r="S4048" s="10" t="str">
        <f t="shared" si="488"/>
        <v>theater</v>
      </c>
      <c r="T4048" s="10" t="str">
        <f t="shared" si="489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6">
        <f t="shared" si="491"/>
        <v>42014.750000000007</v>
      </c>
      <c r="K4049">
        <v>1418862743</v>
      </c>
      <c r="L4049" s="16">
        <f t="shared" si="492"/>
        <v>41990.730821759258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493"/>
        <v>2.1999999999999997</v>
      </c>
      <c r="R4049" s="8">
        <f t="shared" si="490"/>
        <v>27.5</v>
      </c>
      <c r="S4049" s="10" t="str">
        <f t="shared" si="488"/>
        <v>theater</v>
      </c>
      <c r="T4049" s="10" t="str">
        <f t="shared" si="489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6">
        <f t="shared" si="491"/>
        <v>42471.175775462965</v>
      </c>
      <c r="K4050">
        <v>1457352787</v>
      </c>
      <c r="L4050" s="16">
        <f t="shared" si="492"/>
        <v>42436.217442129629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493"/>
        <v>17.652941176470588</v>
      </c>
      <c r="R4050" s="8">
        <f t="shared" si="490"/>
        <v>32.978021978021978</v>
      </c>
      <c r="S4050" s="10" t="str">
        <f t="shared" si="488"/>
        <v>theater</v>
      </c>
      <c r="T4050" s="10" t="str">
        <f t="shared" si="489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6">
        <f t="shared" si="491"/>
        <v>42199.66684027778</v>
      </c>
      <c r="K4051">
        <v>1434322815</v>
      </c>
      <c r="L4051" s="16">
        <f t="shared" si="492"/>
        <v>42169.66684027778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493"/>
        <v>0.08</v>
      </c>
      <c r="R4051" s="8">
        <f t="shared" si="490"/>
        <v>16</v>
      </c>
      <c r="S4051" s="10" t="str">
        <f t="shared" si="488"/>
        <v>theater</v>
      </c>
      <c r="T4051" s="10" t="str">
        <f t="shared" si="489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6">
        <f t="shared" si="491"/>
        <v>41935.34480324074</v>
      </c>
      <c r="K4052">
        <v>1411485391</v>
      </c>
      <c r="L4052" s="16">
        <f t="shared" si="492"/>
        <v>41905.34480324074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493"/>
        <v>6.6666666666666666E-2</v>
      </c>
      <c r="R4052" s="8">
        <f t="shared" si="490"/>
        <v>1</v>
      </c>
      <c r="S4052" s="10" t="str">
        <f t="shared" si="488"/>
        <v>theater</v>
      </c>
      <c r="T4052" s="10" t="str">
        <f t="shared" si="489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6">
        <f t="shared" si="491"/>
        <v>41767.995138888895</v>
      </c>
      <c r="K4053">
        <v>1399058797</v>
      </c>
      <c r="L4053" s="16">
        <f t="shared" si="492"/>
        <v>41761.518483796302</v>
      </c>
      <c r="M4053" t="b">
        <v>0</v>
      </c>
      <c r="N4053" s="11">
        <v>0.1</v>
      </c>
      <c r="O4053" t="b">
        <v>0</v>
      </c>
      <c r="P4053" t="s">
        <v>8271</v>
      </c>
      <c r="Q4053" s="7">
        <f t="shared" si="493"/>
        <v>0</v>
      </c>
      <c r="R4053" s="8">
        <f t="shared" si="490"/>
        <v>0</v>
      </c>
      <c r="S4053" s="10" t="str">
        <f t="shared" si="488"/>
        <v>theater</v>
      </c>
      <c r="T4053" s="10" t="str">
        <f t="shared" si="489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6">
        <f t="shared" si="491"/>
        <v>41925.58699074074</v>
      </c>
      <c r="K4054">
        <v>1408050316</v>
      </c>
      <c r="L4054" s="16">
        <f t="shared" si="492"/>
        <v>41865.58699074074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493"/>
        <v>37.533333333333339</v>
      </c>
      <c r="R4054" s="8">
        <f t="shared" si="490"/>
        <v>86.615384615384613</v>
      </c>
      <c r="S4054" s="10" t="str">
        <f t="shared" si="488"/>
        <v>theater</v>
      </c>
      <c r="T4054" s="10" t="str">
        <f t="shared" si="489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6">
        <f t="shared" si="491"/>
        <v>41958.541666666664</v>
      </c>
      <c r="K4055">
        <v>1413477228</v>
      </c>
      <c r="L4055" s="16">
        <f t="shared" si="492"/>
        <v>41928.398472222223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493"/>
        <v>22</v>
      </c>
      <c r="R4055" s="8">
        <f t="shared" si="490"/>
        <v>55</v>
      </c>
      <c r="S4055" s="10" t="str">
        <f t="shared" si="488"/>
        <v>theater</v>
      </c>
      <c r="T4055" s="10" t="str">
        <f t="shared" si="489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6">
        <f t="shared" si="491"/>
        <v>42643.875000000007</v>
      </c>
      <c r="K4056">
        <v>1472674285</v>
      </c>
      <c r="L4056" s="16">
        <f t="shared" si="492"/>
        <v>42613.54959490741</v>
      </c>
      <c r="M4056" t="b">
        <v>0</v>
      </c>
      <c r="N4056" s="11">
        <v>0.1</v>
      </c>
      <c r="O4056" t="b">
        <v>0</v>
      </c>
      <c r="P4056" t="s">
        <v>8271</v>
      </c>
      <c r="Q4056" s="7">
        <f t="shared" si="493"/>
        <v>0</v>
      </c>
      <c r="R4056" s="8">
        <f t="shared" si="490"/>
        <v>0</v>
      </c>
      <c r="S4056" s="10" t="str">
        <f t="shared" si="488"/>
        <v>theater</v>
      </c>
      <c r="T4056" s="10" t="str">
        <f t="shared" si="489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6">
        <f t="shared" si="491"/>
        <v>41809.356840277782</v>
      </c>
      <c r="K4057">
        <v>1400600031</v>
      </c>
      <c r="L4057" s="16">
        <f t="shared" si="492"/>
        <v>41779.356840277782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493"/>
        <v>17.62</v>
      </c>
      <c r="R4057" s="8">
        <f t="shared" si="490"/>
        <v>41.952380952380949</v>
      </c>
      <c r="S4057" s="10" t="str">
        <f t="shared" si="488"/>
        <v>theater</v>
      </c>
      <c r="T4057" s="10" t="str">
        <f t="shared" si="489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6">
        <f t="shared" si="491"/>
        <v>42554.540972222225</v>
      </c>
      <c r="K4058">
        <v>1465856639</v>
      </c>
      <c r="L4058" s="16">
        <f t="shared" si="492"/>
        <v>42534.641655092601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493"/>
        <v>53</v>
      </c>
      <c r="R4058" s="8">
        <f t="shared" si="490"/>
        <v>88.333333333333329</v>
      </c>
      <c r="S4058" s="10" t="str">
        <f t="shared" si="488"/>
        <v>theater</v>
      </c>
      <c r="T4058" s="10" t="str">
        <f t="shared" si="489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6">
        <f t="shared" si="491"/>
        <v>42333.666666666664</v>
      </c>
      <c r="K4059">
        <v>1446506080</v>
      </c>
      <c r="L4059" s="16">
        <f t="shared" si="492"/>
        <v>42310.676851851858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493"/>
        <v>22.142857142857142</v>
      </c>
      <c r="R4059" s="8">
        <f t="shared" si="490"/>
        <v>129.16666666666666</v>
      </c>
      <c r="S4059" s="10" t="str">
        <f t="shared" si="488"/>
        <v>theater</v>
      </c>
      <c r="T4059" s="10" t="str">
        <f t="shared" si="489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6">
        <f t="shared" si="491"/>
        <v>42460.874305555561</v>
      </c>
      <c r="K4060">
        <v>1458178044</v>
      </c>
      <c r="L4060" s="16">
        <f t="shared" si="492"/>
        <v>42445.76902777778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493"/>
        <v>2.5333333333333332</v>
      </c>
      <c r="R4060" s="8">
        <f t="shared" si="490"/>
        <v>23.75</v>
      </c>
      <c r="S4060" s="10" t="str">
        <f t="shared" si="488"/>
        <v>theater</v>
      </c>
      <c r="T4060" s="10" t="str">
        <f t="shared" si="489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6">
        <f t="shared" si="491"/>
        <v>41897.833333333336</v>
      </c>
      <c r="K4061">
        <v>1408116152</v>
      </c>
      <c r="L4061" s="16">
        <f t="shared" si="492"/>
        <v>41866.348981481482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493"/>
        <v>2.5</v>
      </c>
      <c r="R4061" s="8">
        <f t="shared" si="490"/>
        <v>35.714285714285715</v>
      </c>
      <c r="S4061" s="10" t="str">
        <f t="shared" si="488"/>
        <v>theater</v>
      </c>
      <c r="T4061" s="10" t="str">
        <f t="shared" si="489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6">
        <f t="shared" si="491"/>
        <v>41813.375</v>
      </c>
      <c r="K4062">
        <v>1400604056</v>
      </c>
      <c r="L4062" s="16">
        <f t="shared" si="492"/>
        <v>41779.403425925928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493"/>
        <v>2.85</v>
      </c>
      <c r="R4062" s="8">
        <f t="shared" si="490"/>
        <v>57</v>
      </c>
      <c r="S4062" s="10" t="str">
        <f t="shared" si="488"/>
        <v>theater</v>
      </c>
      <c r="T4062" s="10" t="str">
        <f t="shared" si="489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6">
        <f t="shared" si="491"/>
        <v>42480.808136574073</v>
      </c>
      <c r="K4063">
        <v>1456025023</v>
      </c>
      <c r="L4063" s="16">
        <f t="shared" si="492"/>
        <v>42420.849803240744</v>
      </c>
      <c r="M4063" t="b">
        <v>0</v>
      </c>
      <c r="N4063" s="11">
        <v>0.1</v>
      </c>
      <c r="O4063" t="b">
        <v>0</v>
      </c>
      <c r="P4063" t="s">
        <v>8271</v>
      </c>
      <c r="Q4063" s="7">
        <f t="shared" si="493"/>
        <v>0</v>
      </c>
      <c r="R4063" s="8">
        <f t="shared" si="490"/>
        <v>0</v>
      </c>
      <c r="S4063" s="10" t="str">
        <f t="shared" ref="S4063:S4115" si="494">IF(ISNUMBER(SEARCH("theater",P4063)),"theater","")</f>
        <v>theater</v>
      </c>
      <c r="T4063" s="10" t="str">
        <f t="shared" si="489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6">
        <f t="shared" si="491"/>
        <v>42553.447546296295</v>
      </c>
      <c r="K4064">
        <v>1464889468</v>
      </c>
      <c r="L4064" s="16">
        <f t="shared" si="492"/>
        <v>42523.447546296295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493"/>
        <v>2.4500000000000002</v>
      </c>
      <c r="R4064" s="8">
        <f t="shared" si="490"/>
        <v>163.33333333333334</v>
      </c>
      <c r="S4064" s="10" t="str">
        <f t="shared" si="494"/>
        <v>theater</v>
      </c>
      <c r="T4064" s="10" t="str">
        <f t="shared" si="489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6">
        <f t="shared" si="491"/>
        <v>41817.389861111114</v>
      </c>
      <c r="K4065">
        <v>1401294084</v>
      </c>
      <c r="L4065" s="16">
        <f t="shared" si="492"/>
        <v>41787.389861111114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493"/>
        <v>1.4210526315789473</v>
      </c>
      <c r="R4065" s="8">
        <f t="shared" si="490"/>
        <v>15</v>
      </c>
      <c r="S4065" s="10" t="str">
        <f t="shared" si="494"/>
        <v>theater</v>
      </c>
      <c r="T4065" s="10" t="str">
        <f t="shared" si="489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6">
        <f t="shared" si="491"/>
        <v>42123.296597222223</v>
      </c>
      <c r="K4066">
        <v>1427724426</v>
      </c>
      <c r="L4066" s="16">
        <f t="shared" si="492"/>
        <v>42093.296597222223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493"/>
        <v>19.25</v>
      </c>
      <c r="R4066" s="8">
        <f t="shared" si="490"/>
        <v>64.166666666666671</v>
      </c>
      <c r="S4066" s="10" t="str">
        <f t="shared" si="494"/>
        <v>theater</v>
      </c>
      <c r="T4066" s="10" t="str">
        <f t="shared" si="489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6">
        <f t="shared" si="491"/>
        <v>41863.659849537042</v>
      </c>
      <c r="K4067">
        <v>1405291811</v>
      </c>
      <c r="L4067" s="16">
        <f t="shared" si="492"/>
        <v>41833.659849537042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493"/>
        <v>0.67500000000000004</v>
      </c>
      <c r="R4067" s="8">
        <f t="shared" si="490"/>
        <v>6.75</v>
      </c>
      <c r="S4067" s="10" t="str">
        <f t="shared" si="494"/>
        <v>theater</v>
      </c>
      <c r="T4067" s="10" t="str">
        <f t="shared" si="489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6">
        <f t="shared" si="491"/>
        <v>42508.747546296298</v>
      </c>
      <c r="K4068">
        <v>1461027388</v>
      </c>
      <c r="L4068" s="16">
        <f t="shared" si="492"/>
        <v>42478.747546296298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493"/>
        <v>0.16666666666666669</v>
      </c>
      <c r="R4068" s="8">
        <f t="shared" si="490"/>
        <v>25</v>
      </c>
      <c r="S4068" s="10" t="str">
        <f t="shared" si="494"/>
        <v>theater</v>
      </c>
      <c r="T4068" s="10" t="str">
        <f t="shared" si="489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6">
        <f t="shared" si="491"/>
        <v>42274.82581018519</v>
      </c>
      <c r="K4069">
        <v>1439952550</v>
      </c>
      <c r="L4069" s="16">
        <f t="shared" si="492"/>
        <v>42234.82581018519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493"/>
        <v>60.9</v>
      </c>
      <c r="R4069" s="8">
        <f t="shared" si="490"/>
        <v>179.11764705882354</v>
      </c>
      <c r="S4069" s="10" t="str">
        <f t="shared" si="494"/>
        <v>theater</v>
      </c>
      <c r="T4069" s="10" t="str">
        <f t="shared" si="489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6">
        <f t="shared" si="491"/>
        <v>42748.670138888891</v>
      </c>
      <c r="K4070">
        <v>1481756855</v>
      </c>
      <c r="L4070" s="16">
        <f t="shared" si="492"/>
        <v>42718.671932870369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493"/>
        <v>1</v>
      </c>
      <c r="R4070" s="8">
        <f t="shared" si="490"/>
        <v>34.950000000000003</v>
      </c>
      <c r="S4070" s="10" t="str">
        <f t="shared" si="494"/>
        <v>theater</v>
      </c>
      <c r="T4070" s="10" t="str">
        <f t="shared" si="489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6">
        <f t="shared" si="491"/>
        <v>42063.208333333336</v>
      </c>
      <c r="K4071">
        <v>1421596356</v>
      </c>
      <c r="L4071" s="16">
        <f t="shared" si="492"/>
        <v>42022.36986111111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493"/>
        <v>34.4</v>
      </c>
      <c r="R4071" s="8">
        <f t="shared" si="490"/>
        <v>33.07692307692308</v>
      </c>
      <c r="S4071" s="10" t="str">
        <f t="shared" si="494"/>
        <v>theater</v>
      </c>
      <c r="T4071" s="10" t="str">
        <f t="shared" si="489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6">
        <f t="shared" si="491"/>
        <v>42063.833333333336</v>
      </c>
      <c r="K4072">
        <v>1422374420</v>
      </c>
      <c r="L4072" s="16">
        <f t="shared" si="492"/>
        <v>42031.375231481485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493"/>
        <v>16.5</v>
      </c>
      <c r="R4072" s="8">
        <f t="shared" si="490"/>
        <v>27.5</v>
      </c>
      <c r="S4072" s="10" t="str">
        <f t="shared" si="494"/>
        <v>theater</v>
      </c>
      <c r="T4072" s="10" t="str">
        <f t="shared" si="489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6">
        <f t="shared" si="491"/>
        <v>42730.513090277782</v>
      </c>
      <c r="K4073">
        <v>1480187931</v>
      </c>
      <c r="L4073" s="16">
        <f t="shared" si="492"/>
        <v>42700.513090277782</v>
      </c>
      <c r="M4073" t="b">
        <v>0</v>
      </c>
      <c r="N4073" s="11">
        <v>0.1</v>
      </c>
      <c r="O4073" t="b">
        <v>0</v>
      </c>
      <c r="P4073" t="s">
        <v>8271</v>
      </c>
      <c r="Q4073" s="7">
        <f t="shared" si="493"/>
        <v>0</v>
      </c>
      <c r="R4073" s="8">
        <f t="shared" si="490"/>
        <v>0</v>
      </c>
      <c r="S4073" s="10" t="str">
        <f t="shared" si="494"/>
        <v>theater</v>
      </c>
      <c r="T4073" s="10" t="str">
        <f t="shared" si="489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6">
        <f t="shared" si="491"/>
        <v>41872.482766203706</v>
      </c>
      <c r="K4074">
        <v>1403462111</v>
      </c>
      <c r="L4074" s="16">
        <f t="shared" si="492"/>
        <v>41812.482766203706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493"/>
        <v>0.4</v>
      </c>
      <c r="R4074" s="8">
        <f t="shared" si="490"/>
        <v>2</v>
      </c>
      <c r="S4074" s="10" t="str">
        <f t="shared" si="494"/>
        <v>theater</v>
      </c>
      <c r="T4074" s="10" t="str">
        <f t="shared" si="489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6">
        <f t="shared" si="491"/>
        <v>42132.875000000007</v>
      </c>
      <c r="K4075">
        <v>1426407426</v>
      </c>
      <c r="L4075" s="16">
        <f t="shared" si="492"/>
        <v>42078.053541666675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493"/>
        <v>1.0571428571428572</v>
      </c>
      <c r="R4075" s="8">
        <f t="shared" si="490"/>
        <v>18.5</v>
      </c>
      <c r="S4075" s="10" t="str">
        <f t="shared" si="494"/>
        <v>theater</v>
      </c>
      <c r="T4075" s="10" t="str">
        <f t="shared" si="489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6">
        <f t="shared" si="491"/>
        <v>42313.302951388891</v>
      </c>
      <c r="K4076">
        <v>1444137375</v>
      </c>
      <c r="L4076" s="16">
        <f t="shared" si="492"/>
        <v>42283.261284722226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493"/>
        <v>26.727272727272727</v>
      </c>
      <c r="R4076" s="8">
        <f t="shared" si="490"/>
        <v>35</v>
      </c>
      <c r="S4076" s="10" t="str">
        <f t="shared" si="494"/>
        <v>theater</v>
      </c>
      <c r="T4076" s="10" t="str">
        <f t="shared" si="489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6">
        <f t="shared" si="491"/>
        <v>41820.436111111114</v>
      </c>
      <c r="K4077">
        <v>1400547969</v>
      </c>
      <c r="L4077" s="16">
        <f t="shared" si="492"/>
        <v>41778.754270833335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493"/>
        <v>28.799999999999997</v>
      </c>
      <c r="R4077" s="8">
        <f t="shared" si="490"/>
        <v>44.307692307692307</v>
      </c>
      <c r="S4077" s="10" t="str">
        <f t="shared" si="494"/>
        <v>theater</v>
      </c>
      <c r="T4077" s="10" t="str">
        <f t="shared" si="489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6">
        <f t="shared" si="491"/>
        <v>41933.535416666666</v>
      </c>
      <c r="K4078">
        <v>1411499149</v>
      </c>
      <c r="L4078" s="16">
        <f t="shared" si="492"/>
        <v>41905.504039351858</v>
      </c>
      <c r="M4078" t="b">
        <v>0</v>
      </c>
      <c r="N4078" s="11">
        <v>0.1</v>
      </c>
      <c r="O4078" t="b">
        <v>0</v>
      </c>
      <c r="P4078" t="s">
        <v>8271</v>
      </c>
      <c r="Q4078" s="7">
        <f t="shared" si="493"/>
        <v>0</v>
      </c>
      <c r="R4078" s="8">
        <f t="shared" si="490"/>
        <v>0</v>
      </c>
      <c r="S4078" s="10" t="str">
        <f t="shared" si="494"/>
        <v>theater</v>
      </c>
      <c r="T4078" s="10" t="str">
        <f t="shared" si="489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6">
        <f t="shared" si="491"/>
        <v>42725.418912037036</v>
      </c>
      <c r="K4079">
        <v>1479747794</v>
      </c>
      <c r="L4079" s="16">
        <f t="shared" si="492"/>
        <v>42695.418912037036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493"/>
        <v>8.9</v>
      </c>
      <c r="R4079" s="8">
        <f t="shared" si="490"/>
        <v>222.5</v>
      </c>
      <c r="S4079" s="10" t="str">
        <f t="shared" si="494"/>
        <v>theater</v>
      </c>
      <c r="T4079" s="10" t="str">
        <f t="shared" si="489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6">
        <f t="shared" si="491"/>
        <v>42762.495856481481</v>
      </c>
      <c r="K4080">
        <v>1482951242</v>
      </c>
      <c r="L4080" s="16">
        <f t="shared" si="492"/>
        <v>42732.495856481481</v>
      </c>
      <c r="M4080" t="b">
        <v>0</v>
      </c>
      <c r="N4080" s="11">
        <v>0.1</v>
      </c>
      <c r="O4080" t="b">
        <v>0</v>
      </c>
      <c r="P4080" t="s">
        <v>8271</v>
      </c>
      <c r="Q4080" s="7">
        <f t="shared" si="493"/>
        <v>0</v>
      </c>
      <c r="R4080" s="8">
        <f t="shared" si="490"/>
        <v>0</v>
      </c>
      <c r="S4080" s="10" t="str">
        <f t="shared" si="494"/>
        <v>theater</v>
      </c>
      <c r="T4080" s="10" t="str">
        <f t="shared" si="489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6">
        <f t="shared" si="491"/>
        <v>42540.647233796299</v>
      </c>
      <c r="K4081">
        <v>1463783521</v>
      </c>
      <c r="L4081" s="16">
        <f t="shared" si="492"/>
        <v>42510.647233796299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493"/>
        <v>0.16666666666666669</v>
      </c>
      <c r="R4081" s="8">
        <f t="shared" si="490"/>
        <v>5</v>
      </c>
      <c r="S4081" s="10" t="str">
        <f t="shared" si="494"/>
        <v>theater</v>
      </c>
      <c r="T4081" s="10" t="str">
        <f t="shared" si="489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6">
        <f t="shared" si="491"/>
        <v>42535.495833333342</v>
      </c>
      <c r="K4082">
        <v>1463849116</v>
      </c>
      <c r="L4082" s="16">
        <f t="shared" si="492"/>
        <v>42511.406435185192</v>
      </c>
      <c r="M4082" t="b">
        <v>0</v>
      </c>
      <c r="N4082" s="11">
        <v>0.1</v>
      </c>
      <c r="O4082" t="b">
        <v>0</v>
      </c>
      <c r="P4082" t="s">
        <v>8271</v>
      </c>
      <c r="Q4082" s="7">
        <f t="shared" si="493"/>
        <v>0</v>
      </c>
      <c r="R4082" s="8">
        <f t="shared" si="490"/>
        <v>0</v>
      </c>
      <c r="S4082" s="10" t="str">
        <f t="shared" si="494"/>
        <v>theater</v>
      </c>
      <c r="T4082" s="10" t="str">
        <f t="shared" ref="T4082:T4115" si="495">IF(ISNUMBER(SEARCH("plays",P4082)),"plays","")</f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6">
        <f t="shared" si="491"/>
        <v>42071.247974537044</v>
      </c>
      <c r="K4083">
        <v>1423231025</v>
      </c>
      <c r="L4083" s="16">
        <f t="shared" si="492"/>
        <v>42041.289641203701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493"/>
        <v>15.737410071942445</v>
      </c>
      <c r="R4083" s="8">
        <f t="shared" si="490"/>
        <v>29.166666666666668</v>
      </c>
      <c r="S4083" s="10" t="str">
        <f t="shared" si="494"/>
        <v>theater</v>
      </c>
      <c r="T4083" s="10" t="str">
        <f t="shared" si="495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6">
        <f t="shared" si="491"/>
        <v>42322.666666666664</v>
      </c>
      <c r="K4084">
        <v>1446179553</v>
      </c>
      <c r="L4084" s="16">
        <f t="shared" si="492"/>
        <v>42306.897604166668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493"/>
        <v>2</v>
      </c>
      <c r="R4084" s="8">
        <f t="shared" si="490"/>
        <v>1.5</v>
      </c>
      <c r="S4084" s="10" t="str">
        <f t="shared" si="494"/>
        <v>theater</v>
      </c>
      <c r="T4084" s="10" t="str">
        <f t="shared" si="495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6">
        <f t="shared" si="491"/>
        <v>42383.470092592594</v>
      </c>
      <c r="K4085">
        <v>1450203416</v>
      </c>
      <c r="L4085" s="16">
        <f t="shared" si="492"/>
        <v>42353.470092592594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493"/>
        <v>21.685714285714287</v>
      </c>
      <c r="R4085" s="8">
        <f t="shared" si="490"/>
        <v>126.5</v>
      </c>
      <c r="S4085" s="10" t="str">
        <f t="shared" si="494"/>
        <v>theater</v>
      </c>
      <c r="T4085" s="10" t="str">
        <f t="shared" si="495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6">
        <f t="shared" si="491"/>
        <v>42652.144745370373</v>
      </c>
      <c r="K4086">
        <v>1473416906</v>
      </c>
      <c r="L4086" s="16">
        <f t="shared" si="492"/>
        <v>42622.144745370373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493"/>
        <v>0.33333333333333337</v>
      </c>
      <c r="R4086" s="8">
        <f t="shared" si="490"/>
        <v>10</v>
      </c>
      <c r="S4086" s="10" t="str">
        <f t="shared" si="494"/>
        <v>theater</v>
      </c>
      <c r="T4086" s="10" t="str">
        <f t="shared" si="495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6">
        <f t="shared" si="491"/>
        <v>42086.874305555561</v>
      </c>
      <c r="K4087">
        <v>1424701775</v>
      </c>
      <c r="L4087" s="16">
        <f t="shared" si="492"/>
        <v>42058.312210648153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493"/>
        <v>0.2857142857142857</v>
      </c>
      <c r="R4087" s="8">
        <f t="shared" si="490"/>
        <v>10</v>
      </c>
      <c r="S4087" s="10" t="str">
        <f t="shared" si="494"/>
        <v>theater</v>
      </c>
      <c r="T4087" s="10" t="str">
        <f t="shared" si="495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6">
        <f t="shared" si="491"/>
        <v>42328.875000000007</v>
      </c>
      <c r="K4088">
        <v>1445985299</v>
      </c>
      <c r="L4088" s="16">
        <f t="shared" si="492"/>
        <v>42304.649293981485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493"/>
        <v>4.7</v>
      </c>
      <c r="R4088" s="8">
        <f t="shared" si="490"/>
        <v>9.4</v>
      </c>
      <c r="S4088" s="10" t="str">
        <f t="shared" si="494"/>
        <v>theater</v>
      </c>
      <c r="T4088" s="10" t="str">
        <f t="shared" si="495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6">
        <f t="shared" si="491"/>
        <v>42568.451226851852</v>
      </c>
      <c r="K4089">
        <v>1466185786</v>
      </c>
      <c r="L4089" s="16">
        <f t="shared" si="492"/>
        <v>42538.451226851852</v>
      </c>
      <c r="M4089" t="b">
        <v>0</v>
      </c>
      <c r="N4089" s="11">
        <v>0.1</v>
      </c>
      <c r="O4089" t="b">
        <v>0</v>
      </c>
      <c r="P4089" t="s">
        <v>8271</v>
      </c>
      <c r="Q4089" s="7">
        <f t="shared" si="493"/>
        <v>0</v>
      </c>
      <c r="R4089" s="8">
        <f t="shared" si="490"/>
        <v>0</v>
      </c>
      <c r="S4089" s="10" t="str">
        <f t="shared" si="494"/>
        <v>theater</v>
      </c>
      <c r="T4089" s="10" t="str">
        <f t="shared" si="495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6">
        <f t="shared" si="491"/>
        <v>42020.143055555563</v>
      </c>
      <c r="K4090">
        <v>1418827324</v>
      </c>
      <c r="L4090" s="16">
        <f t="shared" si="492"/>
        <v>41990.320879629631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493"/>
        <v>10.8</v>
      </c>
      <c r="R4090" s="8">
        <f t="shared" ref="R4090:R4115" si="496">E4090/N4090</f>
        <v>72</v>
      </c>
      <c r="S4090" s="10" t="str">
        <f t="shared" si="494"/>
        <v>theater</v>
      </c>
      <c r="T4090" s="10" t="str">
        <f t="shared" si="495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6">
        <f t="shared" si="491"/>
        <v>42155.440972222226</v>
      </c>
      <c r="K4091">
        <v>1430242488</v>
      </c>
      <c r="L4091" s="16">
        <f t="shared" si="492"/>
        <v>42122.440833333334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493"/>
        <v>4.8</v>
      </c>
      <c r="R4091" s="8">
        <f t="shared" si="496"/>
        <v>30</v>
      </c>
      <c r="S4091" s="10" t="str">
        <f t="shared" si="494"/>
        <v>theater</v>
      </c>
      <c r="T4091" s="10" t="str">
        <f t="shared" si="495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6">
        <f t="shared" si="491"/>
        <v>42223.333333333336</v>
      </c>
      <c r="K4092">
        <v>1437754137</v>
      </c>
      <c r="L4092" s="16">
        <f t="shared" si="492"/>
        <v>42209.381215277775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493"/>
        <v>3.2</v>
      </c>
      <c r="R4092" s="8">
        <f t="shared" si="496"/>
        <v>10.666666666666666</v>
      </c>
      <c r="S4092" s="10" t="str">
        <f t="shared" si="494"/>
        <v>theater</v>
      </c>
      <c r="T4092" s="10" t="str">
        <f t="shared" si="495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6">
        <f t="shared" si="491"/>
        <v>42020.21471064815</v>
      </c>
      <c r="K4093">
        <v>1418818151</v>
      </c>
      <c r="L4093" s="16">
        <f t="shared" si="492"/>
        <v>41990.21471064815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493"/>
        <v>12.75</v>
      </c>
      <c r="R4093" s="8">
        <f t="shared" si="496"/>
        <v>25.5</v>
      </c>
      <c r="S4093" s="10" t="str">
        <f t="shared" si="494"/>
        <v>theater</v>
      </c>
      <c r="T4093" s="10" t="str">
        <f t="shared" si="495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6">
        <f t="shared" si="491"/>
        <v>42098.861655092602</v>
      </c>
      <c r="K4094">
        <v>1423024847</v>
      </c>
      <c r="L4094" s="16">
        <f t="shared" si="492"/>
        <v>42038.903321759259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493"/>
        <v>1.8181818181818181E-2</v>
      </c>
      <c r="R4094" s="8">
        <f t="shared" si="496"/>
        <v>20</v>
      </c>
      <c r="S4094" s="10" t="str">
        <f t="shared" si="494"/>
        <v>theater</v>
      </c>
      <c r="T4094" s="10" t="str">
        <f t="shared" si="495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6">
        <f t="shared" si="491"/>
        <v>42238.524224537039</v>
      </c>
      <c r="K4095">
        <v>1435088093</v>
      </c>
      <c r="L4095" s="16">
        <f t="shared" si="492"/>
        <v>42178.524224537039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493"/>
        <v>2.4</v>
      </c>
      <c r="R4095" s="8">
        <f t="shared" si="496"/>
        <v>15</v>
      </c>
      <c r="S4095" s="10" t="str">
        <f t="shared" si="494"/>
        <v>theater</v>
      </c>
      <c r="T4095" s="10" t="str">
        <f t="shared" si="495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6">
        <f t="shared" si="491"/>
        <v>41933.915972222225</v>
      </c>
      <c r="K4096">
        <v>1410141900</v>
      </c>
      <c r="L4096" s="16">
        <f t="shared" si="492"/>
        <v>41889.795138888891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493"/>
        <v>36.5</v>
      </c>
      <c r="R4096" s="8">
        <f t="shared" si="496"/>
        <v>91.25</v>
      </c>
      <c r="S4096" s="10" t="str">
        <f t="shared" si="494"/>
        <v>theater</v>
      </c>
      <c r="T4096" s="10" t="str">
        <f t="shared" si="495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6">
        <f t="shared" si="491"/>
        <v>42722.740162037044</v>
      </c>
      <c r="K4097">
        <v>1479516350</v>
      </c>
      <c r="L4097" s="16">
        <f t="shared" si="492"/>
        <v>42692.740162037044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493"/>
        <v>2.666666666666667</v>
      </c>
      <c r="R4097" s="8">
        <f t="shared" si="496"/>
        <v>800</v>
      </c>
      <c r="S4097" s="10" t="str">
        <f t="shared" si="494"/>
        <v>theater</v>
      </c>
      <c r="T4097" s="10" t="str">
        <f t="shared" si="495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6">
        <f t="shared" ref="J4098:J4161" si="497">(((I4098/60)/60)/24)+DATE(1970,1,1)+(-7/24)</f>
        <v>42794.07708333333</v>
      </c>
      <c r="K4098">
        <v>1484484219</v>
      </c>
      <c r="L4098" s="16">
        <f t="shared" ref="L4098:L4161" si="498">(((K4098/60)/60)/24)+DATE(1970,1,1)+(-7/24)</f>
        <v>42750.238645833335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499">(E4098/D4098)*100</f>
        <v>11.428571428571429</v>
      </c>
      <c r="R4098" s="8">
        <f t="shared" si="496"/>
        <v>80</v>
      </c>
      <c r="S4098" s="10" t="str">
        <f t="shared" si="494"/>
        <v>theater</v>
      </c>
      <c r="T4098" s="10" t="str">
        <f t="shared" si="495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6">
        <f t="shared" si="497"/>
        <v>42400.704861111117</v>
      </c>
      <c r="K4099">
        <v>1449431237</v>
      </c>
      <c r="L4099" s="16">
        <f t="shared" si="498"/>
        <v>42344.532835648155</v>
      </c>
      <c r="M4099" t="b">
        <v>0</v>
      </c>
      <c r="N4099" s="11">
        <v>0.1</v>
      </c>
      <c r="O4099" t="b">
        <v>0</v>
      </c>
      <c r="P4099" t="s">
        <v>8271</v>
      </c>
      <c r="Q4099" s="7">
        <f t="shared" si="499"/>
        <v>0</v>
      </c>
      <c r="R4099" s="8">
        <f t="shared" si="496"/>
        <v>0</v>
      </c>
      <c r="S4099" s="10" t="str">
        <f t="shared" si="494"/>
        <v>theater</v>
      </c>
      <c r="T4099" s="10" t="str">
        <f t="shared" si="495"/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6">
        <f t="shared" si="497"/>
        <v>42525.430520833332</v>
      </c>
      <c r="K4100">
        <v>1462468797</v>
      </c>
      <c r="L4100" s="16">
        <f t="shared" si="498"/>
        <v>42495.430520833332</v>
      </c>
      <c r="M4100" t="b">
        <v>0</v>
      </c>
      <c r="N4100" s="11">
        <v>0.1</v>
      </c>
      <c r="O4100" t="b">
        <v>0</v>
      </c>
      <c r="P4100" t="s">
        <v>8271</v>
      </c>
      <c r="Q4100" s="7">
        <f t="shared" si="499"/>
        <v>0</v>
      </c>
      <c r="R4100" s="8">
        <f t="shared" si="496"/>
        <v>0</v>
      </c>
      <c r="S4100" s="10" t="str">
        <f t="shared" si="494"/>
        <v>theater</v>
      </c>
      <c r="T4100" s="10" t="str">
        <f t="shared" si="495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6">
        <f t="shared" si="497"/>
        <v>42615.558715277781</v>
      </c>
      <c r="K4101">
        <v>1468959873</v>
      </c>
      <c r="L4101" s="16">
        <f t="shared" si="498"/>
        <v>42570.558715277781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499"/>
        <v>1.1111111111111112</v>
      </c>
      <c r="R4101" s="8">
        <f t="shared" si="496"/>
        <v>50</v>
      </c>
      <c r="S4101" s="10" t="str">
        <f t="shared" si="494"/>
        <v>theater</v>
      </c>
      <c r="T4101" s="10" t="str">
        <f t="shared" si="495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6">
        <f t="shared" si="497"/>
        <v>41936.833217592597</v>
      </c>
      <c r="K4102">
        <v>1413341990</v>
      </c>
      <c r="L4102" s="16">
        <f t="shared" si="498"/>
        <v>41926.833217592597</v>
      </c>
      <c r="M4102" t="b">
        <v>0</v>
      </c>
      <c r="N4102" s="11">
        <v>0.1</v>
      </c>
      <c r="O4102" t="b">
        <v>0</v>
      </c>
      <c r="P4102" t="s">
        <v>8271</v>
      </c>
      <c r="Q4102" s="7">
        <f t="shared" si="499"/>
        <v>0</v>
      </c>
      <c r="R4102" s="8">
        <f t="shared" si="496"/>
        <v>0</v>
      </c>
      <c r="S4102" s="10" t="str">
        <f t="shared" si="494"/>
        <v>theater</v>
      </c>
      <c r="T4102" s="10" t="str">
        <f t="shared" si="495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6">
        <f t="shared" si="497"/>
        <v>42760.612060185187</v>
      </c>
      <c r="K4103">
        <v>1482788482</v>
      </c>
      <c r="L4103" s="16">
        <f t="shared" si="498"/>
        <v>42730.612060185187</v>
      </c>
      <c r="M4103" t="b">
        <v>0</v>
      </c>
      <c r="N4103" s="11">
        <v>0.1</v>
      </c>
      <c r="O4103" t="b">
        <v>0</v>
      </c>
      <c r="P4103" t="s">
        <v>8271</v>
      </c>
      <c r="Q4103" s="7">
        <f t="shared" si="499"/>
        <v>0</v>
      </c>
      <c r="R4103" s="8">
        <f t="shared" si="496"/>
        <v>0</v>
      </c>
      <c r="S4103" s="10" t="str">
        <f t="shared" si="494"/>
        <v>theater</v>
      </c>
      <c r="T4103" s="10" t="str">
        <f t="shared" si="495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6">
        <f t="shared" si="497"/>
        <v>42505.556400462963</v>
      </c>
      <c r="K4104">
        <v>1460751673</v>
      </c>
      <c r="L4104" s="16">
        <f t="shared" si="498"/>
        <v>42475.556400462963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499"/>
        <v>27.400000000000002</v>
      </c>
      <c r="R4104" s="8">
        <f t="shared" si="496"/>
        <v>22.833333333333332</v>
      </c>
      <c r="S4104" s="10" t="str">
        <f t="shared" si="494"/>
        <v>theater</v>
      </c>
      <c r="T4104" s="10" t="str">
        <f t="shared" si="495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6">
        <f t="shared" si="497"/>
        <v>42242.480555555558</v>
      </c>
      <c r="K4105">
        <v>1435953566</v>
      </c>
      <c r="L4105" s="16">
        <f t="shared" si="498"/>
        <v>42188.541273148156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499"/>
        <v>10</v>
      </c>
      <c r="R4105" s="8">
        <f t="shared" si="496"/>
        <v>16.666666666666668</v>
      </c>
      <c r="S4105" s="10" t="str">
        <f t="shared" si="494"/>
        <v>theater</v>
      </c>
      <c r="T4105" s="10" t="str">
        <f t="shared" si="495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6">
        <f t="shared" si="497"/>
        <v>42669.986504629633</v>
      </c>
      <c r="K4106">
        <v>1474958434</v>
      </c>
      <c r="L4106" s="16">
        <f t="shared" si="498"/>
        <v>42639.986504629633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499"/>
        <v>21.366666666666667</v>
      </c>
      <c r="R4106" s="8">
        <f t="shared" si="496"/>
        <v>45.785714285714285</v>
      </c>
      <c r="S4106" s="10" t="str">
        <f t="shared" si="494"/>
        <v>theater</v>
      </c>
      <c r="T4106" s="10" t="str">
        <f t="shared" si="495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6">
        <f t="shared" si="497"/>
        <v>42729.718854166669</v>
      </c>
      <c r="K4107">
        <v>1479860109</v>
      </c>
      <c r="L4107" s="16">
        <f t="shared" si="498"/>
        <v>42696.718854166669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499"/>
        <v>6.9696969696969706</v>
      </c>
      <c r="R4107" s="8">
        <f t="shared" si="496"/>
        <v>383.33333333333331</v>
      </c>
      <c r="S4107" s="10" t="str">
        <f t="shared" si="494"/>
        <v>theater</v>
      </c>
      <c r="T4107" s="10" t="str">
        <f t="shared" si="495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6">
        <f t="shared" si="497"/>
        <v>42095.750000000007</v>
      </c>
      <c r="K4108">
        <v>1424221866</v>
      </c>
      <c r="L4108" s="16">
        <f t="shared" si="498"/>
        <v>42052.757708333338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499"/>
        <v>70.599999999999994</v>
      </c>
      <c r="R4108" s="8">
        <f t="shared" si="496"/>
        <v>106.96969696969697</v>
      </c>
      <c r="S4108" s="10" t="str">
        <f t="shared" si="494"/>
        <v>theater</v>
      </c>
      <c r="T4108" s="10" t="str">
        <f t="shared" si="495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6">
        <f t="shared" si="497"/>
        <v>41906.625011574077</v>
      </c>
      <c r="K4109">
        <v>1409608801</v>
      </c>
      <c r="L4109" s="16">
        <f t="shared" si="498"/>
        <v>41883.625011574077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499"/>
        <v>2.0500000000000003</v>
      </c>
      <c r="R4109" s="8">
        <f t="shared" si="496"/>
        <v>10.25</v>
      </c>
      <c r="S4109" s="10" t="str">
        <f t="shared" si="494"/>
        <v>theater</v>
      </c>
      <c r="T4109" s="10" t="str">
        <f t="shared" si="495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6">
        <f t="shared" si="497"/>
        <v>42796.916666666664</v>
      </c>
      <c r="K4110">
        <v>1485909937</v>
      </c>
      <c r="L4110" s="16">
        <f t="shared" si="498"/>
        <v>42766.740011574082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499"/>
        <v>1.9666666666666666</v>
      </c>
      <c r="R4110" s="8">
        <f t="shared" si="496"/>
        <v>59</v>
      </c>
      <c r="S4110" s="10" t="str">
        <f t="shared" si="494"/>
        <v>theater</v>
      </c>
      <c r="T4110" s="10" t="str">
        <f t="shared" si="495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6">
        <f t="shared" si="497"/>
        <v>42337.289398148154</v>
      </c>
      <c r="K4111">
        <v>1446209804</v>
      </c>
      <c r="L4111" s="16">
        <f t="shared" si="498"/>
        <v>42307.247731481482</v>
      </c>
      <c r="M4111" t="b">
        <v>0</v>
      </c>
      <c r="N4111" s="11">
        <v>0.1</v>
      </c>
      <c r="O4111" t="b">
        <v>0</v>
      </c>
      <c r="P4111" t="s">
        <v>8271</v>
      </c>
      <c r="Q4111" s="7">
        <f t="shared" si="499"/>
        <v>0</v>
      </c>
      <c r="R4111" s="8">
        <f t="shared" si="496"/>
        <v>0</v>
      </c>
      <c r="S4111" s="10" t="str">
        <f t="shared" si="494"/>
        <v>theater</v>
      </c>
      <c r="T4111" s="10" t="str">
        <f t="shared" si="495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6">
        <f t="shared" si="497"/>
        <v>42572.335081018515</v>
      </c>
      <c r="K4112">
        <v>1463929351</v>
      </c>
      <c r="L4112" s="16">
        <f t="shared" si="498"/>
        <v>42512.335081018515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499"/>
        <v>28.666666666666668</v>
      </c>
      <c r="R4112" s="8">
        <f t="shared" si="496"/>
        <v>14.333333333333334</v>
      </c>
      <c r="S4112" s="10" t="str">
        <f t="shared" si="494"/>
        <v>theater</v>
      </c>
      <c r="T4112" s="10" t="str">
        <f t="shared" si="495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6">
        <f t="shared" si="497"/>
        <v>42058.844212962962</v>
      </c>
      <c r="K4113">
        <v>1422155740</v>
      </c>
      <c r="L4113" s="16">
        <f t="shared" si="498"/>
        <v>42028.844212962962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499"/>
        <v>3.1333333333333333</v>
      </c>
      <c r="R4113" s="8">
        <f t="shared" si="496"/>
        <v>15.666666666666666</v>
      </c>
      <c r="S4113" s="10" t="str">
        <f t="shared" si="494"/>
        <v>theater</v>
      </c>
      <c r="T4113" s="10" t="str">
        <f t="shared" si="495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6">
        <f t="shared" si="497"/>
        <v>42427.708333333336</v>
      </c>
      <c r="K4114">
        <v>1454280186</v>
      </c>
      <c r="L4114" s="16">
        <f t="shared" si="498"/>
        <v>42400.65493055556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499"/>
        <v>0.04</v>
      </c>
      <c r="R4114" s="8">
        <f t="shared" si="496"/>
        <v>1</v>
      </c>
      <c r="S4114" s="10" t="str">
        <f t="shared" si="494"/>
        <v>theater</v>
      </c>
      <c r="T4114" s="10" t="str">
        <f t="shared" si="495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6">
        <f t="shared" si="497"/>
        <v>42376.981944444451</v>
      </c>
      <c r="K4115">
        <v>1450619123</v>
      </c>
      <c r="L4115" s="16">
        <f t="shared" si="498"/>
        <v>42358.281516203708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499"/>
        <v>0.2</v>
      </c>
      <c r="R4115" s="8">
        <f t="shared" si="496"/>
        <v>1</v>
      </c>
      <c r="S4115" s="10" t="str">
        <f t="shared" si="494"/>
        <v>theater</v>
      </c>
      <c r="T4115" s="10" t="str">
        <f t="shared" si="495"/>
        <v>plays</v>
      </c>
    </row>
  </sheetData>
  <autoFilter ref="A1:T4115" xr:uid="{610CF395-9466-4866-ADF0-4047234F9A15}"/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54501-57B5-4553-8FDA-C8B6AA2D125C}">
  <dimension ref="A3:G14"/>
  <sheetViews>
    <sheetView workbookViewId="0">
      <selection activeCell="F21" sqref="F21"/>
    </sheetView>
  </sheetViews>
  <sheetFormatPr defaultRowHeight="14.5" x14ac:dyDescent="0.35"/>
  <cols>
    <col min="1" max="1" width="16.08984375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  <col min="7" max="7" width="21.81640625" bestFit="1" customWidth="1"/>
  </cols>
  <sheetData>
    <row r="3" spans="1:7" x14ac:dyDescent="0.35">
      <c r="A3" s="13" t="s">
        <v>8323</v>
      </c>
      <c r="B3" s="13" t="s">
        <v>8313</v>
      </c>
    </row>
    <row r="4" spans="1:7" x14ac:dyDescent="0.35">
      <c r="A4" s="13" t="s">
        <v>8311</v>
      </c>
      <c r="B4" s="15" t="s">
        <v>8220</v>
      </c>
      <c r="C4" s="15" t="s">
        <v>8221</v>
      </c>
      <c r="D4" s="15" t="s">
        <v>8222</v>
      </c>
      <c r="E4" s="15" t="s">
        <v>8219</v>
      </c>
      <c r="F4" t="s">
        <v>8312</v>
      </c>
      <c r="G4" s="23" t="s">
        <v>8402</v>
      </c>
    </row>
    <row r="5" spans="1:7" x14ac:dyDescent="0.35">
      <c r="A5" s="14" t="s">
        <v>8314</v>
      </c>
      <c r="B5" s="15">
        <v>40</v>
      </c>
      <c r="C5">
        <v>180</v>
      </c>
      <c r="E5">
        <v>300</v>
      </c>
      <c r="F5">
        <v>520</v>
      </c>
      <c r="G5" s="22">
        <f>GETPIVOTDATA("Outcome",A3,"Outcome","successful","Parental Category","film &amp; video")/GETPIVOTDATA("Outcome",A3,"Parental Category","film &amp; video")</f>
        <v>0.57692307692307687</v>
      </c>
    </row>
    <row r="6" spans="1:7" x14ac:dyDescent="0.35">
      <c r="A6" s="14" t="s">
        <v>8315</v>
      </c>
      <c r="B6" s="15">
        <v>20</v>
      </c>
      <c r="C6">
        <v>140</v>
      </c>
      <c r="D6">
        <v>6</v>
      </c>
      <c r="E6">
        <v>34</v>
      </c>
      <c r="F6">
        <v>200</v>
      </c>
      <c r="G6" s="22">
        <f>GETPIVOTDATA("Outcome",$A$3,"Outcome","successful","Parental Category","food")/GETPIVOTDATA("Outcome",$A$3,"Parental Category","food")</f>
        <v>0.17</v>
      </c>
    </row>
    <row r="7" spans="1:7" x14ac:dyDescent="0.35">
      <c r="A7" s="14" t="s">
        <v>8316</v>
      </c>
      <c r="B7" s="15"/>
      <c r="C7">
        <v>140</v>
      </c>
      <c r="E7">
        <v>80</v>
      </c>
      <c r="F7">
        <v>220</v>
      </c>
      <c r="G7" s="22">
        <f>GETPIVOTDATA("Outcome",$A$3,"Outcome","successful","Parental Category","games")/GETPIVOTDATA("Outcome",$A$3,"Parental Category","games")</f>
        <v>0.36363636363636365</v>
      </c>
    </row>
    <row r="8" spans="1:7" x14ac:dyDescent="0.35">
      <c r="A8" s="14" t="s">
        <v>8317</v>
      </c>
      <c r="B8" s="15">
        <v>24</v>
      </c>
      <c r="F8">
        <v>24</v>
      </c>
      <c r="G8" s="22">
        <f>GETPIVOTDATA("Outcome",$A$3,"Outcome","successful","Parental Category","journalism")/GETPIVOTDATA("Outcome",$A$3,"Parental Category","journalism")</f>
        <v>0</v>
      </c>
    </row>
    <row r="9" spans="1:7" x14ac:dyDescent="0.35">
      <c r="A9" s="14" t="s">
        <v>8318</v>
      </c>
      <c r="B9" s="15">
        <v>20</v>
      </c>
      <c r="C9">
        <v>120</v>
      </c>
      <c r="D9">
        <v>20</v>
      </c>
      <c r="E9">
        <v>540</v>
      </c>
      <c r="F9">
        <v>700</v>
      </c>
      <c r="G9" s="22">
        <f>GETPIVOTDATA("Outcome",$A$3,"Outcome","successful","Parental Category","music")/GETPIVOTDATA("Outcome",$A$3,"Parental Category","music")</f>
        <v>0.77142857142857146</v>
      </c>
    </row>
    <row r="10" spans="1:7" x14ac:dyDescent="0.35">
      <c r="A10" s="14" t="s">
        <v>8319</v>
      </c>
      <c r="B10" s="15"/>
      <c r="C10">
        <v>117</v>
      </c>
      <c r="E10">
        <v>103</v>
      </c>
      <c r="F10">
        <v>220</v>
      </c>
      <c r="G10" s="22">
        <f>GETPIVOTDATA("Outcome",$A$3,"Outcome","successful","Parental Category","photography")/GETPIVOTDATA("Outcome",$A$3,"Parental Category","photography")</f>
        <v>0.4681818181818182</v>
      </c>
    </row>
    <row r="11" spans="1:7" x14ac:dyDescent="0.35">
      <c r="A11" s="14" t="s">
        <v>8320</v>
      </c>
      <c r="B11" s="15">
        <v>30</v>
      </c>
      <c r="C11">
        <v>127</v>
      </c>
      <c r="E11">
        <v>80</v>
      </c>
      <c r="F11">
        <v>237</v>
      </c>
      <c r="G11" s="22">
        <f>GETPIVOTDATA("Outcome",$A$3,"Outcome","successful","Parental Category","publishing")/GETPIVOTDATA("Outcome",$A$3,"Parental Category","publishing")</f>
        <v>0.33755274261603374</v>
      </c>
    </row>
    <row r="12" spans="1:7" x14ac:dyDescent="0.35">
      <c r="A12" s="14" t="s">
        <v>8321</v>
      </c>
      <c r="B12" s="15">
        <v>178</v>
      </c>
      <c r="C12">
        <v>213</v>
      </c>
      <c r="E12">
        <v>209</v>
      </c>
      <c r="F12">
        <v>600</v>
      </c>
      <c r="G12" s="22">
        <f>GETPIVOTDATA("Outcome",$A$3,"Outcome","successful","Parental Category","technology")/GETPIVOTDATA("Outcome",$A$3,"Parental Category","technology")</f>
        <v>0.34833333333333333</v>
      </c>
    </row>
    <row r="13" spans="1:7" x14ac:dyDescent="0.35">
      <c r="A13" s="14" t="s">
        <v>8322</v>
      </c>
      <c r="B13" s="15">
        <v>37</v>
      </c>
      <c r="C13">
        <v>493</v>
      </c>
      <c r="D13">
        <v>24</v>
      </c>
      <c r="E13">
        <v>839</v>
      </c>
      <c r="F13">
        <v>1393</v>
      </c>
      <c r="G13" s="22">
        <f>GETPIVOTDATA("Outcome",$A$3,"Outcome","successful","Parental Category","theater")/GETPIVOTDATA("Outcome",$A$3,"Parental Category","theater")</f>
        <v>0.60229720028715006</v>
      </c>
    </row>
    <row r="14" spans="1:7" x14ac:dyDescent="0.35">
      <c r="A14" s="14" t="s">
        <v>8312</v>
      </c>
      <c r="B14" s="15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CCC87-2541-4615-8090-E55E0FA81886}">
  <dimension ref="A1:F47"/>
  <sheetViews>
    <sheetView tabSelected="1" workbookViewId="0">
      <selection activeCell="H37" sqref="H37"/>
    </sheetView>
  </sheetViews>
  <sheetFormatPr defaultRowHeight="14.5" x14ac:dyDescent="0.35"/>
  <cols>
    <col min="1" max="1" width="16.36328125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7" width="10.7265625" bestFit="1" customWidth="1"/>
  </cols>
  <sheetData>
    <row r="1" spans="1:6" x14ac:dyDescent="0.35">
      <c r="A1" s="13" t="s">
        <v>8308</v>
      </c>
      <c r="B1" t="s">
        <v>8310</v>
      </c>
    </row>
    <row r="2" spans="1:6" x14ac:dyDescent="0.35">
      <c r="A2" s="13" t="s">
        <v>8223</v>
      </c>
      <c r="B2" t="s">
        <v>8310</v>
      </c>
    </row>
    <row r="4" spans="1:6" x14ac:dyDescent="0.35">
      <c r="A4" s="13" t="s">
        <v>8365</v>
      </c>
      <c r="B4" s="13" t="s">
        <v>8313</v>
      </c>
    </row>
    <row r="5" spans="1:6" x14ac:dyDescent="0.35">
      <c r="A5" s="13" t="s">
        <v>8311</v>
      </c>
      <c r="B5" s="15" t="s">
        <v>8220</v>
      </c>
      <c r="C5" s="15" t="s">
        <v>8221</v>
      </c>
      <c r="D5" s="15" t="s">
        <v>8222</v>
      </c>
      <c r="E5" s="15" t="s">
        <v>8219</v>
      </c>
      <c r="F5" t="s">
        <v>8312</v>
      </c>
    </row>
    <row r="6" spans="1:6" x14ac:dyDescent="0.35">
      <c r="A6" s="14" t="s">
        <v>8324</v>
      </c>
      <c r="B6" s="15"/>
      <c r="C6" s="15">
        <v>100</v>
      </c>
      <c r="D6" s="15"/>
      <c r="E6" s="15"/>
      <c r="F6">
        <v>100</v>
      </c>
    </row>
    <row r="7" spans="1:6" x14ac:dyDescent="0.35">
      <c r="A7" s="14" t="s">
        <v>8325</v>
      </c>
      <c r="B7" s="15">
        <v>20</v>
      </c>
      <c r="C7" s="15"/>
      <c r="D7" s="15"/>
      <c r="E7" s="15"/>
      <c r="F7">
        <v>20</v>
      </c>
    </row>
    <row r="8" spans="1:6" x14ac:dyDescent="0.35">
      <c r="A8" s="14" t="s">
        <v>8326</v>
      </c>
      <c r="B8" s="15">
        <v>24</v>
      </c>
      <c r="C8" s="15"/>
      <c r="D8" s="15"/>
      <c r="E8" s="15"/>
      <c r="F8">
        <v>24</v>
      </c>
    </row>
    <row r="9" spans="1:6" x14ac:dyDescent="0.35">
      <c r="A9" s="14" t="s">
        <v>8327</v>
      </c>
      <c r="B9" s="15"/>
      <c r="C9" s="15">
        <v>40</v>
      </c>
      <c r="D9" s="15"/>
      <c r="E9" s="15"/>
      <c r="F9">
        <v>40</v>
      </c>
    </row>
    <row r="10" spans="1:6" x14ac:dyDescent="0.35">
      <c r="A10" s="14" t="s">
        <v>8328</v>
      </c>
      <c r="B10" s="15"/>
      <c r="C10" s="15"/>
      <c r="D10" s="15"/>
      <c r="E10" s="15">
        <v>40</v>
      </c>
      <c r="F10">
        <v>40</v>
      </c>
    </row>
    <row r="11" spans="1:6" x14ac:dyDescent="0.35">
      <c r="A11" s="14" t="s">
        <v>8329</v>
      </c>
      <c r="B11" s="15"/>
      <c r="C11" s="15"/>
      <c r="D11" s="15"/>
      <c r="E11" s="15">
        <v>180</v>
      </c>
      <c r="F11">
        <v>180</v>
      </c>
    </row>
    <row r="12" spans="1:6" x14ac:dyDescent="0.35">
      <c r="A12" s="14" t="s">
        <v>8330</v>
      </c>
      <c r="B12" s="15"/>
      <c r="C12" s="15">
        <v>80</v>
      </c>
      <c r="D12" s="15"/>
      <c r="E12" s="15"/>
      <c r="F12">
        <v>80</v>
      </c>
    </row>
    <row r="13" spans="1:6" x14ac:dyDescent="0.35">
      <c r="A13" s="14" t="s">
        <v>8331</v>
      </c>
      <c r="B13" s="15"/>
      <c r="C13" s="15"/>
      <c r="D13" s="15"/>
      <c r="E13" s="15">
        <v>40</v>
      </c>
      <c r="F13">
        <v>40</v>
      </c>
    </row>
    <row r="14" spans="1:6" x14ac:dyDescent="0.35">
      <c r="A14" s="14" t="s">
        <v>8332</v>
      </c>
      <c r="B14" s="15"/>
      <c r="C14" s="15">
        <v>40</v>
      </c>
      <c r="D14" s="15">
        <v>20</v>
      </c>
      <c r="E14" s="15"/>
      <c r="F14">
        <v>60</v>
      </c>
    </row>
    <row r="15" spans="1:6" x14ac:dyDescent="0.35">
      <c r="A15" s="14" t="s">
        <v>8333</v>
      </c>
      <c r="B15" s="15"/>
      <c r="C15" s="15">
        <v>40</v>
      </c>
      <c r="D15" s="15"/>
      <c r="E15" s="15"/>
      <c r="F15">
        <v>40</v>
      </c>
    </row>
    <row r="16" spans="1:6" x14ac:dyDescent="0.35">
      <c r="A16" s="14" t="s">
        <v>8334</v>
      </c>
      <c r="B16" s="15">
        <v>20</v>
      </c>
      <c r="C16" s="15">
        <v>120</v>
      </c>
      <c r="D16" s="15"/>
      <c r="E16" s="15"/>
      <c r="F16">
        <v>140</v>
      </c>
    </row>
    <row r="17" spans="1:6" x14ac:dyDescent="0.35">
      <c r="A17" s="14" t="s">
        <v>8335</v>
      </c>
      <c r="B17" s="15"/>
      <c r="C17" s="15">
        <v>20</v>
      </c>
      <c r="D17" s="15"/>
      <c r="E17" s="15"/>
      <c r="F17">
        <v>20</v>
      </c>
    </row>
    <row r="18" spans="1:6" x14ac:dyDescent="0.35">
      <c r="A18" s="14" t="s">
        <v>8336</v>
      </c>
      <c r="B18" s="15"/>
      <c r="C18" s="15"/>
      <c r="D18" s="15"/>
      <c r="E18" s="15">
        <v>140</v>
      </c>
      <c r="F18">
        <v>140</v>
      </c>
    </row>
    <row r="19" spans="1:6" x14ac:dyDescent="0.35">
      <c r="A19" s="14" t="s">
        <v>8337</v>
      </c>
      <c r="B19" s="15"/>
      <c r="C19" s="15">
        <v>20</v>
      </c>
      <c r="D19" s="15"/>
      <c r="E19" s="15">
        <v>140</v>
      </c>
      <c r="F19">
        <v>160</v>
      </c>
    </row>
    <row r="20" spans="1:6" x14ac:dyDescent="0.35">
      <c r="A20" s="14" t="s">
        <v>8338</v>
      </c>
      <c r="B20" s="15"/>
      <c r="C20" s="15">
        <v>60</v>
      </c>
      <c r="D20" s="15"/>
      <c r="E20" s="15"/>
      <c r="F20">
        <v>60</v>
      </c>
    </row>
    <row r="21" spans="1:6" x14ac:dyDescent="0.35">
      <c r="A21" s="14" t="s">
        <v>8339</v>
      </c>
      <c r="B21" s="15"/>
      <c r="C21" s="15">
        <v>11</v>
      </c>
      <c r="D21" s="15"/>
      <c r="E21" s="15">
        <v>9</v>
      </c>
      <c r="F21">
        <v>20</v>
      </c>
    </row>
    <row r="22" spans="1:6" x14ac:dyDescent="0.35">
      <c r="A22" s="14" t="s">
        <v>8340</v>
      </c>
      <c r="B22" s="15"/>
      <c r="C22" s="15"/>
      <c r="D22" s="15"/>
      <c r="E22" s="15">
        <v>20</v>
      </c>
      <c r="F22">
        <v>20</v>
      </c>
    </row>
    <row r="23" spans="1:6" x14ac:dyDescent="0.35">
      <c r="A23" s="14" t="s">
        <v>8341</v>
      </c>
      <c r="B23" s="15"/>
      <c r="C23" s="15">
        <v>40</v>
      </c>
      <c r="D23" s="15"/>
      <c r="E23" s="15"/>
      <c r="F23">
        <v>40</v>
      </c>
    </row>
    <row r="24" spans="1:6" x14ac:dyDescent="0.35">
      <c r="A24" s="14" t="s">
        <v>8342</v>
      </c>
      <c r="B24" s="15">
        <v>20</v>
      </c>
      <c r="C24" s="15">
        <v>60</v>
      </c>
      <c r="D24" s="15"/>
      <c r="E24" s="15">
        <v>60</v>
      </c>
      <c r="F24">
        <v>140</v>
      </c>
    </row>
    <row r="25" spans="1:6" x14ac:dyDescent="0.35">
      <c r="A25" s="14" t="s">
        <v>8343</v>
      </c>
      <c r="B25" s="15"/>
      <c r="C25" s="15">
        <v>20</v>
      </c>
      <c r="D25" s="15"/>
      <c r="E25" s="15"/>
      <c r="F25">
        <v>20</v>
      </c>
    </row>
    <row r="26" spans="1:6" x14ac:dyDescent="0.35">
      <c r="A26" s="14" t="s">
        <v>8344</v>
      </c>
      <c r="B26" s="15"/>
      <c r="C26" s="15"/>
      <c r="D26" s="15"/>
      <c r="E26" s="15">
        <v>60</v>
      </c>
      <c r="F26">
        <v>60</v>
      </c>
    </row>
    <row r="27" spans="1:6" x14ac:dyDescent="0.35">
      <c r="A27" s="14" t="s">
        <v>8345</v>
      </c>
      <c r="B27" s="15"/>
      <c r="C27" s="15">
        <v>20</v>
      </c>
      <c r="D27" s="15"/>
      <c r="E27" s="15"/>
      <c r="F27">
        <v>20</v>
      </c>
    </row>
    <row r="28" spans="1:6" x14ac:dyDescent="0.35">
      <c r="A28" s="14" t="s">
        <v>8346</v>
      </c>
      <c r="B28" s="15"/>
      <c r="C28" s="15">
        <v>57</v>
      </c>
      <c r="D28" s="15"/>
      <c r="E28" s="15">
        <v>103</v>
      </c>
      <c r="F28">
        <v>160</v>
      </c>
    </row>
    <row r="29" spans="1:6" x14ac:dyDescent="0.35">
      <c r="A29" s="14" t="s">
        <v>8347</v>
      </c>
      <c r="B29" s="15"/>
      <c r="C29" s="15">
        <v>20</v>
      </c>
      <c r="D29" s="15"/>
      <c r="E29" s="15"/>
      <c r="F29">
        <v>20</v>
      </c>
    </row>
    <row r="30" spans="1:6" x14ac:dyDescent="0.35">
      <c r="A30" s="14" t="s">
        <v>8348</v>
      </c>
      <c r="B30" s="15"/>
      <c r="C30" s="15">
        <v>353</v>
      </c>
      <c r="D30" s="15">
        <v>19</v>
      </c>
      <c r="E30" s="15">
        <v>694</v>
      </c>
      <c r="F30">
        <v>1066</v>
      </c>
    </row>
    <row r="31" spans="1:6" x14ac:dyDescent="0.35">
      <c r="A31" s="14" t="s">
        <v>8349</v>
      </c>
      <c r="B31" s="15"/>
      <c r="C31" s="15"/>
      <c r="D31" s="15"/>
      <c r="E31" s="15">
        <v>40</v>
      </c>
      <c r="F31">
        <v>40</v>
      </c>
    </row>
    <row r="32" spans="1:6" x14ac:dyDescent="0.35">
      <c r="A32" s="14" t="s">
        <v>8350</v>
      </c>
      <c r="B32" s="15"/>
      <c r="C32" s="15"/>
      <c r="D32" s="15"/>
      <c r="E32" s="15">
        <v>20</v>
      </c>
      <c r="F32">
        <v>20</v>
      </c>
    </row>
    <row r="33" spans="1:6" x14ac:dyDescent="0.35">
      <c r="A33" s="14" t="s">
        <v>8351</v>
      </c>
      <c r="B33" s="15"/>
      <c r="C33" s="15">
        <v>20</v>
      </c>
      <c r="D33" s="15"/>
      <c r="E33" s="15"/>
      <c r="F33">
        <v>20</v>
      </c>
    </row>
    <row r="34" spans="1:6" x14ac:dyDescent="0.35">
      <c r="A34" s="14" t="s">
        <v>8352</v>
      </c>
      <c r="B34" s="15"/>
      <c r="C34" s="15"/>
      <c r="D34" s="15"/>
      <c r="E34" s="15">
        <v>260</v>
      </c>
      <c r="F34">
        <v>260</v>
      </c>
    </row>
    <row r="35" spans="1:6" x14ac:dyDescent="0.35">
      <c r="A35" s="14" t="s">
        <v>8353</v>
      </c>
      <c r="B35" s="15">
        <v>40</v>
      </c>
      <c r="C35" s="15"/>
      <c r="D35" s="15"/>
      <c r="E35" s="15"/>
      <c r="F35">
        <v>40</v>
      </c>
    </row>
    <row r="36" spans="1:6" x14ac:dyDescent="0.35">
      <c r="A36" s="14" t="s">
        <v>8354</v>
      </c>
      <c r="B36" s="15"/>
      <c r="C36" s="15"/>
      <c r="D36" s="15"/>
      <c r="E36" s="15">
        <v>60</v>
      </c>
      <c r="F36">
        <v>60</v>
      </c>
    </row>
    <row r="37" spans="1:6" x14ac:dyDescent="0.35">
      <c r="A37" s="14" t="s">
        <v>8355</v>
      </c>
      <c r="B37" s="15"/>
      <c r="C37" s="15"/>
      <c r="D37" s="15">
        <v>6</v>
      </c>
      <c r="E37" s="15">
        <v>34</v>
      </c>
      <c r="F37">
        <v>40</v>
      </c>
    </row>
    <row r="38" spans="1:6" x14ac:dyDescent="0.35">
      <c r="A38" s="14" t="s">
        <v>8356</v>
      </c>
      <c r="B38" s="15">
        <v>18</v>
      </c>
      <c r="C38" s="15">
        <v>2</v>
      </c>
      <c r="D38" s="15"/>
      <c r="E38" s="15">
        <v>40</v>
      </c>
      <c r="F38">
        <v>60</v>
      </c>
    </row>
    <row r="39" spans="1:6" x14ac:dyDescent="0.35">
      <c r="A39" s="14" t="s">
        <v>8357</v>
      </c>
      <c r="B39" s="15">
        <v>17</v>
      </c>
      <c r="C39" s="15">
        <v>80</v>
      </c>
      <c r="D39" s="15">
        <v>5</v>
      </c>
      <c r="E39" s="15">
        <v>85</v>
      </c>
      <c r="F39">
        <v>187</v>
      </c>
    </row>
    <row r="40" spans="1:6" x14ac:dyDescent="0.35">
      <c r="A40" s="14" t="s">
        <v>8358</v>
      </c>
      <c r="B40" s="15"/>
      <c r="C40" s="15"/>
      <c r="D40" s="15"/>
      <c r="E40" s="15">
        <v>80</v>
      </c>
      <c r="F40">
        <v>80</v>
      </c>
    </row>
    <row r="41" spans="1:6" x14ac:dyDescent="0.35">
      <c r="A41" s="14" t="s">
        <v>8359</v>
      </c>
      <c r="B41" s="15"/>
      <c r="C41" s="15"/>
      <c r="D41" s="15"/>
      <c r="E41" s="15">
        <v>60</v>
      </c>
      <c r="F41">
        <v>60</v>
      </c>
    </row>
    <row r="42" spans="1:6" x14ac:dyDescent="0.35">
      <c r="A42" s="14" t="s">
        <v>8360</v>
      </c>
      <c r="B42" s="15">
        <v>10</v>
      </c>
      <c r="C42" s="15">
        <v>47</v>
      </c>
      <c r="D42" s="15"/>
      <c r="E42" s="15"/>
      <c r="F42">
        <v>57</v>
      </c>
    </row>
    <row r="43" spans="1:6" x14ac:dyDescent="0.35">
      <c r="A43" s="14" t="s">
        <v>8361</v>
      </c>
      <c r="B43" s="15"/>
      <c r="C43" s="15">
        <v>100</v>
      </c>
      <c r="D43" s="15"/>
      <c r="E43" s="15"/>
      <c r="F43">
        <v>100</v>
      </c>
    </row>
    <row r="44" spans="1:6" x14ac:dyDescent="0.35">
      <c r="A44" s="14" t="s">
        <v>8362</v>
      </c>
      <c r="B44" s="15">
        <v>60</v>
      </c>
      <c r="C44" s="15">
        <v>120</v>
      </c>
      <c r="D44" s="15"/>
      <c r="E44" s="15">
        <v>20</v>
      </c>
      <c r="F44">
        <v>200</v>
      </c>
    </row>
    <row r="45" spans="1:6" x14ac:dyDescent="0.35">
      <c r="A45" s="14" t="s">
        <v>8363</v>
      </c>
      <c r="B45" s="15">
        <v>100</v>
      </c>
      <c r="C45" s="15">
        <v>60</v>
      </c>
      <c r="D45" s="15"/>
      <c r="E45" s="15"/>
      <c r="F45">
        <v>160</v>
      </c>
    </row>
    <row r="46" spans="1:6" x14ac:dyDescent="0.35">
      <c r="A46" s="14" t="s">
        <v>8364</v>
      </c>
      <c r="B46" s="15">
        <v>20</v>
      </c>
      <c r="C46" s="15"/>
      <c r="D46" s="15"/>
      <c r="E46" s="15"/>
      <c r="F46">
        <v>20</v>
      </c>
    </row>
    <row r="47" spans="1:6" x14ac:dyDescent="0.35">
      <c r="A47" s="14" t="s">
        <v>8312</v>
      </c>
      <c r="B47" s="15">
        <v>349</v>
      </c>
      <c r="C47" s="15">
        <v>1530</v>
      </c>
      <c r="D47" s="15">
        <v>50</v>
      </c>
      <c r="E47" s="15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36D3E-F236-4CBF-9D26-68A43622C8D6}">
  <dimension ref="A1:E18"/>
  <sheetViews>
    <sheetView workbookViewId="0">
      <selection activeCell="C22" sqref="C22"/>
    </sheetView>
  </sheetViews>
  <sheetFormatPr defaultRowHeight="14.5" x14ac:dyDescent="0.35"/>
  <cols>
    <col min="1" max="1" width="16.36328125" bestFit="1" customWidth="1"/>
    <col min="2" max="2" width="17.6328125" bestFit="1" customWidth="1"/>
    <col min="3" max="3" width="5.54296875" bestFit="1" customWidth="1"/>
    <col min="4" max="4" width="9.26953125" bestFit="1" customWidth="1"/>
    <col min="5" max="6" width="10.7265625" bestFit="1" customWidth="1"/>
  </cols>
  <sheetData>
    <row r="1" spans="1:5" x14ac:dyDescent="0.35">
      <c r="A1" s="17" t="s">
        <v>8381</v>
      </c>
      <c r="B1" s="15" t="s">
        <v>8310</v>
      </c>
    </row>
    <row r="2" spans="1:5" x14ac:dyDescent="0.35">
      <c r="A2" s="17" t="s">
        <v>8380</v>
      </c>
      <c r="B2" s="15" t="s">
        <v>8310</v>
      </c>
    </row>
    <row r="4" spans="1:5" x14ac:dyDescent="0.35">
      <c r="A4" s="17" t="s">
        <v>8365</v>
      </c>
      <c r="B4" s="17" t="s">
        <v>8313</v>
      </c>
      <c r="C4" s="15"/>
      <c r="D4" s="15"/>
      <c r="E4" s="15"/>
    </row>
    <row r="5" spans="1:5" x14ac:dyDescent="0.35">
      <c r="A5" s="17" t="s">
        <v>8311</v>
      </c>
      <c r="B5" s="15" t="s">
        <v>8220</v>
      </c>
      <c r="C5" s="15" t="s">
        <v>8221</v>
      </c>
      <c r="D5" s="15" t="s">
        <v>8219</v>
      </c>
      <c r="E5" s="15" t="s">
        <v>8312</v>
      </c>
    </row>
    <row r="6" spans="1:5" x14ac:dyDescent="0.35">
      <c r="A6" s="15" t="s">
        <v>8374</v>
      </c>
      <c r="B6" s="15">
        <v>34</v>
      </c>
      <c r="C6" s="15">
        <v>148</v>
      </c>
      <c r="D6" s="15">
        <v>184</v>
      </c>
      <c r="E6" s="15">
        <v>366</v>
      </c>
    </row>
    <row r="7" spans="1:5" x14ac:dyDescent="0.35">
      <c r="A7" s="15" t="s">
        <v>8375</v>
      </c>
      <c r="B7" s="15">
        <v>27</v>
      </c>
      <c r="C7" s="15">
        <v>106</v>
      </c>
      <c r="D7" s="15">
        <v>202</v>
      </c>
      <c r="E7" s="15">
        <v>335</v>
      </c>
    </row>
    <row r="8" spans="1:5" x14ac:dyDescent="0.35">
      <c r="A8" s="15" t="s">
        <v>8376</v>
      </c>
      <c r="B8" s="15">
        <v>28</v>
      </c>
      <c r="C8" s="15">
        <v>108</v>
      </c>
      <c r="D8" s="15">
        <v>180</v>
      </c>
      <c r="E8" s="15">
        <v>316</v>
      </c>
    </row>
    <row r="9" spans="1:5" x14ac:dyDescent="0.35">
      <c r="A9" s="15" t="s">
        <v>8377</v>
      </c>
      <c r="B9" s="15">
        <v>27</v>
      </c>
      <c r="C9" s="15">
        <v>102</v>
      </c>
      <c r="D9" s="15">
        <v>192</v>
      </c>
      <c r="E9" s="15">
        <v>321</v>
      </c>
    </row>
    <row r="10" spans="1:5" x14ac:dyDescent="0.35">
      <c r="A10" s="15" t="s">
        <v>8368</v>
      </c>
      <c r="B10" s="15">
        <v>27</v>
      </c>
      <c r="C10" s="15">
        <v>126</v>
      </c>
      <c r="D10" s="15">
        <v>233</v>
      </c>
      <c r="E10" s="15">
        <v>386</v>
      </c>
    </row>
    <row r="11" spans="1:5" x14ac:dyDescent="0.35">
      <c r="A11" s="15" t="s">
        <v>8378</v>
      </c>
      <c r="B11" s="15">
        <v>27</v>
      </c>
      <c r="C11" s="15">
        <v>148</v>
      </c>
      <c r="D11" s="15">
        <v>212</v>
      </c>
      <c r="E11" s="15">
        <v>387</v>
      </c>
    </row>
    <row r="12" spans="1:5" x14ac:dyDescent="0.35">
      <c r="A12" s="15" t="s">
        <v>8369</v>
      </c>
      <c r="B12" s="15">
        <v>43</v>
      </c>
      <c r="C12" s="15">
        <v>148</v>
      </c>
      <c r="D12" s="15">
        <v>192</v>
      </c>
      <c r="E12" s="15">
        <v>383</v>
      </c>
    </row>
    <row r="13" spans="1:5" x14ac:dyDescent="0.35">
      <c r="A13" s="15" t="s">
        <v>8370</v>
      </c>
      <c r="B13" s="15">
        <v>32</v>
      </c>
      <c r="C13" s="15">
        <v>135</v>
      </c>
      <c r="D13" s="15">
        <v>167</v>
      </c>
      <c r="E13" s="15">
        <v>334</v>
      </c>
    </row>
    <row r="14" spans="1:5" x14ac:dyDescent="0.35">
      <c r="A14" s="15" t="s">
        <v>8371</v>
      </c>
      <c r="B14" s="15">
        <v>24</v>
      </c>
      <c r="C14" s="15">
        <v>126</v>
      </c>
      <c r="D14" s="15">
        <v>148</v>
      </c>
      <c r="E14" s="15">
        <v>298</v>
      </c>
    </row>
    <row r="15" spans="1:5" x14ac:dyDescent="0.35">
      <c r="A15" s="15" t="s">
        <v>8372</v>
      </c>
      <c r="B15" s="15">
        <v>20</v>
      </c>
      <c r="C15" s="15">
        <v>151</v>
      </c>
      <c r="D15" s="15">
        <v>184</v>
      </c>
      <c r="E15" s="15">
        <v>355</v>
      </c>
    </row>
    <row r="16" spans="1:5" x14ac:dyDescent="0.35">
      <c r="A16" s="15" t="s">
        <v>8373</v>
      </c>
      <c r="B16" s="15">
        <v>37</v>
      </c>
      <c r="C16" s="15">
        <v>113</v>
      </c>
      <c r="D16" s="15">
        <v>181</v>
      </c>
      <c r="E16" s="15">
        <v>331</v>
      </c>
    </row>
    <row r="17" spans="1:5" x14ac:dyDescent="0.35">
      <c r="A17" s="15" t="s">
        <v>8379</v>
      </c>
      <c r="B17" s="15">
        <v>23</v>
      </c>
      <c r="C17" s="15">
        <v>119</v>
      </c>
      <c r="D17" s="15">
        <v>110</v>
      </c>
      <c r="E17" s="15">
        <v>252</v>
      </c>
    </row>
    <row r="18" spans="1:5" x14ac:dyDescent="0.35">
      <c r="A18" s="15" t="s">
        <v>8312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F1ACD-2F6C-4F19-A48F-CCC2F612F8D5}">
  <dimension ref="A1:I14"/>
  <sheetViews>
    <sheetView topLeftCell="A10" workbookViewId="0">
      <selection activeCell="I16" sqref="I16"/>
    </sheetView>
  </sheetViews>
  <sheetFormatPr defaultRowHeight="14.5" x14ac:dyDescent="0.35"/>
  <cols>
    <col min="1" max="1" width="27.26953125" bestFit="1" customWidth="1"/>
    <col min="2" max="2" width="20.26953125" customWidth="1"/>
    <col min="3" max="3" width="14.81640625" customWidth="1"/>
    <col min="4" max="4" width="17.36328125" customWidth="1"/>
    <col min="5" max="5" width="13.6328125" customWidth="1"/>
    <col min="6" max="6" width="20.36328125" customWidth="1"/>
    <col min="7" max="7" width="17.54296875" customWidth="1"/>
    <col min="8" max="8" width="19.453125" customWidth="1"/>
  </cols>
  <sheetData>
    <row r="1" spans="1:9" x14ac:dyDescent="0.35">
      <c r="A1" s="18" t="s">
        <v>8382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8" t="s">
        <v>8389</v>
      </c>
    </row>
    <row r="2" spans="1:9" x14ac:dyDescent="0.35">
      <c r="A2" t="s">
        <v>8390</v>
      </c>
      <c r="B2" s="15">
        <f>COUNTIFS('Kickstarter Data'!$F$2:$F$4115, "successful", 'Kickstarter Data'!$D$2:$D$4115, "&lt;1000")</f>
        <v>322</v>
      </c>
      <c r="C2" s="15">
        <f>COUNTIFS('Kickstarter Data'!$F$2:$F$4115, "failed", 'Kickstarter Data'!$D$2:$D$4115, "&lt;1000")</f>
        <v>113</v>
      </c>
      <c r="D2" s="15">
        <f>COUNTIFS('Kickstarter Data'!$F$2:$F$4115, "canceled", 'Kickstarter Data'!$D$2:$D$4115, "&lt;1000")</f>
        <v>18</v>
      </c>
      <c r="E2" s="15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  <c r="I2" s="21">
        <f>SUM(F2:H2)</f>
        <v>1</v>
      </c>
    </row>
    <row r="3" spans="1:9" x14ac:dyDescent="0.35">
      <c r="A3" t="s">
        <v>8401</v>
      </c>
      <c r="B3" s="15">
        <f>COUNTIFS('Kickstarter Data'!$F$2:$F$4115,"successful",'Kickstarter Data'!$D$2:$D$4115, "&gt;=1000",'Kickstarter Data'!$D$2:$D$4115, "&lt;=4999" )</f>
        <v>932</v>
      </c>
      <c r="C3" s="15">
        <f>COUNTIFS('Kickstarter Data'!$F$2:$F$4115,"failed",'Kickstarter Data'!$D$2:$D$4115, "&gt;=1000",'Kickstarter Data'!$D$2:$D$4115, "&lt;=4999" )</f>
        <v>420</v>
      </c>
      <c r="D3" s="15">
        <f>COUNTIFS('Kickstarter Data'!$F$2:$F$4115,"canceled",'Kickstarter Data'!$D$2:$D$4115, "&gt;=1000",'Kickstarter Data'!$D$2:$D$4115, "&lt;=4999" )</f>
        <v>60</v>
      </c>
      <c r="E3" s="15">
        <f t="shared" ref="E3:E13" si="0">SUM(B3:D3)</f>
        <v>1412</v>
      </c>
      <c r="F3" s="20">
        <f>B3/E3</f>
        <v>0.66005665722379603</v>
      </c>
      <c r="G3" s="20">
        <f t="shared" ref="G3:G13" si="1">C3/E3</f>
        <v>0.29745042492917845</v>
      </c>
      <c r="H3" s="20">
        <f t="shared" ref="H3:H13" si="2">D3/E3</f>
        <v>4.2492917847025496E-2</v>
      </c>
      <c r="I3" s="21">
        <f t="shared" ref="I3:I13" si="3">SUM(F3:H3)</f>
        <v>1</v>
      </c>
    </row>
    <row r="4" spans="1:9" x14ac:dyDescent="0.35">
      <c r="A4" t="s">
        <v>8391</v>
      </c>
      <c r="B4" s="15">
        <f>COUNTIFS('Kickstarter Data'!$F$2:$F$4115,"successful",'Kickstarter Data'!$D$2:$D$4115, "&gt;=5000",'Kickstarter Data'!$D$2:$D$4115, "&lt;=9999" )</f>
        <v>381</v>
      </c>
      <c r="C4" s="15">
        <f>COUNTIFS('Kickstarter Data'!$F$2:$F$4115,"failed",'Kickstarter Data'!$D$2:$D$4115, "&gt;=5000",'Kickstarter Data'!$D$2:$D$4115, "&lt;=9999" )</f>
        <v>283</v>
      </c>
      <c r="D4" s="15">
        <f>COUNTIFS('Kickstarter Data'!$F$2:$F$4115,"canceled",'Kickstarter Data'!$D$2:$D$4115, "&gt;=5000",'Kickstarter Data'!$D$2:$D$4115, "&lt;=9999" )</f>
        <v>52</v>
      </c>
      <c r="E4" s="15">
        <f t="shared" si="0"/>
        <v>716</v>
      </c>
      <c r="F4" s="20">
        <f t="shared" ref="F4:F13" si="4">B4/E4</f>
        <v>0.53212290502793291</v>
      </c>
      <c r="G4" s="20">
        <f t="shared" si="1"/>
        <v>0.39525139664804471</v>
      </c>
      <c r="H4" s="20">
        <f t="shared" si="2"/>
        <v>7.2625698324022353E-2</v>
      </c>
      <c r="I4" s="21">
        <f t="shared" si="3"/>
        <v>1</v>
      </c>
    </row>
    <row r="5" spans="1:9" x14ac:dyDescent="0.35">
      <c r="A5" t="s">
        <v>8392</v>
      </c>
      <c r="B5" s="15">
        <f>COUNTIFS('Kickstarter Data'!$F$2:$F$4115,"successful",'Kickstarter Data'!$D$2:$D$4115, "&gt;=10000",'Kickstarter Data'!$D$2:$D$4115, "&lt;=14999" )</f>
        <v>168</v>
      </c>
      <c r="C5" s="15">
        <f>COUNTIFS('Kickstarter Data'!$F$2:$F$4115,"failed",'Kickstarter Data'!$D$2:$D$4115, "&gt;=10000",'Kickstarter Data'!$D$2:$D$4115, "&lt;=14999" )</f>
        <v>144</v>
      </c>
      <c r="D5" s="15">
        <f>COUNTIFS('Kickstarter Data'!$F$2:$F$4115,"canceled",'Kickstarter Data'!$D$2:$D$4115, "&gt;=10000",'Kickstarter Data'!$D$2:$D$4115, "&lt;=14999" )</f>
        <v>40</v>
      </c>
      <c r="E5" s="15">
        <f t="shared" si="0"/>
        <v>352</v>
      </c>
      <c r="F5" s="20">
        <f t="shared" si="4"/>
        <v>0.47727272727272729</v>
      </c>
      <c r="G5" s="20">
        <f t="shared" si="1"/>
        <v>0.40909090909090912</v>
      </c>
      <c r="H5" s="20">
        <f t="shared" si="2"/>
        <v>0.11363636363636363</v>
      </c>
      <c r="I5" s="21">
        <f t="shared" si="3"/>
        <v>1</v>
      </c>
    </row>
    <row r="6" spans="1:9" x14ac:dyDescent="0.35">
      <c r="A6" t="s">
        <v>8393</v>
      </c>
      <c r="B6" s="15">
        <f>COUNTIFS('Kickstarter Data'!$F$2:$F$4115,"successful",'Kickstarter Data'!$D$2:$D$4115, "&gt;=15000",'Kickstarter Data'!$D$2:$D$4115, "&lt;=19999" )</f>
        <v>94</v>
      </c>
      <c r="C6" s="15">
        <f>COUNTIFS('Kickstarter Data'!$F$2:$F$4115,"failed",'Kickstarter Data'!$D$2:$D$4115, "&gt;=15000",'Kickstarter Data'!$D$2:$D$4115, "&lt;=19999" )</f>
        <v>90</v>
      </c>
      <c r="D6" s="15">
        <f>COUNTIFS('Kickstarter Data'!$F$2:$F$4115,"canceled",'Kickstarter Data'!$D$2:$D$4115, "&gt;=15000",'Kickstarter Data'!$D$2:$D$4115, "&lt;=19999" )</f>
        <v>17</v>
      </c>
      <c r="E6" s="15">
        <f t="shared" si="0"/>
        <v>201</v>
      </c>
      <c r="F6" s="20">
        <f t="shared" si="4"/>
        <v>0.46766169154228854</v>
      </c>
      <c r="G6" s="20">
        <f t="shared" si="1"/>
        <v>0.44776119402985076</v>
      </c>
      <c r="H6" s="20">
        <f t="shared" si="2"/>
        <v>8.45771144278607E-2</v>
      </c>
      <c r="I6" s="21">
        <f t="shared" si="3"/>
        <v>1</v>
      </c>
    </row>
    <row r="7" spans="1:9" x14ac:dyDescent="0.35">
      <c r="A7" t="s">
        <v>8394</v>
      </c>
      <c r="B7" s="15">
        <f>COUNTIFS('Kickstarter Data'!$F$2:$F$4115,"successful",'Kickstarter Data'!$D$2:$D$4115, "&gt;=20000",'Kickstarter Data'!$D$2:$D$4115, "&lt;=24999" )</f>
        <v>62</v>
      </c>
      <c r="C7" s="15">
        <f>COUNTIFS('Kickstarter Data'!$F$2:$F$4115,"failed",'Kickstarter Data'!$D$2:$D$4115, "&gt;=20000",'Kickstarter Data'!$D$2:$D$4115, "&lt;=24999" )</f>
        <v>72</v>
      </c>
      <c r="D7" s="15">
        <f>COUNTIFS('Kickstarter Data'!$F$2:$F$4115,"canceled",'Kickstarter Data'!$D$2:$D$4115, "&gt;=20000",'Kickstarter Data'!$D$2:$D$4115, "&lt;=24999" )</f>
        <v>14</v>
      </c>
      <c r="E7" s="15">
        <f t="shared" si="0"/>
        <v>148</v>
      </c>
      <c r="F7" s="20">
        <f t="shared" si="4"/>
        <v>0.41891891891891891</v>
      </c>
      <c r="G7" s="20">
        <f t="shared" si="1"/>
        <v>0.48648648648648651</v>
      </c>
      <c r="H7" s="20">
        <f t="shared" si="2"/>
        <v>9.45945945945946E-2</v>
      </c>
      <c r="I7" s="21">
        <f t="shared" si="3"/>
        <v>1</v>
      </c>
    </row>
    <row r="8" spans="1:9" x14ac:dyDescent="0.35">
      <c r="A8" t="s">
        <v>8395</v>
      </c>
      <c r="B8" s="15">
        <f>COUNTIFS('Kickstarter Data'!$F$2:$F$4115,"successful",'Kickstarter Data'!$D$2:$D$4115, "&gt;=25000",'Kickstarter Data'!$D$2:$D$4115, "&lt;=29999" )</f>
        <v>55</v>
      </c>
      <c r="C8" s="15">
        <f>COUNTIFS('Kickstarter Data'!$F$2:$F$4115,"failed",'Kickstarter Data'!$D$2:$D$4115, "&gt;=25000",'Kickstarter Data'!$D$2:$D$4115, "&lt;=29999" )</f>
        <v>64</v>
      </c>
      <c r="D8" s="15">
        <f>COUNTIFS('Kickstarter Data'!$F$2:$F$4115,"canceled",'Kickstarter Data'!$D$2:$D$4115, "&gt;=25000",'Kickstarter Data'!$D$2:$D$4115, "&lt;=29999" )</f>
        <v>18</v>
      </c>
      <c r="E8" s="15">
        <f t="shared" si="0"/>
        <v>137</v>
      </c>
      <c r="F8" s="20">
        <f t="shared" si="4"/>
        <v>0.40145985401459855</v>
      </c>
      <c r="G8" s="20">
        <f t="shared" si="1"/>
        <v>0.46715328467153283</v>
      </c>
      <c r="H8" s="20">
        <f t="shared" si="2"/>
        <v>0.13138686131386862</v>
      </c>
      <c r="I8" s="21">
        <f t="shared" si="3"/>
        <v>1</v>
      </c>
    </row>
    <row r="9" spans="1:9" x14ac:dyDescent="0.35">
      <c r="A9" t="s">
        <v>8396</v>
      </c>
      <c r="B9" s="15">
        <f>COUNTIFS('Kickstarter Data'!$F$2:$F$4115,"successful",'Kickstarter Data'!$D$2:$D$4115, "&gt;=30000",'Kickstarter Data'!$D$2:$D$4115, "&lt;=34999" )</f>
        <v>32</v>
      </c>
      <c r="C9" s="15">
        <f>COUNTIFS('Kickstarter Data'!$F$2:$F$4115,"failed",'Kickstarter Data'!$D$2:$D$4115, "&gt;=30000",'Kickstarter Data'!$D$2:$D$4115, "&lt;=34999" )</f>
        <v>37</v>
      </c>
      <c r="D9" s="15">
        <f>COUNTIFS('Kickstarter Data'!$F$2:$F$4115,"canceled",'Kickstarter Data'!$D$2:$D$4115, "&gt;=30000",'Kickstarter Data'!$D$2:$D$4115, "&lt;=34999" )</f>
        <v>13</v>
      </c>
      <c r="E9" s="15">
        <f t="shared" si="0"/>
        <v>82</v>
      </c>
      <c r="F9" s="20">
        <f t="shared" si="4"/>
        <v>0.3902439024390244</v>
      </c>
      <c r="G9" s="20">
        <f t="shared" si="1"/>
        <v>0.45121951219512196</v>
      </c>
      <c r="H9" s="20">
        <f t="shared" si="2"/>
        <v>0.15853658536585366</v>
      </c>
      <c r="I9" s="21">
        <f t="shared" si="3"/>
        <v>1</v>
      </c>
    </row>
    <row r="10" spans="1:9" x14ac:dyDescent="0.35">
      <c r="A10" t="s">
        <v>8397</v>
      </c>
      <c r="B10" s="15">
        <f>COUNTIFS('Kickstarter Data'!$F$2:$F$4115,"successful",'Kickstarter Data'!$D$2:$D$4115, "&gt;=35000",'Kickstarter Data'!$D$2:$D$4115, "&lt;=39999" )</f>
        <v>26</v>
      </c>
      <c r="C10" s="15">
        <f>COUNTIFS('Kickstarter Data'!$F$2:$F$4115,"failed",'Kickstarter Data'!$D$2:$D$4115, "&gt;=35000",'Kickstarter Data'!$D$2:$D$4115, "&lt;=39999" )</f>
        <v>22</v>
      </c>
      <c r="D10" s="15">
        <f>COUNTIFS('Kickstarter Data'!$F$2:$F$4115,"canceled",'Kickstarter Data'!$D$2:$D$4115, "&gt;=35000",'Kickstarter Data'!$D$2:$D$4115, "&lt;=39999" )</f>
        <v>7</v>
      </c>
      <c r="E10" s="15">
        <f t="shared" si="0"/>
        <v>55</v>
      </c>
      <c r="F10" s="20">
        <f t="shared" si="4"/>
        <v>0.47272727272727272</v>
      </c>
      <c r="G10" s="20">
        <f t="shared" si="1"/>
        <v>0.4</v>
      </c>
      <c r="H10" s="20">
        <f t="shared" si="2"/>
        <v>0.12727272727272726</v>
      </c>
      <c r="I10" s="21">
        <f t="shared" si="3"/>
        <v>1</v>
      </c>
    </row>
    <row r="11" spans="1:9" x14ac:dyDescent="0.35">
      <c r="A11" t="s">
        <v>8398</v>
      </c>
      <c r="B11" s="15">
        <f>COUNTIFS('Kickstarter Data'!$F$2:$F$4115,"successful",'Kickstarter Data'!$D$2:$D$4115, "&gt;=40000",'Kickstarter Data'!$D$2:$D$4115, "&lt;=44999" )</f>
        <v>21</v>
      </c>
      <c r="C11" s="15">
        <f>COUNTIFS('Kickstarter Data'!$F$2:$F$4115,"failed",'Kickstarter Data'!$D$2:$D$4115, "&gt;=40000",'Kickstarter Data'!$D$2:$D$4115, "&lt;=44999" )</f>
        <v>16</v>
      </c>
      <c r="D11" s="15">
        <f>COUNTIFS('Kickstarter Data'!$F$2:$F$4115,"canceled",'Kickstarter Data'!$D$2:$D$4115, "&gt;=40000",'Kickstarter Data'!$D$2:$D$4115, "&lt;=44999" )</f>
        <v>6</v>
      </c>
      <c r="E11" s="15">
        <f t="shared" si="0"/>
        <v>43</v>
      </c>
      <c r="F11" s="20">
        <f t="shared" si="4"/>
        <v>0.48837209302325579</v>
      </c>
      <c r="G11" s="20">
        <f t="shared" si="1"/>
        <v>0.37209302325581395</v>
      </c>
      <c r="H11" s="20">
        <f t="shared" si="2"/>
        <v>0.13953488372093023</v>
      </c>
      <c r="I11" s="21">
        <f t="shared" si="3"/>
        <v>1</v>
      </c>
    </row>
    <row r="12" spans="1:9" x14ac:dyDescent="0.35">
      <c r="A12" t="s">
        <v>8399</v>
      </c>
      <c r="B12" s="15">
        <f>COUNTIFS('Kickstarter Data'!$F$2:$F$4115,"successful",'Kickstarter Data'!$D$2:$D$4115, "&gt;=45000",'Kickstarter Data'!$D$2:$D$4115, "&lt;=49999" )</f>
        <v>6</v>
      </c>
      <c r="C12" s="15">
        <f>COUNTIFS('Kickstarter Data'!$F$2:$F$4115,"failed",'Kickstarter Data'!$D$2:$D$4115, "&gt;=45000",'Kickstarter Data'!$D$2:$D$4115, "&lt;=49999" )</f>
        <v>11</v>
      </c>
      <c r="D12" s="15">
        <f>COUNTIFS('Kickstarter Data'!$F$2:$F$4115,"canceled",'Kickstarter Data'!$D$2:$D$4115, "&gt;=45000",'Kickstarter Data'!$D$2:$D$4115, "&lt;=49999" )</f>
        <v>4</v>
      </c>
      <c r="E12" s="15">
        <f t="shared" si="0"/>
        <v>21</v>
      </c>
      <c r="F12" s="20">
        <f t="shared" si="4"/>
        <v>0.2857142857142857</v>
      </c>
      <c r="G12" s="20">
        <f t="shared" si="1"/>
        <v>0.52380952380952384</v>
      </c>
      <c r="H12" s="20">
        <f t="shared" si="2"/>
        <v>0.19047619047619047</v>
      </c>
      <c r="I12" s="21">
        <f t="shared" si="3"/>
        <v>1</v>
      </c>
    </row>
    <row r="13" spans="1:9" x14ac:dyDescent="0.35">
      <c r="A13" t="s">
        <v>8400</v>
      </c>
      <c r="B13" s="15">
        <f>COUNTIFS('Kickstarter Data'!$F$2:$F$4115,"successful",'Kickstarter Data'!$D$2:$D$4115, "&gt;=50000" )</f>
        <v>86</v>
      </c>
      <c r="C13" s="15">
        <f>COUNTIFS('Kickstarter Data'!$F$2:$F$4115,"failed",'Kickstarter Data'!$D$2:$D$4115, "&gt;=50000" )</f>
        <v>258</v>
      </c>
      <c r="D13" s="15">
        <f>COUNTIFS('Kickstarter Data'!$F$2:$F$4115,"canceled",'Kickstarter Data'!$D$2:$D$4115, "&gt;=50000" )</f>
        <v>100</v>
      </c>
      <c r="E13" s="19">
        <f t="shared" si="0"/>
        <v>444</v>
      </c>
      <c r="F13" s="20">
        <f t="shared" si="4"/>
        <v>0.19369369369369369</v>
      </c>
      <c r="G13" s="20">
        <f t="shared" si="1"/>
        <v>0.58108108108108103</v>
      </c>
      <c r="H13" s="20">
        <f t="shared" si="2"/>
        <v>0.22522522522522523</v>
      </c>
      <c r="I13" s="21">
        <f t="shared" si="3"/>
        <v>1</v>
      </c>
    </row>
    <row r="14" spans="1:9" x14ac:dyDescent="0.35">
      <c r="E14" s="15">
        <f>SUM(E2:E13)</f>
        <v>4064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 Data</vt:lpstr>
      <vt:lpstr>Pivot_Outcome by Category </vt:lpstr>
      <vt:lpstr>Pivot_Outcome by Sub-Category</vt:lpstr>
      <vt:lpstr>Pivot_Outcome by Date</vt:lpstr>
      <vt:lpstr>Bonus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Miller</cp:lastModifiedBy>
  <dcterms:created xsi:type="dcterms:W3CDTF">2017-04-20T15:17:24Z</dcterms:created>
  <dcterms:modified xsi:type="dcterms:W3CDTF">2019-03-02T01:01:04Z</dcterms:modified>
</cp:coreProperties>
</file>