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04c80ffd6f05ed/Desktop/UT BOOTCAMP/"/>
    </mc:Choice>
  </mc:AlternateContent>
  <xr:revisionPtr revIDLastSave="632" documentId="8_{1B1C8772-D463-4664-A226-31515CCEDCC6}" xr6:coauthVersionLast="47" xr6:coauthVersionMax="47" xr10:uidLastSave="{51AF5A7A-7B66-4419-B8E2-40B8E56DB9B5}"/>
  <bookViews>
    <workbookView minimized="1" xWindow="-24" yWindow="2424" windowWidth="11496" windowHeight="8880" firstSheet="3" activeTab="6" xr2:uid="{00000000-000D-0000-FFFF-FFFF00000000}"/>
  </bookViews>
  <sheets>
    <sheet name="Sheet6" sheetId="7" r:id="rId1"/>
    <sheet name="Sheet11" sheetId="12" r:id="rId2"/>
    <sheet name="Outcome Bar Graph" sheetId="14" r:id="rId3"/>
    <sheet name="Outcome by Month Line Graph" sheetId="17" r:id="rId4"/>
    <sheet name="excel-challenge" sheetId="1" r:id="rId5"/>
    <sheet name="Outcome quantity" sheetId="18" r:id="rId6"/>
    <sheet name="Statistical Analysis" sheetId="20" r:id="rId7"/>
  </sheets>
  <calcPr calcId="191029" concurrentCalc="0"/>
  <pivotCaches>
    <pivotCache cacheId="50" r:id="rId8"/>
    <pivotCache cacheId="56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20" l="1"/>
  <c r="I7" i="20"/>
  <c r="J6" i="20"/>
  <c r="I6" i="20"/>
  <c r="J5" i="20"/>
  <c r="I5" i="20"/>
  <c r="J4" i="20"/>
  <c r="I4" i="20"/>
  <c r="J3" i="20"/>
  <c r="I3" i="20"/>
  <c r="J2" i="20"/>
  <c r="I2" i="20"/>
  <c r="O2" i="1"/>
  <c r="Q2" i="1"/>
  <c r="R2" i="1"/>
  <c r="S2" i="1"/>
  <c r="T2" i="1"/>
  <c r="O3" i="1"/>
  <c r="P3" i="1"/>
  <c r="Q3" i="1"/>
  <c r="R3" i="1"/>
  <c r="S3" i="1"/>
  <c r="T3" i="1"/>
  <c r="O4" i="1"/>
  <c r="P4" i="1"/>
  <c r="Q4" i="1"/>
  <c r="R4" i="1"/>
  <c r="S4" i="1"/>
  <c r="T4" i="1"/>
  <c r="O5" i="1"/>
  <c r="P5" i="1"/>
  <c r="Q5" i="1"/>
  <c r="R5" i="1"/>
  <c r="S5" i="1"/>
  <c r="T5" i="1"/>
  <c r="O6" i="1"/>
  <c r="P6" i="1"/>
  <c r="Q6" i="1"/>
  <c r="R6" i="1"/>
  <c r="S6" i="1"/>
  <c r="T6" i="1"/>
  <c r="O7" i="1"/>
  <c r="P7" i="1"/>
  <c r="Q7" i="1"/>
  <c r="R7" i="1"/>
  <c r="S7" i="1"/>
  <c r="T7" i="1"/>
  <c r="O8" i="1"/>
  <c r="P8" i="1"/>
  <c r="Q8" i="1"/>
  <c r="R8" i="1"/>
  <c r="S8" i="1"/>
  <c r="T8" i="1"/>
  <c r="O9" i="1"/>
  <c r="P9" i="1"/>
  <c r="Q9" i="1"/>
  <c r="R9" i="1"/>
  <c r="S9" i="1"/>
  <c r="T9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O58" i="1"/>
  <c r="P58" i="1"/>
  <c r="Q58" i="1"/>
  <c r="R58" i="1"/>
  <c r="S58" i="1"/>
  <c r="T58" i="1"/>
  <c r="O59" i="1"/>
  <c r="P59" i="1"/>
  <c r="Q59" i="1"/>
  <c r="R59" i="1"/>
  <c r="S59" i="1"/>
  <c r="T59" i="1"/>
  <c r="O60" i="1"/>
  <c r="P60" i="1"/>
  <c r="Q60" i="1"/>
  <c r="R60" i="1"/>
  <c r="S60" i="1"/>
  <c r="T60" i="1"/>
  <c r="O61" i="1"/>
  <c r="P61" i="1"/>
  <c r="Q61" i="1"/>
  <c r="R61" i="1"/>
  <c r="S61" i="1"/>
  <c r="T61" i="1"/>
  <c r="O62" i="1"/>
  <c r="P62" i="1"/>
  <c r="Q62" i="1"/>
  <c r="R62" i="1"/>
  <c r="S62" i="1"/>
  <c r="T62" i="1"/>
  <c r="O63" i="1"/>
  <c r="P63" i="1"/>
  <c r="Q63" i="1"/>
  <c r="R63" i="1"/>
  <c r="S63" i="1"/>
  <c r="T63" i="1"/>
  <c r="O64" i="1"/>
  <c r="P64" i="1"/>
  <c r="Q64" i="1"/>
  <c r="R64" i="1"/>
  <c r="S64" i="1"/>
  <c r="T64" i="1"/>
  <c r="O65" i="1"/>
  <c r="P65" i="1"/>
  <c r="Q65" i="1"/>
  <c r="R65" i="1"/>
  <c r="S65" i="1"/>
  <c r="T65" i="1"/>
  <c r="O66" i="1"/>
  <c r="P66" i="1"/>
  <c r="Q66" i="1"/>
  <c r="R66" i="1"/>
  <c r="S66" i="1"/>
  <c r="T66" i="1"/>
  <c r="O67" i="1"/>
  <c r="P67" i="1"/>
  <c r="Q67" i="1"/>
  <c r="R67" i="1"/>
  <c r="S67" i="1"/>
  <c r="T67" i="1"/>
  <c r="O68" i="1"/>
  <c r="P68" i="1"/>
  <c r="Q68" i="1"/>
  <c r="R68" i="1"/>
  <c r="S68" i="1"/>
  <c r="T68" i="1"/>
  <c r="O69" i="1"/>
  <c r="P69" i="1"/>
  <c r="Q69" i="1"/>
  <c r="R69" i="1"/>
  <c r="S69" i="1"/>
  <c r="T69" i="1"/>
  <c r="O70" i="1"/>
  <c r="P70" i="1"/>
  <c r="Q70" i="1"/>
  <c r="R70" i="1"/>
  <c r="S70" i="1"/>
  <c r="T70" i="1"/>
  <c r="O71" i="1"/>
  <c r="P71" i="1"/>
  <c r="Q71" i="1"/>
  <c r="R71" i="1"/>
  <c r="S71" i="1"/>
  <c r="T71" i="1"/>
  <c r="O72" i="1"/>
  <c r="P72" i="1"/>
  <c r="Q72" i="1"/>
  <c r="R72" i="1"/>
  <c r="S72" i="1"/>
  <c r="T72" i="1"/>
  <c r="O73" i="1"/>
  <c r="P73" i="1"/>
  <c r="Q73" i="1"/>
  <c r="R73" i="1"/>
  <c r="S73" i="1"/>
  <c r="T73" i="1"/>
  <c r="O74" i="1"/>
  <c r="P74" i="1"/>
  <c r="Q74" i="1"/>
  <c r="R74" i="1"/>
  <c r="S74" i="1"/>
  <c r="T74" i="1"/>
  <c r="O75" i="1"/>
  <c r="P75" i="1"/>
  <c r="Q75" i="1"/>
  <c r="R75" i="1"/>
  <c r="S75" i="1"/>
  <c r="T75" i="1"/>
  <c r="O76" i="1"/>
  <c r="P76" i="1"/>
  <c r="Q76" i="1"/>
  <c r="R76" i="1"/>
  <c r="S76" i="1"/>
  <c r="T76" i="1"/>
  <c r="O77" i="1"/>
  <c r="P77" i="1"/>
  <c r="Q77" i="1"/>
  <c r="R77" i="1"/>
  <c r="S77" i="1"/>
  <c r="T77" i="1"/>
  <c r="O78" i="1"/>
  <c r="P78" i="1"/>
  <c r="Q78" i="1"/>
  <c r="R78" i="1"/>
  <c r="S78" i="1"/>
  <c r="T78" i="1"/>
  <c r="O79" i="1"/>
  <c r="P79" i="1"/>
  <c r="Q79" i="1"/>
  <c r="R79" i="1"/>
  <c r="S79" i="1"/>
  <c r="T79" i="1"/>
  <c r="O80" i="1"/>
  <c r="P80" i="1"/>
  <c r="Q80" i="1"/>
  <c r="R80" i="1"/>
  <c r="S80" i="1"/>
  <c r="T80" i="1"/>
  <c r="O81" i="1"/>
  <c r="P81" i="1"/>
  <c r="Q81" i="1"/>
  <c r="R81" i="1"/>
  <c r="S81" i="1"/>
  <c r="T81" i="1"/>
  <c r="O82" i="1"/>
  <c r="P82" i="1"/>
  <c r="Q82" i="1"/>
  <c r="R82" i="1"/>
  <c r="S82" i="1"/>
  <c r="T82" i="1"/>
  <c r="O83" i="1"/>
  <c r="P83" i="1"/>
  <c r="Q83" i="1"/>
  <c r="R83" i="1"/>
  <c r="S83" i="1"/>
  <c r="T83" i="1"/>
  <c r="O84" i="1"/>
  <c r="P84" i="1"/>
  <c r="Q84" i="1"/>
  <c r="R84" i="1"/>
  <c r="S84" i="1"/>
  <c r="T84" i="1"/>
  <c r="O85" i="1"/>
  <c r="P85" i="1"/>
  <c r="Q85" i="1"/>
  <c r="R85" i="1"/>
  <c r="S85" i="1"/>
  <c r="T85" i="1"/>
  <c r="O86" i="1"/>
  <c r="P86" i="1"/>
  <c r="Q86" i="1"/>
  <c r="R86" i="1"/>
  <c r="S86" i="1"/>
  <c r="T86" i="1"/>
  <c r="O87" i="1"/>
  <c r="P87" i="1"/>
  <c r="Q87" i="1"/>
  <c r="R87" i="1"/>
  <c r="S87" i="1"/>
  <c r="T87" i="1"/>
  <c r="O88" i="1"/>
  <c r="P88" i="1"/>
  <c r="Q88" i="1"/>
  <c r="R88" i="1"/>
  <c r="S88" i="1"/>
  <c r="T88" i="1"/>
  <c r="O89" i="1"/>
  <c r="P89" i="1"/>
  <c r="Q89" i="1"/>
  <c r="R89" i="1"/>
  <c r="S89" i="1"/>
  <c r="T89" i="1"/>
  <c r="O90" i="1"/>
  <c r="P90" i="1"/>
  <c r="Q90" i="1"/>
  <c r="R90" i="1"/>
  <c r="S90" i="1"/>
  <c r="T90" i="1"/>
  <c r="O91" i="1"/>
  <c r="P91" i="1"/>
  <c r="Q91" i="1"/>
  <c r="R91" i="1"/>
  <c r="S91" i="1"/>
  <c r="T91" i="1"/>
  <c r="O92" i="1"/>
  <c r="P92" i="1"/>
  <c r="Q92" i="1"/>
  <c r="R92" i="1"/>
  <c r="S92" i="1"/>
  <c r="T92" i="1"/>
  <c r="O93" i="1"/>
  <c r="P93" i="1"/>
  <c r="Q93" i="1"/>
  <c r="R93" i="1"/>
  <c r="S93" i="1"/>
  <c r="T93" i="1"/>
  <c r="O94" i="1"/>
  <c r="P94" i="1"/>
  <c r="Q94" i="1"/>
  <c r="R94" i="1"/>
  <c r="S94" i="1"/>
  <c r="T94" i="1"/>
  <c r="O95" i="1"/>
  <c r="P95" i="1"/>
  <c r="Q95" i="1"/>
  <c r="R95" i="1"/>
  <c r="S95" i="1"/>
  <c r="T95" i="1"/>
  <c r="O96" i="1"/>
  <c r="P96" i="1"/>
  <c r="Q96" i="1"/>
  <c r="R96" i="1"/>
  <c r="S96" i="1"/>
  <c r="T96" i="1"/>
  <c r="O97" i="1"/>
  <c r="P97" i="1"/>
  <c r="Q97" i="1"/>
  <c r="R97" i="1"/>
  <c r="S97" i="1"/>
  <c r="T97" i="1"/>
  <c r="O98" i="1"/>
  <c r="P98" i="1"/>
  <c r="Q98" i="1"/>
  <c r="R98" i="1"/>
  <c r="S98" i="1"/>
  <c r="T98" i="1"/>
  <c r="O99" i="1"/>
  <c r="P99" i="1"/>
  <c r="Q99" i="1"/>
  <c r="R99" i="1"/>
  <c r="S99" i="1"/>
  <c r="T99" i="1"/>
  <c r="O100" i="1"/>
  <c r="P100" i="1"/>
  <c r="Q100" i="1"/>
  <c r="R100" i="1"/>
  <c r="S100" i="1"/>
  <c r="T100" i="1"/>
  <c r="O101" i="1"/>
  <c r="P101" i="1"/>
  <c r="Q101" i="1"/>
  <c r="R101" i="1"/>
  <c r="S101" i="1"/>
  <c r="T101" i="1"/>
  <c r="O102" i="1"/>
  <c r="P102" i="1"/>
  <c r="Q102" i="1"/>
  <c r="R102" i="1"/>
  <c r="S102" i="1"/>
  <c r="T102" i="1"/>
  <c r="O103" i="1"/>
  <c r="P103" i="1"/>
  <c r="Q103" i="1"/>
  <c r="R103" i="1"/>
  <c r="S103" i="1"/>
  <c r="T103" i="1"/>
  <c r="O104" i="1"/>
  <c r="P104" i="1"/>
  <c r="Q104" i="1"/>
  <c r="R104" i="1"/>
  <c r="S104" i="1"/>
  <c r="T104" i="1"/>
  <c r="O105" i="1"/>
  <c r="P105" i="1"/>
  <c r="Q105" i="1"/>
  <c r="R105" i="1"/>
  <c r="S105" i="1"/>
  <c r="T105" i="1"/>
  <c r="O106" i="1"/>
  <c r="P106" i="1"/>
  <c r="Q106" i="1"/>
  <c r="R106" i="1"/>
  <c r="S106" i="1"/>
  <c r="T106" i="1"/>
  <c r="O107" i="1"/>
  <c r="P107" i="1"/>
  <c r="Q107" i="1"/>
  <c r="R107" i="1"/>
  <c r="S107" i="1"/>
  <c r="T107" i="1"/>
  <c r="O108" i="1"/>
  <c r="P108" i="1"/>
  <c r="Q108" i="1"/>
  <c r="R108" i="1"/>
  <c r="S108" i="1"/>
  <c r="T108" i="1"/>
  <c r="O109" i="1"/>
  <c r="P109" i="1"/>
  <c r="Q109" i="1"/>
  <c r="R109" i="1"/>
  <c r="S109" i="1"/>
  <c r="T109" i="1"/>
  <c r="O110" i="1"/>
  <c r="P110" i="1"/>
  <c r="Q110" i="1"/>
  <c r="R110" i="1"/>
  <c r="S110" i="1"/>
  <c r="T110" i="1"/>
  <c r="O111" i="1"/>
  <c r="P111" i="1"/>
  <c r="Q111" i="1"/>
  <c r="R111" i="1"/>
  <c r="S111" i="1"/>
  <c r="T111" i="1"/>
  <c r="O112" i="1"/>
  <c r="P112" i="1"/>
  <c r="Q112" i="1"/>
  <c r="R112" i="1"/>
  <c r="S112" i="1"/>
  <c r="T112" i="1"/>
  <c r="O113" i="1"/>
  <c r="P113" i="1"/>
  <c r="Q113" i="1"/>
  <c r="R113" i="1"/>
  <c r="S113" i="1"/>
  <c r="T113" i="1"/>
  <c r="O114" i="1"/>
  <c r="P114" i="1"/>
  <c r="Q114" i="1"/>
  <c r="R114" i="1"/>
  <c r="S114" i="1"/>
  <c r="T114" i="1"/>
  <c r="O115" i="1"/>
  <c r="P115" i="1"/>
  <c r="Q115" i="1"/>
  <c r="R115" i="1"/>
  <c r="S115" i="1"/>
  <c r="T115" i="1"/>
  <c r="O116" i="1"/>
  <c r="P116" i="1"/>
  <c r="Q116" i="1"/>
  <c r="R116" i="1"/>
  <c r="S116" i="1"/>
  <c r="T116" i="1"/>
  <c r="O117" i="1"/>
  <c r="P117" i="1"/>
  <c r="Q117" i="1"/>
  <c r="R117" i="1"/>
  <c r="S117" i="1"/>
  <c r="T117" i="1"/>
  <c r="O118" i="1"/>
  <c r="P118" i="1"/>
  <c r="Q118" i="1"/>
  <c r="R118" i="1"/>
  <c r="S118" i="1"/>
  <c r="T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O121" i="1"/>
  <c r="P121" i="1"/>
  <c r="Q121" i="1"/>
  <c r="R121" i="1"/>
  <c r="S121" i="1"/>
  <c r="T121" i="1"/>
  <c r="O122" i="1"/>
  <c r="P122" i="1"/>
  <c r="Q122" i="1"/>
  <c r="R122" i="1"/>
  <c r="S122" i="1"/>
  <c r="T122" i="1"/>
  <c r="O123" i="1"/>
  <c r="P123" i="1"/>
  <c r="Q123" i="1"/>
  <c r="R123" i="1"/>
  <c r="S123" i="1"/>
  <c r="T123" i="1"/>
  <c r="O124" i="1"/>
  <c r="P124" i="1"/>
  <c r="Q124" i="1"/>
  <c r="R124" i="1"/>
  <c r="S124" i="1"/>
  <c r="T124" i="1"/>
  <c r="O125" i="1"/>
  <c r="P125" i="1"/>
  <c r="Q125" i="1"/>
  <c r="R125" i="1"/>
  <c r="S125" i="1"/>
  <c r="T125" i="1"/>
  <c r="O126" i="1"/>
  <c r="P126" i="1"/>
  <c r="Q126" i="1"/>
  <c r="R126" i="1"/>
  <c r="S126" i="1"/>
  <c r="T126" i="1"/>
  <c r="O127" i="1"/>
  <c r="P127" i="1"/>
  <c r="Q127" i="1"/>
  <c r="R127" i="1"/>
  <c r="S127" i="1"/>
  <c r="T127" i="1"/>
  <c r="O128" i="1"/>
  <c r="P128" i="1"/>
  <c r="Q128" i="1"/>
  <c r="R128" i="1"/>
  <c r="S128" i="1"/>
  <c r="T128" i="1"/>
  <c r="O129" i="1"/>
  <c r="P129" i="1"/>
  <c r="Q129" i="1"/>
  <c r="R129" i="1"/>
  <c r="S129" i="1"/>
  <c r="T129" i="1"/>
  <c r="O130" i="1"/>
  <c r="P130" i="1"/>
  <c r="Q130" i="1"/>
  <c r="R130" i="1"/>
  <c r="S130" i="1"/>
  <c r="T130" i="1"/>
  <c r="O131" i="1"/>
  <c r="P131" i="1"/>
  <c r="Q131" i="1"/>
  <c r="R131" i="1"/>
  <c r="S131" i="1"/>
  <c r="T131" i="1"/>
  <c r="O132" i="1"/>
  <c r="P132" i="1"/>
  <c r="Q132" i="1"/>
  <c r="R132" i="1"/>
  <c r="S132" i="1"/>
  <c r="T132" i="1"/>
  <c r="O133" i="1"/>
  <c r="P133" i="1"/>
  <c r="Q133" i="1"/>
  <c r="R133" i="1"/>
  <c r="S133" i="1"/>
  <c r="T133" i="1"/>
  <c r="O134" i="1"/>
  <c r="P134" i="1"/>
  <c r="Q134" i="1"/>
  <c r="R134" i="1"/>
  <c r="S134" i="1"/>
  <c r="T134" i="1"/>
  <c r="O135" i="1"/>
  <c r="P135" i="1"/>
  <c r="Q135" i="1"/>
  <c r="R135" i="1"/>
  <c r="S135" i="1"/>
  <c r="T135" i="1"/>
  <c r="O136" i="1"/>
  <c r="P136" i="1"/>
  <c r="Q136" i="1"/>
  <c r="R136" i="1"/>
  <c r="S136" i="1"/>
  <c r="T136" i="1"/>
  <c r="O137" i="1"/>
  <c r="P137" i="1"/>
  <c r="Q137" i="1"/>
  <c r="R137" i="1"/>
  <c r="S137" i="1"/>
  <c r="T137" i="1"/>
  <c r="O138" i="1"/>
  <c r="P138" i="1"/>
  <c r="Q138" i="1"/>
  <c r="R138" i="1"/>
  <c r="S138" i="1"/>
  <c r="T138" i="1"/>
  <c r="O139" i="1"/>
  <c r="P139" i="1"/>
  <c r="Q139" i="1"/>
  <c r="R139" i="1"/>
  <c r="S139" i="1"/>
  <c r="T139" i="1"/>
  <c r="O140" i="1"/>
  <c r="P140" i="1"/>
  <c r="Q140" i="1"/>
  <c r="R140" i="1"/>
  <c r="S140" i="1"/>
  <c r="T140" i="1"/>
  <c r="O141" i="1"/>
  <c r="P141" i="1"/>
  <c r="Q141" i="1"/>
  <c r="R141" i="1"/>
  <c r="S141" i="1"/>
  <c r="T141" i="1"/>
  <c r="O142" i="1"/>
  <c r="P142" i="1"/>
  <c r="Q142" i="1"/>
  <c r="R142" i="1"/>
  <c r="S142" i="1"/>
  <c r="T142" i="1"/>
  <c r="O143" i="1"/>
  <c r="P143" i="1"/>
  <c r="Q143" i="1"/>
  <c r="R143" i="1"/>
  <c r="S143" i="1"/>
  <c r="T143" i="1"/>
  <c r="O144" i="1"/>
  <c r="P144" i="1"/>
  <c r="Q144" i="1"/>
  <c r="R144" i="1"/>
  <c r="S144" i="1"/>
  <c r="T144" i="1"/>
  <c r="O145" i="1"/>
  <c r="P145" i="1"/>
  <c r="Q145" i="1"/>
  <c r="R145" i="1"/>
  <c r="S145" i="1"/>
  <c r="T145" i="1"/>
  <c r="O146" i="1"/>
  <c r="P146" i="1"/>
  <c r="Q146" i="1"/>
  <c r="R146" i="1"/>
  <c r="S146" i="1"/>
  <c r="T146" i="1"/>
  <c r="O147" i="1"/>
  <c r="P147" i="1"/>
  <c r="Q147" i="1"/>
  <c r="R147" i="1"/>
  <c r="S147" i="1"/>
  <c r="T147" i="1"/>
  <c r="O148" i="1"/>
  <c r="P148" i="1"/>
  <c r="Q148" i="1"/>
  <c r="R148" i="1"/>
  <c r="S148" i="1"/>
  <c r="T148" i="1"/>
  <c r="O149" i="1"/>
  <c r="P149" i="1"/>
  <c r="Q149" i="1"/>
  <c r="R149" i="1"/>
  <c r="S149" i="1"/>
  <c r="T149" i="1"/>
  <c r="O150" i="1"/>
  <c r="P150" i="1"/>
  <c r="Q150" i="1"/>
  <c r="R150" i="1"/>
  <c r="S150" i="1"/>
  <c r="T150" i="1"/>
  <c r="O151" i="1"/>
  <c r="P151" i="1"/>
  <c r="Q151" i="1"/>
  <c r="R151" i="1"/>
  <c r="S151" i="1"/>
  <c r="T151" i="1"/>
  <c r="O152" i="1"/>
  <c r="P152" i="1"/>
  <c r="Q152" i="1"/>
  <c r="R152" i="1"/>
  <c r="S152" i="1"/>
  <c r="T152" i="1"/>
  <c r="O153" i="1"/>
  <c r="P153" i="1"/>
  <c r="Q153" i="1"/>
  <c r="R153" i="1"/>
  <c r="S153" i="1"/>
  <c r="T153" i="1"/>
  <c r="O154" i="1"/>
  <c r="P154" i="1"/>
  <c r="Q154" i="1"/>
  <c r="R154" i="1"/>
  <c r="S154" i="1"/>
  <c r="T154" i="1"/>
  <c r="O155" i="1"/>
  <c r="P155" i="1"/>
  <c r="Q155" i="1"/>
  <c r="R155" i="1"/>
  <c r="S155" i="1"/>
  <c r="T155" i="1"/>
  <c r="O156" i="1"/>
  <c r="P156" i="1"/>
  <c r="Q156" i="1"/>
  <c r="R156" i="1"/>
  <c r="S156" i="1"/>
  <c r="T156" i="1"/>
  <c r="O157" i="1"/>
  <c r="P157" i="1"/>
  <c r="Q157" i="1"/>
  <c r="R157" i="1"/>
  <c r="S157" i="1"/>
  <c r="T157" i="1"/>
  <c r="O158" i="1"/>
  <c r="P158" i="1"/>
  <c r="Q158" i="1"/>
  <c r="R158" i="1"/>
  <c r="S158" i="1"/>
  <c r="T158" i="1"/>
  <c r="O159" i="1"/>
  <c r="P159" i="1"/>
  <c r="Q159" i="1"/>
  <c r="R159" i="1"/>
  <c r="S159" i="1"/>
  <c r="T159" i="1"/>
  <c r="O160" i="1"/>
  <c r="P160" i="1"/>
  <c r="Q160" i="1"/>
  <c r="R160" i="1"/>
  <c r="S160" i="1"/>
  <c r="T160" i="1"/>
  <c r="O161" i="1"/>
  <c r="P161" i="1"/>
  <c r="Q161" i="1"/>
  <c r="R161" i="1"/>
  <c r="S161" i="1"/>
  <c r="T161" i="1"/>
  <c r="O162" i="1"/>
  <c r="P162" i="1"/>
  <c r="Q162" i="1"/>
  <c r="R162" i="1"/>
  <c r="S162" i="1"/>
  <c r="T162" i="1"/>
  <c r="O163" i="1"/>
  <c r="P163" i="1"/>
  <c r="Q163" i="1"/>
  <c r="R163" i="1"/>
  <c r="S163" i="1"/>
  <c r="T163" i="1"/>
  <c r="O164" i="1"/>
  <c r="P164" i="1"/>
  <c r="Q164" i="1"/>
  <c r="R164" i="1"/>
  <c r="S164" i="1"/>
  <c r="T164" i="1"/>
  <c r="O165" i="1"/>
  <c r="P165" i="1"/>
  <c r="Q165" i="1"/>
  <c r="R165" i="1"/>
  <c r="S165" i="1"/>
  <c r="T165" i="1"/>
  <c r="O166" i="1"/>
  <c r="P166" i="1"/>
  <c r="Q166" i="1"/>
  <c r="R166" i="1"/>
  <c r="S166" i="1"/>
  <c r="T166" i="1"/>
  <c r="O167" i="1"/>
  <c r="P167" i="1"/>
  <c r="Q167" i="1"/>
  <c r="R167" i="1"/>
  <c r="S167" i="1"/>
  <c r="T167" i="1"/>
  <c r="O168" i="1"/>
  <c r="P168" i="1"/>
  <c r="Q168" i="1"/>
  <c r="R168" i="1"/>
  <c r="S168" i="1"/>
  <c r="T168" i="1"/>
  <c r="O169" i="1"/>
  <c r="P169" i="1"/>
  <c r="Q169" i="1"/>
  <c r="R169" i="1"/>
  <c r="S169" i="1"/>
  <c r="T169" i="1"/>
  <c r="O170" i="1"/>
  <c r="P170" i="1"/>
  <c r="Q170" i="1"/>
  <c r="R170" i="1"/>
  <c r="S170" i="1"/>
  <c r="T170" i="1"/>
  <c r="O171" i="1"/>
  <c r="P171" i="1"/>
  <c r="Q171" i="1"/>
  <c r="R171" i="1"/>
  <c r="S171" i="1"/>
  <c r="T171" i="1"/>
  <c r="O172" i="1"/>
  <c r="P172" i="1"/>
  <c r="Q172" i="1"/>
  <c r="R172" i="1"/>
  <c r="S172" i="1"/>
  <c r="T172" i="1"/>
  <c r="O173" i="1"/>
  <c r="P173" i="1"/>
  <c r="Q173" i="1"/>
  <c r="R173" i="1"/>
  <c r="S173" i="1"/>
  <c r="T173" i="1"/>
  <c r="O174" i="1"/>
  <c r="P174" i="1"/>
  <c r="Q174" i="1"/>
  <c r="R174" i="1"/>
  <c r="S174" i="1"/>
  <c r="T174" i="1"/>
  <c r="O175" i="1"/>
  <c r="P175" i="1"/>
  <c r="Q175" i="1"/>
  <c r="R175" i="1"/>
  <c r="S175" i="1"/>
  <c r="T175" i="1"/>
  <c r="O176" i="1"/>
  <c r="P176" i="1"/>
  <c r="Q176" i="1"/>
  <c r="R176" i="1"/>
  <c r="S176" i="1"/>
  <c r="T176" i="1"/>
  <c r="O177" i="1"/>
  <c r="P177" i="1"/>
  <c r="Q177" i="1"/>
  <c r="R177" i="1"/>
  <c r="S177" i="1"/>
  <c r="T177" i="1"/>
  <c r="O178" i="1"/>
  <c r="P178" i="1"/>
  <c r="Q178" i="1"/>
  <c r="R178" i="1"/>
  <c r="S178" i="1"/>
  <c r="T178" i="1"/>
  <c r="O179" i="1"/>
  <c r="P179" i="1"/>
  <c r="Q179" i="1"/>
  <c r="R179" i="1"/>
  <c r="S179" i="1"/>
  <c r="T179" i="1"/>
  <c r="O180" i="1"/>
  <c r="P180" i="1"/>
  <c r="Q180" i="1"/>
  <c r="R180" i="1"/>
  <c r="S180" i="1"/>
  <c r="T180" i="1"/>
  <c r="O181" i="1"/>
  <c r="P181" i="1"/>
  <c r="Q181" i="1"/>
  <c r="R181" i="1"/>
  <c r="S181" i="1"/>
  <c r="T181" i="1"/>
  <c r="O182" i="1"/>
  <c r="P182" i="1"/>
  <c r="Q182" i="1"/>
  <c r="R182" i="1"/>
  <c r="S182" i="1"/>
  <c r="T182" i="1"/>
  <c r="O183" i="1"/>
  <c r="P183" i="1"/>
  <c r="Q183" i="1"/>
  <c r="R183" i="1"/>
  <c r="S183" i="1"/>
  <c r="T183" i="1"/>
  <c r="O184" i="1"/>
  <c r="P184" i="1"/>
  <c r="Q184" i="1"/>
  <c r="R184" i="1"/>
  <c r="S184" i="1"/>
  <c r="T184" i="1"/>
  <c r="O185" i="1"/>
  <c r="P185" i="1"/>
  <c r="Q185" i="1"/>
  <c r="R185" i="1"/>
  <c r="S185" i="1"/>
  <c r="T185" i="1"/>
  <c r="O186" i="1"/>
  <c r="P186" i="1"/>
  <c r="Q186" i="1"/>
  <c r="R186" i="1"/>
  <c r="S186" i="1"/>
  <c r="T186" i="1"/>
  <c r="O187" i="1"/>
  <c r="P187" i="1"/>
  <c r="Q187" i="1"/>
  <c r="R187" i="1"/>
  <c r="S187" i="1"/>
  <c r="T187" i="1"/>
  <c r="O188" i="1"/>
  <c r="P188" i="1"/>
  <c r="Q188" i="1"/>
  <c r="R188" i="1"/>
  <c r="S188" i="1"/>
  <c r="T188" i="1"/>
  <c r="O189" i="1"/>
  <c r="P189" i="1"/>
  <c r="Q189" i="1"/>
  <c r="R189" i="1"/>
  <c r="S189" i="1"/>
  <c r="T189" i="1"/>
  <c r="O190" i="1"/>
  <c r="P190" i="1"/>
  <c r="Q190" i="1"/>
  <c r="R190" i="1"/>
  <c r="S190" i="1"/>
  <c r="T190" i="1"/>
  <c r="O191" i="1"/>
  <c r="P191" i="1"/>
  <c r="Q191" i="1"/>
  <c r="R191" i="1"/>
  <c r="S191" i="1"/>
  <c r="T191" i="1"/>
  <c r="O192" i="1"/>
  <c r="P192" i="1"/>
  <c r="Q192" i="1"/>
  <c r="R192" i="1"/>
  <c r="S192" i="1"/>
  <c r="T192" i="1"/>
  <c r="O193" i="1"/>
  <c r="P193" i="1"/>
  <c r="Q193" i="1"/>
  <c r="R193" i="1"/>
  <c r="S193" i="1"/>
  <c r="T193" i="1"/>
  <c r="O194" i="1"/>
  <c r="P194" i="1"/>
  <c r="Q194" i="1"/>
  <c r="R194" i="1"/>
  <c r="S194" i="1"/>
  <c r="T194" i="1"/>
  <c r="O195" i="1"/>
  <c r="P195" i="1"/>
  <c r="Q195" i="1"/>
  <c r="R195" i="1"/>
  <c r="S195" i="1"/>
  <c r="T195" i="1"/>
  <c r="O196" i="1"/>
  <c r="P196" i="1"/>
  <c r="Q196" i="1"/>
  <c r="R196" i="1"/>
  <c r="S196" i="1"/>
  <c r="T196" i="1"/>
  <c r="O197" i="1"/>
  <c r="P197" i="1"/>
  <c r="Q197" i="1"/>
  <c r="R197" i="1"/>
  <c r="S197" i="1"/>
  <c r="T197" i="1"/>
  <c r="O198" i="1"/>
  <c r="P198" i="1"/>
  <c r="Q198" i="1"/>
  <c r="R198" i="1"/>
  <c r="S198" i="1"/>
  <c r="T198" i="1"/>
  <c r="O199" i="1"/>
  <c r="P199" i="1"/>
  <c r="Q199" i="1"/>
  <c r="R199" i="1"/>
  <c r="S199" i="1"/>
  <c r="T199" i="1"/>
  <c r="O200" i="1"/>
  <c r="P200" i="1"/>
  <c r="Q200" i="1"/>
  <c r="R200" i="1"/>
  <c r="S200" i="1"/>
  <c r="T200" i="1"/>
  <c r="O201" i="1"/>
  <c r="P201" i="1"/>
  <c r="Q201" i="1"/>
  <c r="R201" i="1"/>
  <c r="S201" i="1"/>
  <c r="T201" i="1"/>
  <c r="O202" i="1"/>
  <c r="P202" i="1"/>
  <c r="Q202" i="1"/>
  <c r="R202" i="1"/>
  <c r="S202" i="1"/>
  <c r="T202" i="1"/>
  <c r="O203" i="1"/>
  <c r="P203" i="1"/>
  <c r="Q203" i="1"/>
  <c r="R203" i="1"/>
  <c r="S203" i="1"/>
  <c r="T203" i="1"/>
  <c r="O204" i="1"/>
  <c r="P204" i="1"/>
  <c r="Q204" i="1"/>
  <c r="R204" i="1"/>
  <c r="S204" i="1"/>
  <c r="T204" i="1"/>
  <c r="O205" i="1"/>
  <c r="P205" i="1"/>
  <c r="Q205" i="1"/>
  <c r="R205" i="1"/>
  <c r="S205" i="1"/>
  <c r="T205" i="1"/>
  <c r="O206" i="1"/>
  <c r="P206" i="1"/>
  <c r="Q206" i="1"/>
  <c r="R206" i="1"/>
  <c r="S206" i="1"/>
  <c r="T206" i="1"/>
  <c r="O207" i="1"/>
  <c r="P207" i="1"/>
  <c r="Q207" i="1"/>
  <c r="R207" i="1"/>
  <c r="S207" i="1"/>
  <c r="T207" i="1"/>
  <c r="O208" i="1"/>
  <c r="P208" i="1"/>
  <c r="Q208" i="1"/>
  <c r="R208" i="1"/>
  <c r="S208" i="1"/>
  <c r="T208" i="1"/>
  <c r="O209" i="1"/>
  <c r="P209" i="1"/>
  <c r="Q209" i="1"/>
  <c r="R209" i="1"/>
  <c r="S209" i="1"/>
  <c r="T209" i="1"/>
  <c r="O210" i="1"/>
  <c r="P210" i="1"/>
  <c r="Q210" i="1"/>
  <c r="R210" i="1"/>
  <c r="S210" i="1"/>
  <c r="T210" i="1"/>
  <c r="O211" i="1"/>
  <c r="P211" i="1"/>
  <c r="Q211" i="1"/>
  <c r="R211" i="1"/>
  <c r="S211" i="1"/>
  <c r="T211" i="1"/>
  <c r="O212" i="1"/>
  <c r="P212" i="1"/>
  <c r="Q212" i="1"/>
  <c r="R212" i="1"/>
  <c r="S212" i="1"/>
  <c r="T212" i="1"/>
  <c r="O213" i="1"/>
  <c r="P213" i="1"/>
  <c r="Q213" i="1"/>
  <c r="R213" i="1"/>
  <c r="S213" i="1"/>
  <c r="T213" i="1"/>
  <c r="O214" i="1"/>
  <c r="P214" i="1"/>
  <c r="Q214" i="1"/>
  <c r="R214" i="1"/>
  <c r="S214" i="1"/>
  <c r="T214" i="1"/>
  <c r="O215" i="1"/>
  <c r="P215" i="1"/>
  <c r="Q215" i="1"/>
  <c r="R215" i="1"/>
  <c r="S215" i="1"/>
  <c r="T215" i="1"/>
  <c r="O216" i="1"/>
  <c r="P216" i="1"/>
  <c r="Q216" i="1"/>
  <c r="R216" i="1"/>
  <c r="S216" i="1"/>
  <c r="T216" i="1"/>
  <c r="O217" i="1"/>
  <c r="P217" i="1"/>
  <c r="Q217" i="1"/>
  <c r="R217" i="1"/>
  <c r="S217" i="1"/>
  <c r="T217" i="1"/>
  <c r="O218" i="1"/>
  <c r="P218" i="1"/>
  <c r="Q218" i="1"/>
  <c r="R218" i="1"/>
  <c r="S218" i="1"/>
  <c r="T218" i="1"/>
  <c r="O219" i="1"/>
  <c r="P219" i="1"/>
  <c r="Q219" i="1"/>
  <c r="R219" i="1"/>
  <c r="S219" i="1"/>
  <c r="T219" i="1"/>
  <c r="O220" i="1"/>
  <c r="P220" i="1"/>
  <c r="Q220" i="1"/>
  <c r="R220" i="1"/>
  <c r="S220" i="1"/>
  <c r="T220" i="1"/>
  <c r="O221" i="1"/>
  <c r="P221" i="1"/>
  <c r="Q221" i="1"/>
  <c r="R221" i="1"/>
  <c r="S221" i="1"/>
  <c r="T221" i="1"/>
  <c r="O222" i="1"/>
  <c r="P222" i="1"/>
  <c r="Q222" i="1"/>
  <c r="R222" i="1"/>
  <c r="S222" i="1"/>
  <c r="T222" i="1"/>
  <c r="O223" i="1"/>
  <c r="P223" i="1"/>
  <c r="Q223" i="1"/>
  <c r="R223" i="1"/>
  <c r="S223" i="1"/>
  <c r="T223" i="1"/>
  <c r="O224" i="1"/>
  <c r="P224" i="1"/>
  <c r="Q224" i="1"/>
  <c r="R224" i="1"/>
  <c r="S224" i="1"/>
  <c r="T224" i="1"/>
  <c r="O225" i="1"/>
  <c r="P225" i="1"/>
  <c r="Q225" i="1"/>
  <c r="R225" i="1"/>
  <c r="S225" i="1"/>
  <c r="T225" i="1"/>
  <c r="O226" i="1"/>
  <c r="P226" i="1"/>
  <c r="Q226" i="1"/>
  <c r="R226" i="1"/>
  <c r="S226" i="1"/>
  <c r="T226" i="1"/>
  <c r="O227" i="1"/>
  <c r="P227" i="1"/>
  <c r="Q227" i="1"/>
  <c r="R227" i="1"/>
  <c r="S227" i="1"/>
  <c r="T227" i="1"/>
  <c r="O228" i="1"/>
  <c r="P228" i="1"/>
  <c r="Q228" i="1"/>
  <c r="R228" i="1"/>
  <c r="S228" i="1"/>
  <c r="T228" i="1"/>
  <c r="O229" i="1"/>
  <c r="P229" i="1"/>
  <c r="Q229" i="1"/>
  <c r="R229" i="1"/>
  <c r="S229" i="1"/>
  <c r="T229" i="1"/>
  <c r="O230" i="1"/>
  <c r="P230" i="1"/>
  <c r="Q230" i="1"/>
  <c r="R230" i="1"/>
  <c r="S230" i="1"/>
  <c r="T230" i="1"/>
  <c r="O231" i="1"/>
  <c r="P231" i="1"/>
  <c r="Q231" i="1"/>
  <c r="R231" i="1"/>
  <c r="S231" i="1"/>
  <c r="T231" i="1"/>
  <c r="O232" i="1"/>
  <c r="P232" i="1"/>
  <c r="Q232" i="1"/>
  <c r="R232" i="1"/>
  <c r="S232" i="1"/>
  <c r="T232" i="1"/>
  <c r="O233" i="1"/>
  <c r="P233" i="1"/>
  <c r="Q233" i="1"/>
  <c r="R233" i="1"/>
  <c r="S233" i="1"/>
  <c r="T233" i="1"/>
  <c r="O234" i="1"/>
  <c r="P234" i="1"/>
  <c r="Q234" i="1"/>
  <c r="R234" i="1"/>
  <c r="S234" i="1"/>
  <c r="T234" i="1"/>
  <c r="O235" i="1"/>
  <c r="P235" i="1"/>
  <c r="Q235" i="1"/>
  <c r="R235" i="1"/>
  <c r="S235" i="1"/>
  <c r="T235" i="1"/>
  <c r="O236" i="1"/>
  <c r="P236" i="1"/>
  <c r="Q236" i="1"/>
  <c r="R236" i="1"/>
  <c r="S236" i="1"/>
  <c r="T236" i="1"/>
  <c r="O237" i="1"/>
  <c r="P237" i="1"/>
  <c r="Q237" i="1"/>
  <c r="R237" i="1"/>
  <c r="S237" i="1"/>
  <c r="T237" i="1"/>
  <c r="O238" i="1"/>
  <c r="P238" i="1"/>
  <c r="Q238" i="1"/>
  <c r="R238" i="1"/>
  <c r="S238" i="1"/>
  <c r="T238" i="1"/>
  <c r="O239" i="1"/>
  <c r="P239" i="1"/>
  <c r="Q239" i="1"/>
  <c r="R239" i="1"/>
  <c r="S239" i="1"/>
  <c r="T239" i="1"/>
  <c r="O240" i="1"/>
  <c r="P240" i="1"/>
  <c r="Q240" i="1"/>
  <c r="R240" i="1"/>
  <c r="S240" i="1"/>
  <c r="T240" i="1"/>
  <c r="O241" i="1"/>
  <c r="P241" i="1"/>
  <c r="Q241" i="1"/>
  <c r="R241" i="1"/>
  <c r="S241" i="1"/>
  <c r="T241" i="1"/>
  <c r="O242" i="1"/>
  <c r="P242" i="1"/>
  <c r="Q242" i="1"/>
  <c r="R242" i="1"/>
  <c r="S242" i="1"/>
  <c r="T242" i="1"/>
  <c r="O243" i="1"/>
  <c r="P243" i="1"/>
  <c r="Q243" i="1"/>
  <c r="R243" i="1"/>
  <c r="S243" i="1"/>
  <c r="T243" i="1"/>
  <c r="O244" i="1"/>
  <c r="P244" i="1"/>
  <c r="Q244" i="1"/>
  <c r="R244" i="1"/>
  <c r="S244" i="1"/>
  <c r="T244" i="1"/>
  <c r="O245" i="1"/>
  <c r="P245" i="1"/>
  <c r="Q245" i="1"/>
  <c r="R245" i="1"/>
  <c r="S245" i="1"/>
  <c r="T245" i="1"/>
  <c r="O246" i="1"/>
  <c r="P246" i="1"/>
  <c r="Q246" i="1"/>
  <c r="R246" i="1"/>
  <c r="S246" i="1"/>
  <c r="T246" i="1"/>
  <c r="O247" i="1"/>
  <c r="P247" i="1"/>
  <c r="Q247" i="1"/>
  <c r="R247" i="1"/>
  <c r="S247" i="1"/>
  <c r="T247" i="1"/>
  <c r="O248" i="1"/>
  <c r="P248" i="1"/>
  <c r="Q248" i="1"/>
  <c r="R248" i="1"/>
  <c r="S248" i="1"/>
  <c r="T248" i="1"/>
  <c r="O249" i="1"/>
  <c r="P249" i="1"/>
  <c r="Q249" i="1"/>
  <c r="R249" i="1"/>
  <c r="S249" i="1"/>
  <c r="T249" i="1"/>
  <c r="O250" i="1"/>
  <c r="P250" i="1"/>
  <c r="Q250" i="1"/>
  <c r="R250" i="1"/>
  <c r="S250" i="1"/>
  <c r="T250" i="1"/>
  <c r="O251" i="1"/>
  <c r="P251" i="1"/>
  <c r="Q251" i="1"/>
  <c r="R251" i="1"/>
  <c r="S251" i="1"/>
  <c r="T251" i="1"/>
  <c r="O252" i="1"/>
  <c r="P252" i="1"/>
  <c r="Q252" i="1"/>
  <c r="R252" i="1"/>
  <c r="S252" i="1"/>
  <c r="T252" i="1"/>
  <c r="O253" i="1"/>
  <c r="P253" i="1"/>
  <c r="Q253" i="1"/>
  <c r="R253" i="1"/>
  <c r="S253" i="1"/>
  <c r="T253" i="1"/>
  <c r="O254" i="1"/>
  <c r="P254" i="1"/>
  <c r="Q254" i="1"/>
  <c r="R254" i="1"/>
  <c r="S254" i="1"/>
  <c r="T254" i="1"/>
  <c r="O255" i="1"/>
  <c r="P255" i="1"/>
  <c r="Q255" i="1"/>
  <c r="R255" i="1"/>
  <c r="S255" i="1"/>
  <c r="T255" i="1"/>
  <c r="O256" i="1"/>
  <c r="P256" i="1"/>
  <c r="Q256" i="1"/>
  <c r="R256" i="1"/>
  <c r="S256" i="1"/>
  <c r="T256" i="1"/>
  <c r="O257" i="1"/>
  <c r="P257" i="1"/>
  <c r="Q257" i="1"/>
  <c r="R257" i="1"/>
  <c r="S257" i="1"/>
  <c r="T257" i="1"/>
  <c r="O258" i="1"/>
  <c r="P258" i="1"/>
  <c r="Q258" i="1"/>
  <c r="R258" i="1"/>
  <c r="S258" i="1"/>
  <c r="T258" i="1"/>
  <c r="O259" i="1"/>
  <c r="P259" i="1"/>
  <c r="Q259" i="1"/>
  <c r="R259" i="1"/>
  <c r="S259" i="1"/>
  <c r="T259" i="1"/>
  <c r="O260" i="1"/>
  <c r="P260" i="1"/>
  <c r="Q260" i="1"/>
  <c r="R260" i="1"/>
  <c r="S260" i="1"/>
  <c r="T260" i="1"/>
  <c r="O261" i="1"/>
  <c r="P261" i="1"/>
  <c r="Q261" i="1"/>
  <c r="R261" i="1"/>
  <c r="S261" i="1"/>
  <c r="T261" i="1"/>
  <c r="O262" i="1"/>
  <c r="P262" i="1"/>
  <c r="Q262" i="1"/>
  <c r="R262" i="1"/>
  <c r="S262" i="1"/>
  <c r="T262" i="1"/>
  <c r="O263" i="1"/>
  <c r="P263" i="1"/>
  <c r="Q263" i="1"/>
  <c r="R263" i="1"/>
  <c r="S263" i="1"/>
  <c r="T263" i="1"/>
  <c r="O264" i="1"/>
  <c r="P264" i="1"/>
  <c r="Q264" i="1"/>
  <c r="R264" i="1"/>
  <c r="S264" i="1"/>
  <c r="T264" i="1"/>
  <c r="O265" i="1"/>
  <c r="P265" i="1"/>
  <c r="Q265" i="1"/>
  <c r="R265" i="1"/>
  <c r="S265" i="1"/>
  <c r="T265" i="1"/>
  <c r="O266" i="1"/>
  <c r="P266" i="1"/>
  <c r="Q266" i="1"/>
  <c r="R266" i="1"/>
  <c r="S266" i="1"/>
  <c r="T266" i="1"/>
  <c r="O267" i="1"/>
  <c r="P267" i="1"/>
  <c r="Q267" i="1"/>
  <c r="R267" i="1"/>
  <c r="S267" i="1"/>
  <c r="T267" i="1"/>
  <c r="O268" i="1"/>
  <c r="P268" i="1"/>
  <c r="Q268" i="1"/>
  <c r="R268" i="1"/>
  <c r="S268" i="1"/>
  <c r="T268" i="1"/>
  <c r="O269" i="1"/>
  <c r="P269" i="1"/>
  <c r="Q269" i="1"/>
  <c r="R269" i="1"/>
  <c r="S269" i="1"/>
  <c r="T269" i="1"/>
  <c r="O270" i="1"/>
  <c r="P270" i="1"/>
  <c r="Q270" i="1"/>
  <c r="R270" i="1"/>
  <c r="S270" i="1"/>
  <c r="T270" i="1"/>
  <c r="O271" i="1"/>
  <c r="P271" i="1"/>
  <c r="Q271" i="1"/>
  <c r="R271" i="1"/>
  <c r="S271" i="1"/>
  <c r="T271" i="1"/>
  <c r="O272" i="1"/>
  <c r="P272" i="1"/>
  <c r="Q272" i="1"/>
  <c r="R272" i="1"/>
  <c r="S272" i="1"/>
  <c r="T272" i="1"/>
  <c r="O273" i="1"/>
  <c r="P273" i="1"/>
  <c r="Q273" i="1"/>
  <c r="R273" i="1"/>
  <c r="S273" i="1"/>
  <c r="T273" i="1"/>
  <c r="O274" i="1"/>
  <c r="P274" i="1"/>
  <c r="Q274" i="1"/>
  <c r="R274" i="1"/>
  <c r="S274" i="1"/>
  <c r="T274" i="1"/>
  <c r="O275" i="1"/>
  <c r="P275" i="1"/>
  <c r="Q275" i="1"/>
  <c r="R275" i="1"/>
  <c r="S275" i="1"/>
  <c r="T275" i="1"/>
  <c r="O276" i="1"/>
  <c r="P276" i="1"/>
  <c r="Q276" i="1"/>
  <c r="R276" i="1"/>
  <c r="S276" i="1"/>
  <c r="T276" i="1"/>
  <c r="O277" i="1"/>
  <c r="P277" i="1"/>
  <c r="Q277" i="1"/>
  <c r="R277" i="1"/>
  <c r="S277" i="1"/>
  <c r="T277" i="1"/>
  <c r="O278" i="1"/>
  <c r="P278" i="1"/>
  <c r="Q278" i="1"/>
  <c r="R278" i="1"/>
  <c r="S278" i="1"/>
  <c r="T278" i="1"/>
  <c r="O279" i="1"/>
  <c r="P279" i="1"/>
  <c r="Q279" i="1"/>
  <c r="R279" i="1"/>
  <c r="S279" i="1"/>
  <c r="T279" i="1"/>
  <c r="O280" i="1"/>
  <c r="P280" i="1"/>
  <c r="Q280" i="1"/>
  <c r="R280" i="1"/>
  <c r="S280" i="1"/>
  <c r="T280" i="1"/>
  <c r="O281" i="1"/>
  <c r="P281" i="1"/>
  <c r="Q281" i="1"/>
  <c r="R281" i="1"/>
  <c r="S281" i="1"/>
  <c r="T281" i="1"/>
  <c r="O282" i="1"/>
  <c r="P282" i="1"/>
  <c r="Q282" i="1"/>
  <c r="R282" i="1"/>
  <c r="S282" i="1"/>
  <c r="T282" i="1"/>
  <c r="O283" i="1"/>
  <c r="P283" i="1"/>
  <c r="Q283" i="1"/>
  <c r="R283" i="1"/>
  <c r="S283" i="1"/>
  <c r="T283" i="1"/>
  <c r="O284" i="1"/>
  <c r="P284" i="1"/>
  <c r="Q284" i="1"/>
  <c r="R284" i="1"/>
  <c r="S284" i="1"/>
  <c r="T284" i="1"/>
  <c r="O285" i="1"/>
  <c r="P285" i="1"/>
  <c r="Q285" i="1"/>
  <c r="R285" i="1"/>
  <c r="S285" i="1"/>
  <c r="T285" i="1"/>
  <c r="O286" i="1"/>
  <c r="P286" i="1"/>
  <c r="Q286" i="1"/>
  <c r="R286" i="1"/>
  <c r="S286" i="1"/>
  <c r="T286" i="1"/>
  <c r="O287" i="1"/>
  <c r="P287" i="1"/>
  <c r="Q287" i="1"/>
  <c r="R287" i="1"/>
  <c r="S287" i="1"/>
  <c r="T287" i="1"/>
  <c r="O288" i="1"/>
  <c r="P288" i="1"/>
  <c r="Q288" i="1"/>
  <c r="R288" i="1"/>
  <c r="S288" i="1"/>
  <c r="T288" i="1"/>
  <c r="O289" i="1"/>
  <c r="P289" i="1"/>
  <c r="Q289" i="1"/>
  <c r="R289" i="1"/>
  <c r="S289" i="1"/>
  <c r="T289" i="1"/>
  <c r="O290" i="1"/>
  <c r="P290" i="1"/>
  <c r="Q290" i="1"/>
  <c r="R290" i="1"/>
  <c r="S290" i="1"/>
  <c r="T290" i="1"/>
  <c r="O291" i="1"/>
  <c r="P291" i="1"/>
  <c r="Q291" i="1"/>
  <c r="R291" i="1"/>
  <c r="S291" i="1"/>
  <c r="T291" i="1"/>
  <c r="O292" i="1"/>
  <c r="P292" i="1"/>
  <c r="Q292" i="1"/>
  <c r="R292" i="1"/>
  <c r="S292" i="1"/>
  <c r="T292" i="1"/>
  <c r="O293" i="1"/>
  <c r="P293" i="1"/>
  <c r="Q293" i="1"/>
  <c r="R293" i="1"/>
  <c r="S293" i="1"/>
  <c r="T293" i="1"/>
  <c r="O294" i="1"/>
  <c r="P294" i="1"/>
  <c r="Q294" i="1"/>
  <c r="R294" i="1"/>
  <c r="S294" i="1"/>
  <c r="T294" i="1"/>
  <c r="O295" i="1"/>
  <c r="P295" i="1"/>
  <c r="Q295" i="1"/>
  <c r="R295" i="1"/>
  <c r="S295" i="1"/>
  <c r="T295" i="1"/>
  <c r="O296" i="1"/>
  <c r="P296" i="1"/>
  <c r="Q296" i="1"/>
  <c r="R296" i="1"/>
  <c r="S296" i="1"/>
  <c r="T296" i="1"/>
  <c r="O297" i="1"/>
  <c r="P297" i="1"/>
  <c r="Q297" i="1"/>
  <c r="R297" i="1"/>
  <c r="S297" i="1"/>
  <c r="T297" i="1"/>
  <c r="O298" i="1"/>
  <c r="P298" i="1"/>
  <c r="Q298" i="1"/>
  <c r="R298" i="1"/>
  <c r="S298" i="1"/>
  <c r="T298" i="1"/>
  <c r="O299" i="1"/>
  <c r="P299" i="1"/>
  <c r="Q299" i="1"/>
  <c r="R299" i="1"/>
  <c r="S299" i="1"/>
  <c r="T299" i="1"/>
  <c r="O300" i="1"/>
  <c r="P300" i="1"/>
  <c r="Q300" i="1"/>
  <c r="R300" i="1"/>
  <c r="S300" i="1"/>
  <c r="T300" i="1"/>
  <c r="O301" i="1"/>
  <c r="P301" i="1"/>
  <c r="Q301" i="1"/>
  <c r="R301" i="1"/>
  <c r="S301" i="1"/>
  <c r="T301" i="1"/>
  <c r="O302" i="1"/>
  <c r="P302" i="1"/>
  <c r="Q302" i="1"/>
  <c r="R302" i="1"/>
  <c r="S302" i="1"/>
  <c r="T302" i="1"/>
  <c r="O303" i="1"/>
  <c r="P303" i="1"/>
  <c r="Q303" i="1"/>
  <c r="R303" i="1"/>
  <c r="S303" i="1"/>
  <c r="T303" i="1"/>
  <c r="O304" i="1"/>
  <c r="P304" i="1"/>
  <c r="Q304" i="1"/>
  <c r="R304" i="1"/>
  <c r="S304" i="1"/>
  <c r="T304" i="1"/>
  <c r="O305" i="1"/>
  <c r="P305" i="1"/>
  <c r="Q305" i="1"/>
  <c r="R305" i="1"/>
  <c r="S305" i="1"/>
  <c r="T305" i="1"/>
  <c r="O306" i="1"/>
  <c r="P306" i="1"/>
  <c r="Q306" i="1"/>
  <c r="R306" i="1"/>
  <c r="S306" i="1"/>
  <c r="T306" i="1"/>
  <c r="O307" i="1"/>
  <c r="P307" i="1"/>
  <c r="Q307" i="1"/>
  <c r="R307" i="1"/>
  <c r="S307" i="1"/>
  <c r="T307" i="1"/>
  <c r="O308" i="1"/>
  <c r="P308" i="1"/>
  <c r="Q308" i="1"/>
  <c r="R308" i="1"/>
  <c r="S308" i="1"/>
  <c r="T308" i="1"/>
  <c r="O309" i="1"/>
  <c r="P309" i="1"/>
  <c r="Q309" i="1"/>
  <c r="R309" i="1"/>
  <c r="S309" i="1"/>
  <c r="T309" i="1"/>
  <c r="O310" i="1"/>
  <c r="P310" i="1"/>
  <c r="Q310" i="1"/>
  <c r="R310" i="1"/>
  <c r="S310" i="1"/>
  <c r="T310" i="1"/>
  <c r="O311" i="1"/>
  <c r="P311" i="1"/>
  <c r="Q311" i="1"/>
  <c r="R311" i="1"/>
  <c r="S311" i="1"/>
  <c r="T311" i="1"/>
  <c r="O312" i="1"/>
  <c r="P312" i="1"/>
  <c r="Q312" i="1"/>
  <c r="R312" i="1"/>
  <c r="S312" i="1"/>
  <c r="T312" i="1"/>
  <c r="O313" i="1"/>
  <c r="P313" i="1"/>
  <c r="Q313" i="1"/>
  <c r="R313" i="1"/>
  <c r="S313" i="1"/>
  <c r="T313" i="1"/>
  <c r="O314" i="1"/>
  <c r="P314" i="1"/>
  <c r="Q314" i="1"/>
  <c r="R314" i="1"/>
  <c r="S314" i="1"/>
  <c r="T314" i="1"/>
  <c r="O315" i="1"/>
  <c r="P315" i="1"/>
  <c r="Q315" i="1"/>
  <c r="R315" i="1"/>
  <c r="S315" i="1"/>
  <c r="T315" i="1"/>
  <c r="O316" i="1"/>
  <c r="P316" i="1"/>
  <c r="Q316" i="1"/>
  <c r="R316" i="1"/>
  <c r="S316" i="1"/>
  <c r="T316" i="1"/>
  <c r="O317" i="1"/>
  <c r="P317" i="1"/>
  <c r="Q317" i="1"/>
  <c r="R317" i="1"/>
  <c r="S317" i="1"/>
  <c r="T317" i="1"/>
  <c r="O318" i="1"/>
  <c r="P318" i="1"/>
  <c r="Q318" i="1"/>
  <c r="R318" i="1"/>
  <c r="S318" i="1"/>
  <c r="T318" i="1"/>
  <c r="O319" i="1"/>
  <c r="P319" i="1"/>
  <c r="Q319" i="1"/>
  <c r="R319" i="1"/>
  <c r="S319" i="1"/>
  <c r="T319" i="1"/>
  <c r="O320" i="1"/>
  <c r="P320" i="1"/>
  <c r="Q320" i="1"/>
  <c r="R320" i="1"/>
  <c r="S320" i="1"/>
  <c r="T320" i="1"/>
  <c r="O321" i="1"/>
  <c r="P321" i="1"/>
  <c r="Q321" i="1"/>
  <c r="R321" i="1"/>
  <c r="S321" i="1"/>
  <c r="T321" i="1"/>
  <c r="O322" i="1"/>
  <c r="P322" i="1"/>
  <c r="Q322" i="1"/>
  <c r="R322" i="1"/>
  <c r="S322" i="1"/>
  <c r="T322" i="1"/>
  <c r="O323" i="1"/>
  <c r="P323" i="1"/>
  <c r="Q323" i="1"/>
  <c r="R323" i="1"/>
  <c r="S323" i="1"/>
  <c r="T323" i="1"/>
  <c r="O324" i="1"/>
  <c r="P324" i="1"/>
  <c r="Q324" i="1"/>
  <c r="R324" i="1"/>
  <c r="S324" i="1"/>
  <c r="T324" i="1"/>
  <c r="O325" i="1"/>
  <c r="P325" i="1"/>
  <c r="Q325" i="1"/>
  <c r="R325" i="1"/>
  <c r="S325" i="1"/>
  <c r="T325" i="1"/>
  <c r="O326" i="1"/>
  <c r="P326" i="1"/>
  <c r="Q326" i="1"/>
  <c r="R326" i="1"/>
  <c r="S326" i="1"/>
  <c r="T326" i="1"/>
  <c r="O327" i="1"/>
  <c r="P327" i="1"/>
  <c r="Q327" i="1"/>
  <c r="R327" i="1"/>
  <c r="S327" i="1"/>
  <c r="T327" i="1"/>
  <c r="O328" i="1"/>
  <c r="P328" i="1"/>
  <c r="Q328" i="1"/>
  <c r="R328" i="1"/>
  <c r="S328" i="1"/>
  <c r="T328" i="1"/>
  <c r="O329" i="1"/>
  <c r="P329" i="1"/>
  <c r="Q329" i="1"/>
  <c r="R329" i="1"/>
  <c r="S329" i="1"/>
  <c r="T329" i="1"/>
  <c r="O330" i="1"/>
  <c r="P330" i="1"/>
  <c r="Q330" i="1"/>
  <c r="R330" i="1"/>
  <c r="S330" i="1"/>
  <c r="T330" i="1"/>
  <c r="O331" i="1"/>
  <c r="P331" i="1"/>
  <c r="Q331" i="1"/>
  <c r="R331" i="1"/>
  <c r="S331" i="1"/>
  <c r="T331" i="1"/>
  <c r="O332" i="1"/>
  <c r="P332" i="1"/>
  <c r="Q332" i="1"/>
  <c r="R332" i="1"/>
  <c r="S332" i="1"/>
  <c r="T332" i="1"/>
  <c r="O333" i="1"/>
  <c r="P333" i="1"/>
  <c r="Q333" i="1"/>
  <c r="R333" i="1"/>
  <c r="S333" i="1"/>
  <c r="T333" i="1"/>
  <c r="O334" i="1"/>
  <c r="P334" i="1"/>
  <c r="Q334" i="1"/>
  <c r="R334" i="1"/>
  <c r="S334" i="1"/>
  <c r="T334" i="1"/>
  <c r="O335" i="1"/>
  <c r="P335" i="1"/>
  <c r="Q335" i="1"/>
  <c r="R335" i="1"/>
  <c r="S335" i="1"/>
  <c r="T335" i="1"/>
  <c r="O336" i="1"/>
  <c r="P336" i="1"/>
  <c r="Q336" i="1"/>
  <c r="R336" i="1"/>
  <c r="S336" i="1"/>
  <c r="T336" i="1"/>
  <c r="O337" i="1"/>
  <c r="P337" i="1"/>
  <c r="Q337" i="1"/>
  <c r="R337" i="1"/>
  <c r="S337" i="1"/>
  <c r="T337" i="1"/>
  <c r="O338" i="1"/>
  <c r="P338" i="1"/>
  <c r="Q338" i="1"/>
  <c r="R338" i="1"/>
  <c r="S338" i="1"/>
  <c r="T338" i="1"/>
  <c r="O339" i="1"/>
  <c r="P339" i="1"/>
  <c r="Q339" i="1"/>
  <c r="R339" i="1"/>
  <c r="S339" i="1"/>
  <c r="T339" i="1"/>
  <c r="O340" i="1"/>
  <c r="P340" i="1"/>
  <c r="Q340" i="1"/>
  <c r="R340" i="1"/>
  <c r="S340" i="1"/>
  <c r="T340" i="1"/>
  <c r="O341" i="1"/>
  <c r="P341" i="1"/>
  <c r="Q341" i="1"/>
  <c r="R341" i="1"/>
  <c r="S341" i="1"/>
  <c r="T341" i="1"/>
  <c r="O342" i="1"/>
  <c r="P342" i="1"/>
  <c r="Q342" i="1"/>
  <c r="R342" i="1"/>
  <c r="S342" i="1"/>
  <c r="T342" i="1"/>
  <c r="O343" i="1"/>
  <c r="P343" i="1"/>
  <c r="Q343" i="1"/>
  <c r="R343" i="1"/>
  <c r="S343" i="1"/>
  <c r="T343" i="1"/>
  <c r="O344" i="1"/>
  <c r="P344" i="1"/>
  <c r="Q344" i="1"/>
  <c r="R344" i="1"/>
  <c r="S344" i="1"/>
  <c r="T344" i="1"/>
  <c r="O345" i="1"/>
  <c r="P345" i="1"/>
  <c r="Q345" i="1"/>
  <c r="R345" i="1"/>
  <c r="S345" i="1"/>
  <c r="T345" i="1"/>
  <c r="O346" i="1"/>
  <c r="P346" i="1"/>
  <c r="Q346" i="1"/>
  <c r="R346" i="1"/>
  <c r="S346" i="1"/>
  <c r="T346" i="1"/>
  <c r="O347" i="1"/>
  <c r="P347" i="1"/>
  <c r="Q347" i="1"/>
  <c r="R347" i="1"/>
  <c r="S347" i="1"/>
  <c r="T347" i="1"/>
  <c r="O348" i="1"/>
  <c r="P348" i="1"/>
  <c r="Q348" i="1"/>
  <c r="R348" i="1"/>
  <c r="S348" i="1"/>
  <c r="T348" i="1"/>
  <c r="O349" i="1"/>
  <c r="P349" i="1"/>
  <c r="Q349" i="1"/>
  <c r="R349" i="1"/>
  <c r="S349" i="1"/>
  <c r="T349" i="1"/>
  <c r="O350" i="1"/>
  <c r="P350" i="1"/>
  <c r="Q350" i="1"/>
  <c r="R350" i="1"/>
  <c r="S350" i="1"/>
  <c r="T350" i="1"/>
  <c r="O351" i="1"/>
  <c r="P351" i="1"/>
  <c r="Q351" i="1"/>
  <c r="R351" i="1"/>
  <c r="S351" i="1"/>
  <c r="T351" i="1"/>
  <c r="O352" i="1"/>
  <c r="P352" i="1"/>
  <c r="Q352" i="1"/>
  <c r="R352" i="1"/>
  <c r="S352" i="1"/>
  <c r="T352" i="1"/>
  <c r="O353" i="1"/>
  <c r="P353" i="1"/>
  <c r="Q353" i="1"/>
  <c r="R353" i="1"/>
  <c r="S353" i="1"/>
  <c r="T353" i="1"/>
  <c r="O354" i="1"/>
  <c r="P354" i="1"/>
  <c r="Q354" i="1"/>
  <c r="R354" i="1"/>
  <c r="S354" i="1"/>
  <c r="T354" i="1"/>
  <c r="O355" i="1"/>
  <c r="P355" i="1"/>
  <c r="Q355" i="1"/>
  <c r="R355" i="1"/>
  <c r="S355" i="1"/>
  <c r="T355" i="1"/>
  <c r="O356" i="1"/>
  <c r="P356" i="1"/>
  <c r="Q356" i="1"/>
  <c r="R356" i="1"/>
  <c r="S356" i="1"/>
  <c r="T356" i="1"/>
  <c r="O357" i="1"/>
  <c r="P357" i="1"/>
  <c r="Q357" i="1"/>
  <c r="R357" i="1"/>
  <c r="S357" i="1"/>
  <c r="T357" i="1"/>
  <c r="O358" i="1"/>
  <c r="P358" i="1"/>
  <c r="Q358" i="1"/>
  <c r="R358" i="1"/>
  <c r="S358" i="1"/>
  <c r="T358" i="1"/>
  <c r="O359" i="1"/>
  <c r="P359" i="1"/>
  <c r="Q359" i="1"/>
  <c r="R359" i="1"/>
  <c r="S359" i="1"/>
  <c r="T359" i="1"/>
  <c r="O360" i="1"/>
  <c r="P360" i="1"/>
  <c r="Q360" i="1"/>
  <c r="R360" i="1"/>
  <c r="S360" i="1"/>
  <c r="T360" i="1"/>
  <c r="O361" i="1"/>
  <c r="P361" i="1"/>
  <c r="Q361" i="1"/>
  <c r="R361" i="1"/>
  <c r="S361" i="1"/>
  <c r="T361" i="1"/>
  <c r="O362" i="1"/>
  <c r="P362" i="1"/>
  <c r="Q362" i="1"/>
  <c r="R362" i="1"/>
  <c r="S362" i="1"/>
  <c r="T362" i="1"/>
  <c r="O363" i="1"/>
  <c r="P363" i="1"/>
  <c r="Q363" i="1"/>
  <c r="R363" i="1"/>
  <c r="S363" i="1"/>
  <c r="T363" i="1"/>
  <c r="O364" i="1"/>
  <c r="P364" i="1"/>
  <c r="Q364" i="1"/>
  <c r="R364" i="1"/>
  <c r="S364" i="1"/>
  <c r="T364" i="1"/>
  <c r="O365" i="1"/>
  <c r="P365" i="1"/>
  <c r="Q365" i="1"/>
  <c r="R365" i="1"/>
  <c r="S365" i="1"/>
  <c r="T365" i="1"/>
  <c r="O366" i="1"/>
  <c r="P366" i="1"/>
  <c r="Q366" i="1"/>
  <c r="R366" i="1"/>
  <c r="S366" i="1"/>
  <c r="T366" i="1"/>
  <c r="O367" i="1"/>
  <c r="P367" i="1"/>
  <c r="Q367" i="1"/>
  <c r="R367" i="1"/>
  <c r="S367" i="1"/>
  <c r="T367" i="1"/>
  <c r="O368" i="1"/>
  <c r="P368" i="1"/>
  <c r="Q368" i="1"/>
  <c r="R368" i="1"/>
  <c r="S368" i="1"/>
  <c r="T368" i="1"/>
  <c r="O369" i="1"/>
  <c r="P369" i="1"/>
  <c r="Q369" i="1"/>
  <c r="R369" i="1"/>
  <c r="S369" i="1"/>
  <c r="T369" i="1"/>
  <c r="O370" i="1"/>
  <c r="P370" i="1"/>
  <c r="Q370" i="1"/>
  <c r="R370" i="1"/>
  <c r="S370" i="1"/>
  <c r="T370" i="1"/>
  <c r="O371" i="1"/>
  <c r="P371" i="1"/>
  <c r="Q371" i="1"/>
  <c r="R371" i="1"/>
  <c r="S371" i="1"/>
  <c r="T371" i="1"/>
  <c r="O372" i="1"/>
  <c r="P372" i="1"/>
  <c r="Q372" i="1"/>
  <c r="R372" i="1"/>
  <c r="S372" i="1"/>
  <c r="T372" i="1"/>
  <c r="O373" i="1"/>
  <c r="P373" i="1"/>
  <c r="Q373" i="1"/>
  <c r="R373" i="1"/>
  <c r="S373" i="1"/>
  <c r="T373" i="1"/>
  <c r="O374" i="1"/>
  <c r="P374" i="1"/>
  <c r="Q374" i="1"/>
  <c r="R374" i="1"/>
  <c r="S374" i="1"/>
  <c r="T374" i="1"/>
  <c r="O375" i="1"/>
  <c r="P375" i="1"/>
  <c r="Q375" i="1"/>
  <c r="R375" i="1"/>
  <c r="S375" i="1"/>
  <c r="T375" i="1"/>
  <c r="O376" i="1"/>
  <c r="P376" i="1"/>
  <c r="Q376" i="1"/>
  <c r="R376" i="1"/>
  <c r="S376" i="1"/>
  <c r="T376" i="1"/>
  <c r="O377" i="1"/>
  <c r="P377" i="1"/>
  <c r="Q377" i="1"/>
  <c r="R377" i="1"/>
  <c r="S377" i="1"/>
  <c r="T377" i="1"/>
  <c r="O378" i="1"/>
  <c r="P378" i="1"/>
  <c r="Q378" i="1"/>
  <c r="R378" i="1"/>
  <c r="S378" i="1"/>
  <c r="T378" i="1"/>
  <c r="O379" i="1"/>
  <c r="P379" i="1"/>
  <c r="Q379" i="1"/>
  <c r="R379" i="1"/>
  <c r="S379" i="1"/>
  <c r="T379" i="1"/>
  <c r="O380" i="1"/>
  <c r="P380" i="1"/>
  <c r="Q380" i="1"/>
  <c r="R380" i="1"/>
  <c r="S380" i="1"/>
  <c r="T380" i="1"/>
  <c r="O381" i="1"/>
  <c r="P381" i="1"/>
  <c r="Q381" i="1"/>
  <c r="R381" i="1"/>
  <c r="S381" i="1"/>
  <c r="T381" i="1"/>
  <c r="O382" i="1"/>
  <c r="P382" i="1"/>
  <c r="Q382" i="1"/>
  <c r="R382" i="1"/>
  <c r="S382" i="1"/>
  <c r="T382" i="1"/>
  <c r="O383" i="1"/>
  <c r="P383" i="1"/>
  <c r="Q383" i="1"/>
  <c r="R383" i="1"/>
  <c r="S383" i="1"/>
  <c r="T383" i="1"/>
  <c r="O384" i="1"/>
  <c r="P384" i="1"/>
  <c r="Q384" i="1"/>
  <c r="R384" i="1"/>
  <c r="S384" i="1"/>
  <c r="T384" i="1"/>
  <c r="O385" i="1"/>
  <c r="P385" i="1"/>
  <c r="Q385" i="1"/>
  <c r="R385" i="1"/>
  <c r="S385" i="1"/>
  <c r="T385" i="1"/>
  <c r="O386" i="1"/>
  <c r="P386" i="1"/>
  <c r="Q386" i="1"/>
  <c r="R386" i="1"/>
  <c r="S386" i="1"/>
  <c r="T386" i="1"/>
  <c r="O387" i="1"/>
  <c r="P387" i="1"/>
  <c r="Q387" i="1"/>
  <c r="R387" i="1"/>
  <c r="S387" i="1"/>
  <c r="T387" i="1"/>
  <c r="O388" i="1"/>
  <c r="P388" i="1"/>
  <c r="Q388" i="1"/>
  <c r="R388" i="1"/>
  <c r="S388" i="1"/>
  <c r="T388" i="1"/>
  <c r="O389" i="1"/>
  <c r="P389" i="1"/>
  <c r="Q389" i="1"/>
  <c r="R389" i="1"/>
  <c r="S389" i="1"/>
  <c r="T389" i="1"/>
  <c r="O390" i="1"/>
  <c r="P390" i="1"/>
  <c r="Q390" i="1"/>
  <c r="R390" i="1"/>
  <c r="S390" i="1"/>
  <c r="T390" i="1"/>
  <c r="O391" i="1"/>
  <c r="P391" i="1"/>
  <c r="Q391" i="1"/>
  <c r="R391" i="1"/>
  <c r="S391" i="1"/>
  <c r="T391" i="1"/>
  <c r="O392" i="1"/>
  <c r="P392" i="1"/>
  <c r="Q392" i="1"/>
  <c r="R392" i="1"/>
  <c r="S392" i="1"/>
  <c r="T392" i="1"/>
  <c r="O393" i="1"/>
  <c r="P393" i="1"/>
  <c r="Q393" i="1"/>
  <c r="R393" i="1"/>
  <c r="S393" i="1"/>
  <c r="T393" i="1"/>
  <c r="O394" i="1"/>
  <c r="P394" i="1"/>
  <c r="Q394" i="1"/>
  <c r="R394" i="1"/>
  <c r="S394" i="1"/>
  <c r="T394" i="1"/>
  <c r="O395" i="1"/>
  <c r="P395" i="1"/>
  <c r="Q395" i="1"/>
  <c r="R395" i="1"/>
  <c r="S395" i="1"/>
  <c r="T395" i="1"/>
  <c r="O396" i="1"/>
  <c r="P396" i="1"/>
  <c r="Q396" i="1"/>
  <c r="R396" i="1"/>
  <c r="S396" i="1"/>
  <c r="T396" i="1"/>
  <c r="O397" i="1"/>
  <c r="P397" i="1"/>
  <c r="Q397" i="1"/>
  <c r="R397" i="1"/>
  <c r="S397" i="1"/>
  <c r="T397" i="1"/>
  <c r="O398" i="1"/>
  <c r="P398" i="1"/>
  <c r="Q398" i="1"/>
  <c r="R398" i="1"/>
  <c r="S398" i="1"/>
  <c r="T398" i="1"/>
  <c r="O399" i="1"/>
  <c r="P399" i="1"/>
  <c r="Q399" i="1"/>
  <c r="R399" i="1"/>
  <c r="S399" i="1"/>
  <c r="T399" i="1"/>
  <c r="O400" i="1"/>
  <c r="P400" i="1"/>
  <c r="Q400" i="1"/>
  <c r="R400" i="1"/>
  <c r="S400" i="1"/>
  <c r="T400" i="1"/>
  <c r="O401" i="1"/>
  <c r="P401" i="1"/>
  <c r="Q401" i="1"/>
  <c r="R401" i="1"/>
  <c r="S401" i="1"/>
  <c r="T401" i="1"/>
  <c r="O402" i="1"/>
  <c r="P402" i="1"/>
  <c r="Q402" i="1"/>
  <c r="R402" i="1"/>
  <c r="S402" i="1"/>
  <c r="T402" i="1"/>
  <c r="O403" i="1"/>
  <c r="P403" i="1"/>
  <c r="Q403" i="1"/>
  <c r="R403" i="1"/>
  <c r="S403" i="1"/>
  <c r="T403" i="1"/>
  <c r="O404" i="1"/>
  <c r="P404" i="1"/>
  <c r="Q404" i="1"/>
  <c r="R404" i="1"/>
  <c r="S404" i="1"/>
  <c r="T404" i="1"/>
  <c r="O405" i="1"/>
  <c r="P405" i="1"/>
  <c r="Q405" i="1"/>
  <c r="R405" i="1"/>
  <c r="S405" i="1"/>
  <c r="T405" i="1"/>
  <c r="O406" i="1"/>
  <c r="P406" i="1"/>
  <c r="Q406" i="1"/>
  <c r="R406" i="1"/>
  <c r="S406" i="1"/>
  <c r="T406" i="1"/>
  <c r="O407" i="1"/>
  <c r="P407" i="1"/>
  <c r="Q407" i="1"/>
  <c r="R407" i="1"/>
  <c r="S407" i="1"/>
  <c r="T407" i="1"/>
  <c r="O408" i="1"/>
  <c r="P408" i="1"/>
  <c r="Q408" i="1"/>
  <c r="R408" i="1"/>
  <c r="S408" i="1"/>
  <c r="T408" i="1"/>
  <c r="O409" i="1"/>
  <c r="P409" i="1"/>
  <c r="Q409" i="1"/>
  <c r="R409" i="1"/>
  <c r="S409" i="1"/>
  <c r="T409" i="1"/>
  <c r="O410" i="1"/>
  <c r="P410" i="1"/>
  <c r="Q410" i="1"/>
  <c r="R410" i="1"/>
  <c r="S410" i="1"/>
  <c r="T410" i="1"/>
  <c r="O411" i="1"/>
  <c r="P411" i="1"/>
  <c r="Q411" i="1"/>
  <c r="R411" i="1"/>
  <c r="S411" i="1"/>
  <c r="T411" i="1"/>
  <c r="O412" i="1"/>
  <c r="P412" i="1"/>
  <c r="Q412" i="1"/>
  <c r="R412" i="1"/>
  <c r="S412" i="1"/>
  <c r="T412" i="1"/>
  <c r="O413" i="1"/>
  <c r="P413" i="1"/>
  <c r="Q413" i="1"/>
  <c r="R413" i="1"/>
  <c r="S413" i="1"/>
  <c r="T413" i="1"/>
  <c r="O414" i="1"/>
  <c r="P414" i="1"/>
  <c r="Q414" i="1"/>
  <c r="R414" i="1"/>
  <c r="S414" i="1"/>
  <c r="T414" i="1"/>
  <c r="O415" i="1"/>
  <c r="P415" i="1"/>
  <c r="Q415" i="1"/>
  <c r="R415" i="1"/>
  <c r="S415" i="1"/>
  <c r="T415" i="1"/>
  <c r="O416" i="1"/>
  <c r="P416" i="1"/>
  <c r="Q416" i="1"/>
  <c r="R416" i="1"/>
  <c r="S416" i="1"/>
  <c r="T416" i="1"/>
  <c r="O417" i="1"/>
  <c r="P417" i="1"/>
  <c r="Q417" i="1"/>
  <c r="R417" i="1"/>
  <c r="S417" i="1"/>
  <c r="T417" i="1"/>
  <c r="O418" i="1"/>
  <c r="P418" i="1"/>
  <c r="Q418" i="1"/>
  <c r="R418" i="1"/>
  <c r="S418" i="1"/>
  <c r="T418" i="1"/>
  <c r="O419" i="1"/>
  <c r="P419" i="1"/>
  <c r="Q419" i="1"/>
  <c r="R419" i="1"/>
  <c r="S419" i="1"/>
  <c r="T419" i="1"/>
  <c r="O420" i="1"/>
  <c r="P420" i="1"/>
  <c r="Q420" i="1"/>
  <c r="R420" i="1"/>
  <c r="S420" i="1"/>
  <c r="T420" i="1"/>
  <c r="O421" i="1"/>
  <c r="P421" i="1"/>
  <c r="Q421" i="1"/>
  <c r="R421" i="1"/>
  <c r="S421" i="1"/>
  <c r="T421" i="1"/>
  <c r="O422" i="1"/>
  <c r="P422" i="1"/>
  <c r="Q422" i="1"/>
  <c r="R422" i="1"/>
  <c r="S422" i="1"/>
  <c r="T422" i="1"/>
  <c r="O423" i="1"/>
  <c r="P423" i="1"/>
  <c r="Q423" i="1"/>
  <c r="R423" i="1"/>
  <c r="S423" i="1"/>
  <c r="T423" i="1"/>
  <c r="O424" i="1"/>
  <c r="P424" i="1"/>
  <c r="Q424" i="1"/>
  <c r="R424" i="1"/>
  <c r="S424" i="1"/>
  <c r="T424" i="1"/>
  <c r="O425" i="1"/>
  <c r="P425" i="1"/>
  <c r="Q425" i="1"/>
  <c r="R425" i="1"/>
  <c r="S425" i="1"/>
  <c r="T425" i="1"/>
  <c r="O426" i="1"/>
  <c r="P426" i="1"/>
  <c r="Q426" i="1"/>
  <c r="R426" i="1"/>
  <c r="S426" i="1"/>
  <c r="T426" i="1"/>
  <c r="O427" i="1"/>
  <c r="P427" i="1"/>
  <c r="Q427" i="1"/>
  <c r="R427" i="1"/>
  <c r="S427" i="1"/>
  <c r="T427" i="1"/>
  <c r="O428" i="1"/>
  <c r="P428" i="1"/>
  <c r="Q428" i="1"/>
  <c r="R428" i="1"/>
  <c r="S428" i="1"/>
  <c r="T428" i="1"/>
  <c r="O429" i="1"/>
  <c r="P429" i="1"/>
  <c r="Q429" i="1"/>
  <c r="R429" i="1"/>
  <c r="S429" i="1"/>
  <c r="T429" i="1"/>
  <c r="O430" i="1"/>
  <c r="P430" i="1"/>
  <c r="Q430" i="1"/>
  <c r="R430" i="1"/>
  <c r="S430" i="1"/>
  <c r="T430" i="1"/>
  <c r="O431" i="1"/>
  <c r="P431" i="1"/>
  <c r="Q431" i="1"/>
  <c r="R431" i="1"/>
  <c r="S431" i="1"/>
  <c r="T431" i="1"/>
  <c r="O432" i="1"/>
  <c r="P432" i="1"/>
  <c r="Q432" i="1"/>
  <c r="R432" i="1"/>
  <c r="S432" i="1"/>
  <c r="T432" i="1"/>
  <c r="O433" i="1"/>
  <c r="P433" i="1"/>
  <c r="Q433" i="1"/>
  <c r="R433" i="1"/>
  <c r="S433" i="1"/>
  <c r="T433" i="1"/>
  <c r="O434" i="1"/>
  <c r="P434" i="1"/>
  <c r="Q434" i="1"/>
  <c r="R434" i="1"/>
  <c r="S434" i="1"/>
  <c r="T434" i="1"/>
  <c r="O435" i="1"/>
  <c r="P435" i="1"/>
  <c r="Q435" i="1"/>
  <c r="R435" i="1"/>
  <c r="S435" i="1"/>
  <c r="T435" i="1"/>
  <c r="O436" i="1"/>
  <c r="P436" i="1"/>
  <c r="Q436" i="1"/>
  <c r="R436" i="1"/>
  <c r="S436" i="1"/>
  <c r="T436" i="1"/>
  <c r="O437" i="1"/>
  <c r="P437" i="1"/>
  <c r="Q437" i="1"/>
  <c r="R437" i="1"/>
  <c r="S437" i="1"/>
  <c r="T437" i="1"/>
  <c r="O438" i="1"/>
  <c r="P438" i="1"/>
  <c r="Q438" i="1"/>
  <c r="R438" i="1"/>
  <c r="S438" i="1"/>
  <c r="T438" i="1"/>
  <c r="O439" i="1"/>
  <c r="P439" i="1"/>
  <c r="Q439" i="1"/>
  <c r="R439" i="1"/>
  <c r="S439" i="1"/>
  <c r="T439" i="1"/>
  <c r="O440" i="1"/>
  <c r="P440" i="1"/>
  <c r="Q440" i="1"/>
  <c r="R440" i="1"/>
  <c r="S440" i="1"/>
  <c r="T440" i="1"/>
  <c r="O441" i="1"/>
  <c r="P441" i="1"/>
  <c r="Q441" i="1"/>
  <c r="R441" i="1"/>
  <c r="S441" i="1"/>
  <c r="T441" i="1"/>
  <c r="O442" i="1"/>
  <c r="P442" i="1"/>
  <c r="Q442" i="1"/>
  <c r="R442" i="1"/>
  <c r="S442" i="1"/>
  <c r="T442" i="1"/>
  <c r="O443" i="1"/>
  <c r="P443" i="1"/>
  <c r="Q443" i="1"/>
  <c r="R443" i="1"/>
  <c r="S443" i="1"/>
  <c r="T443" i="1"/>
  <c r="O444" i="1"/>
  <c r="P444" i="1"/>
  <c r="Q444" i="1"/>
  <c r="R444" i="1"/>
  <c r="S444" i="1"/>
  <c r="T444" i="1"/>
  <c r="O445" i="1"/>
  <c r="P445" i="1"/>
  <c r="Q445" i="1"/>
  <c r="R445" i="1"/>
  <c r="S445" i="1"/>
  <c r="T445" i="1"/>
  <c r="O446" i="1"/>
  <c r="P446" i="1"/>
  <c r="Q446" i="1"/>
  <c r="R446" i="1"/>
  <c r="S446" i="1"/>
  <c r="T446" i="1"/>
  <c r="O447" i="1"/>
  <c r="P447" i="1"/>
  <c r="Q447" i="1"/>
  <c r="R447" i="1"/>
  <c r="S447" i="1"/>
  <c r="T447" i="1"/>
  <c r="O448" i="1"/>
  <c r="P448" i="1"/>
  <c r="Q448" i="1"/>
  <c r="R448" i="1"/>
  <c r="S448" i="1"/>
  <c r="T448" i="1"/>
  <c r="O449" i="1"/>
  <c r="P449" i="1"/>
  <c r="Q449" i="1"/>
  <c r="R449" i="1"/>
  <c r="S449" i="1"/>
  <c r="T449" i="1"/>
  <c r="O450" i="1"/>
  <c r="P450" i="1"/>
  <c r="Q450" i="1"/>
  <c r="R450" i="1"/>
  <c r="S450" i="1"/>
  <c r="T450" i="1"/>
  <c r="O451" i="1"/>
  <c r="P451" i="1"/>
  <c r="Q451" i="1"/>
  <c r="R451" i="1"/>
  <c r="S451" i="1"/>
  <c r="T451" i="1"/>
  <c r="O452" i="1"/>
  <c r="P452" i="1"/>
  <c r="Q452" i="1"/>
  <c r="R452" i="1"/>
  <c r="S452" i="1"/>
  <c r="T452" i="1"/>
  <c r="O453" i="1"/>
  <c r="P453" i="1"/>
  <c r="Q453" i="1"/>
  <c r="R453" i="1"/>
  <c r="S453" i="1"/>
  <c r="T453" i="1"/>
  <c r="O454" i="1"/>
  <c r="P454" i="1"/>
  <c r="Q454" i="1"/>
  <c r="R454" i="1"/>
  <c r="S454" i="1"/>
  <c r="T454" i="1"/>
  <c r="O455" i="1"/>
  <c r="P455" i="1"/>
  <c r="Q455" i="1"/>
  <c r="R455" i="1"/>
  <c r="S455" i="1"/>
  <c r="T455" i="1"/>
  <c r="O456" i="1"/>
  <c r="P456" i="1"/>
  <c r="Q456" i="1"/>
  <c r="R456" i="1"/>
  <c r="S456" i="1"/>
  <c r="T456" i="1"/>
  <c r="O457" i="1"/>
  <c r="P457" i="1"/>
  <c r="Q457" i="1"/>
  <c r="R457" i="1"/>
  <c r="S457" i="1"/>
  <c r="T457" i="1"/>
  <c r="O458" i="1"/>
  <c r="P458" i="1"/>
  <c r="Q458" i="1"/>
  <c r="R458" i="1"/>
  <c r="S458" i="1"/>
  <c r="T458" i="1"/>
  <c r="O459" i="1"/>
  <c r="P459" i="1"/>
  <c r="Q459" i="1"/>
  <c r="R459" i="1"/>
  <c r="S459" i="1"/>
  <c r="T459" i="1"/>
  <c r="O460" i="1"/>
  <c r="P460" i="1"/>
  <c r="Q460" i="1"/>
  <c r="R460" i="1"/>
  <c r="S460" i="1"/>
  <c r="T460" i="1"/>
  <c r="O461" i="1"/>
  <c r="P461" i="1"/>
  <c r="Q461" i="1"/>
  <c r="R461" i="1"/>
  <c r="S461" i="1"/>
  <c r="T461" i="1"/>
  <c r="O462" i="1"/>
  <c r="P462" i="1"/>
  <c r="Q462" i="1"/>
  <c r="R462" i="1"/>
  <c r="S462" i="1"/>
  <c r="T462" i="1"/>
  <c r="O463" i="1"/>
  <c r="P463" i="1"/>
  <c r="Q463" i="1"/>
  <c r="R463" i="1"/>
  <c r="S463" i="1"/>
  <c r="T463" i="1"/>
  <c r="O464" i="1"/>
  <c r="P464" i="1"/>
  <c r="Q464" i="1"/>
  <c r="R464" i="1"/>
  <c r="S464" i="1"/>
  <c r="T464" i="1"/>
  <c r="O465" i="1"/>
  <c r="P465" i="1"/>
  <c r="Q465" i="1"/>
  <c r="R465" i="1"/>
  <c r="S465" i="1"/>
  <c r="T465" i="1"/>
  <c r="O466" i="1"/>
  <c r="P466" i="1"/>
  <c r="Q466" i="1"/>
  <c r="R466" i="1"/>
  <c r="S466" i="1"/>
  <c r="T466" i="1"/>
  <c r="O467" i="1"/>
  <c r="P467" i="1"/>
  <c r="Q467" i="1"/>
  <c r="R467" i="1"/>
  <c r="S467" i="1"/>
  <c r="T467" i="1"/>
  <c r="O468" i="1"/>
  <c r="P468" i="1"/>
  <c r="Q468" i="1"/>
  <c r="R468" i="1"/>
  <c r="S468" i="1"/>
  <c r="T468" i="1"/>
  <c r="O469" i="1"/>
  <c r="P469" i="1"/>
  <c r="Q469" i="1"/>
  <c r="R469" i="1"/>
  <c r="S469" i="1"/>
  <c r="T469" i="1"/>
  <c r="O470" i="1"/>
  <c r="P470" i="1"/>
  <c r="Q470" i="1"/>
  <c r="R470" i="1"/>
  <c r="S470" i="1"/>
  <c r="T470" i="1"/>
  <c r="O471" i="1"/>
  <c r="P471" i="1"/>
  <c r="Q471" i="1"/>
  <c r="R471" i="1"/>
  <c r="S471" i="1"/>
  <c r="T471" i="1"/>
  <c r="O472" i="1"/>
  <c r="P472" i="1"/>
  <c r="Q472" i="1"/>
  <c r="R472" i="1"/>
  <c r="S472" i="1"/>
  <c r="T472" i="1"/>
  <c r="O473" i="1"/>
  <c r="P473" i="1"/>
  <c r="Q473" i="1"/>
  <c r="R473" i="1"/>
  <c r="S473" i="1"/>
  <c r="T473" i="1"/>
  <c r="O474" i="1"/>
  <c r="P474" i="1"/>
  <c r="Q474" i="1"/>
  <c r="R474" i="1"/>
  <c r="S474" i="1"/>
  <c r="T474" i="1"/>
  <c r="O475" i="1"/>
  <c r="P475" i="1"/>
  <c r="Q475" i="1"/>
  <c r="R475" i="1"/>
  <c r="S475" i="1"/>
  <c r="T475" i="1"/>
  <c r="O476" i="1"/>
  <c r="P476" i="1"/>
  <c r="Q476" i="1"/>
  <c r="R476" i="1"/>
  <c r="S476" i="1"/>
  <c r="T476" i="1"/>
  <c r="O477" i="1"/>
  <c r="P477" i="1"/>
  <c r="Q477" i="1"/>
  <c r="R477" i="1"/>
  <c r="S477" i="1"/>
  <c r="T477" i="1"/>
  <c r="O478" i="1"/>
  <c r="P478" i="1"/>
  <c r="Q478" i="1"/>
  <c r="R478" i="1"/>
  <c r="S478" i="1"/>
  <c r="T478" i="1"/>
  <c r="O479" i="1"/>
  <c r="P479" i="1"/>
  <c r="Q479" i="1"/>
  <c r="R479" i="1"/>
  <c r="S479" i="1"/>
  <c r="T479" i="1"/>
  <c r="O480" i="1"/>
  <c r="P480" i="1"/>
  <c r="Q480" i="1"/>
  <c r="R480" i="1"/>
  <c r="S480" i="1"/>
  <c r="T480" i="1"/>
  <c r="O481" i="1"/>
  <c r="P481" i="1"/>
  <c r="Q481" i="1"/>
  <c r="R481" i="1"/>
  <c r="S481" i="1"/>
  <c r="T481" i="1"/>
  <c r="O482" i="1"/>
  <c r="P482" i="1"/>
  <c r="Q482" i="1"/>
  <c r="R482" i="1"/>
  <c r="S482" i="1"/>
  <c r="T482" i="1"/>
  <c r="O483" i="1"/>
  <c r="P483" i="1"/>
  <c r="Q483" i="1"/>
  <c r="R483" i="1"/>
  <c r="S483" i="1"/>
  <c r="T483" i="1"/>
  <c r="O484" i="1"/>
  <c r="P484" i="1"/>
  <c r="Q484" i="1"/>
  <c r="R484" i="1"/>
  <c r="S484" i="1"/>
  <c r="T484" i="1"/>
  <c r="O485" i="1"/>
  <c r="P485" i="1"/>
  <c r="Q485" i="1"/>
  <c r="R485" i="1"/>
  <c r="S485" i="1"/>
  <c r="T485" i="1"/>
  <c r="O486" i="1"/>
  <c r="P486" i="1"/>
  <c r="Q486" i="1"/>
  <c r="R486" i="1"/>
  <c r="S486" i="1"/>
  <c r="T486" i="1"/>
  <c r="O487" i="1"/>
  <c r="P487" i="1"/>
  <c r="Q487" i="1"/>
  <c r="R487" i="1"/>
  <c r="S487" i="1"/>
  <c r="T487" i="1"/>
  <c r="O488" i="1"/>
  <c r="P488" i="1"/>
  <c r="Q488" i="1"/>
  <c r="R488" i="1"/>
  <c r="S488" i="1"/>
  <c r="T488" i="1"/>
  <c r="O489" i="1"/>
  <c r="P489" i="1"/>
  <c r="Q489" i="1"/>
  <c r="R489" i="1"/>
  <c r="S489" i="1"/>
  <c r="T489" i="1"/>
  <c r="O490" i="1"/>
  <c r="P490" i="1"/>
  <c r="Q490" i="1"/>
  <c r="R490" i="1"/>
  <c r="S490" i="1"/>
  <c r="T490" i="1"/>
  <c r="O491" i="1"/>
  <c r="P491" i="1"/>
  <c r="Q491" i="1"/>
  <c r="R491" i="1"/>
  <c r="S491" i="1"/>
  <c r="T491" i="1"/>
  <c r="O492" i="1"/>
  <c r="P492" i="1"/>
  <c r="Q492" i="1"/>
  <c r="R492" i="1"/>
  <c r="S492" i="1"/>
  <c r="T492" i="1"/>
  <c r="O493" i="1"/>
  <c r="P493" i="1"/>
  <c r="Q493" i="1"/>
  <c r="R493" i="1"/>
  <c r="S493" i="1"/>
  <c r="T493" i="1"/>
  <c r="O494" i="1"/>
  <c r="P494" i="1"/>
  <c r="Q494" i="1"/>
  <c r="R494" i="1"/>
  <c r="S494" i="1"/>
  <c r="T494" i="1"/>
  <c r="O495" i="1"/>
  <c r="P495" i="1"/>
  <c r="Q495" i="1"/>
  <c r="R495" i="1"/>
  <c r="S495" i="1"/>
  <c r="T495" i="1"/>
  <c r="O496" i="1"/>
  <c r="P496" i="1"/>
  <c r="Q496" i="1"/>
  <c r="R496" i="1"/>
  <c r="S496" i="1"/>
  <c r="T496" i="1"/>
  <c r="O497" i="1"/>
  <c r="P497" i="1"/>
  <c r="Q497" i="1"/>
  <c r="R497" i="1"/>
  <c r="S497" i="1"/>
  <c r="T497" i="1"/>
  <c r="O498" i="1"/>
  <c r="P498" i="1"/>
  <c r="Q498" i="1"/>
  <c r="R498" i="1"/>
  <c r="S498" i="1"/>
  <c r="T498" i="1"/>
  <c r="O499" i="1"/>
  <c r="P499" i="1"/>
  <c r="Q499" i="1"/>
  <c r="R499" i="1"/>
  <c r="S499" i="1"/>
  <c r="T499" i="1"/>
  <c r="O500" i="1"/>
  <c r="P500" i="1"/>
  <c r="Q500" i="1"/>
  <c r="R500" i="1"/>
  <c r="S500" i="1"/>
  <c r="T500" i="1"/>
  <c r="O501" i="1"/>
  <c r="P501" i="1"/>
  <c r="Q501" i="1"/>
  <c r="R501" i="1"/>
  <c r="S501" i="1"/>
  <c r="T501" i="1"/>
  <c r="O502" i="1"/>
  <c r="P502" i="1"/>
  <c r="Q502" i="1"/>
  <c r="R502" i="1"/>
  <c r="S502" i="1"/>
  <c r="T502" i="1"/>
  <c r="O503" i="1"/>
  <c r="P503" i="1"/>
  <c r="Q503" i="1"/>
  <c r="R503" i="1"/>
  <c r="S503" i="1"/>
  <c r="T503" i="1"/>
  <c r="O504" i="1"/>
  <c r="P504" i="1"/>
  <c r="Q504" i="1"/>
  <c r="R504" i="1"/>
  <c r="S504" i="1"/>
  <c r="T504" i="1"/>
  <c r="O505" i="1"/>
  <c r="P505" i="1"/>
  <c r="Q505" i="1"/>
  <c r="R505" i="1"/>
  <c r="S505" i="1"/>
  <c r="T505" i="1"/>
  <c r="O506" i="1"/>
  <c r="P506" i="1"/>
  <c r="Q506" i="1"/>
  <c r="R506" i="1"/>
  <c r="S506" i="1"/>
  <c r="T506" i="1"/>
  <c r="O507" i="1"/>
  <c r="P507" i="1"/>
  <c r="Q507" i="1"/>
  <c r="R507" i="1"/>
  <c r="S507" i="1"/>
  <c r="T507" i="1"/>
  <c r="O508" i="1"/>
  <c r="P508" i="1"/>
  <c r="Q508" i="1"/>
  <c r="R508" i="1"/>
  <c r="S508" i="1"/>
  <c r="T508" i="1"/>
  <c r="O509" i="1"/>
  <c r="P509" i="1"/>
  <c r="Q509" i="1"/>
  <c r="R509" i="1"/>
  <c r="S509" i="1"/>
  <c r="T509" i="1"/>
  <c r="O510" i="1"/>
  <c r="P510" i="1"/>
  <c r="Q510" i="1"/>
  <c r="R510" i="1"/>
  <c r="S510" i="1"/>
  <c r="T510" i="1"/>
  <c r="O511" i="1"/>
  <c r="P511" i="1"/>
  <c r="Q511" i="1"/>
  <c r="R511" i="1"/>
  <c r="S511" i="1"/>
  <c r="T511" i="1"/>
  <c r="O512" i="1"/>
  <c r="P512" i="1"/>
  <c r="Q512" i="1"/>
  <c r="R512" i="1"/>
  <c r="S512" i="1"/>
  <c r="T512" i="1"/>
  <c r="O513" i="1"/>
  <c r="P513" i="1"/>
  <c r="Q513" i="1"/>
  <c r="R513" i="1"/>
  <c r="S513" i="1"/>
  <c r="T513" i="1"/>
  <c r="O514" i="1"/>
  <c r="P514" i="1"/>
  <c r="Q514" i="1"/>
  <c r="R514" i="1"/>
  <c r="S514" i="1"/>
  <c r="T514" i="1"/>
  <c r="O515" i="1"/>
  <c r="P515" i="1"/>
  <c r="Q515" i="1"/>
  <c r="R515" i="1"/>
  <c r="S515" i="1"/>
  <c r="T515" i="1"/>
  <c r="O516" i="1"/>
  <c r="P516" i="1"/>
  <c r="Q516" i="1"/>
  <c r="R516" i="1"/>
  <c r="S516" i="1"/>
  <c r="T516" i="1"/>
  <c r="O517" i="1"/>
  <c r="P517" i="1"/>
  <c r="Q517" i="1"/>
  <c r="R517" i="1"/>
  <c r="S517" i="1"/>
  <c r="T517" i="1"/>
  <c r="O518" i="1"/>
  <c r="P518" i="1"/>
  <c r="Q518" i="1"/>
  <c r="R518" i="1"/>
  <c r="S518" i="1"/>
  <c r="T518" i="1"/>
  <c r="O519" i="1"/>
  <c r="P519" i="1"/>
  <c r="Q519" i="1"/>
  <c r="R519" i="1"/>
  <c r="S519" i="1"/>
  <c r="T519" i="1"/>
  <c r="O520" i="1"/>
  <c r="P520" i="1"/>
  <c r="Q520" i="1"/>
  <c r="R520" i="1"/>
  <c r="S520" i="1"/>
  <c r="T520" i="1"/>
  <c r="O521" i="1"/>
  <c r="P521" i="1"/>
  <c r="Q521" i="1"/>
  <c r="R521" i="1"/>
  <c r="S521" i="1"/>
  <c r="T521" i="1"/>
  <c r="O522" i="1"/>
  <c r="P522" i="1"/>
  <c r="Q522" i="1"/>
  <c r="R522" i="1"/>
  <c r="S522" i="1"/>
  <c r="T522" i="1"/>
  <c r="O523" i="1"/>
  <c r="P523" i="1"/>
  <c r="Q523" i="1"/>
  <c r="R523" i="1"/>
  <c r="S523" i="1"/>
  <c r="T523" i="1"/>
  <c r="O524" i="1"/>
  <c r="P524" i="1"/>
  <c r="Q524" i="1"/>
  <c r="R524" i="1"/>
  <c r="S524" i="1"/>
  <c r="T524" i="1"/>
  <c r="O525" i="1"/>
  <c r="P525" i="1"/>
  <c r="Q525" i="1"/>
  <c r="R525" i="1"/>
  <c r="S525" i="1"/>
  <c r="T525" i="1"/>
  <c r="O526" i="1"/>
  <c r="P526" i="1"/>
  <c r="Q526" i="1"/>
  <c r="R526" i="1"/>
  <c r="S526" i="1"/>
  <c r="T526" i="1"/>
  <c r="O527" i="1"/>
  <c r="P527" i="1"/>
  <c r="Q527" i="1"/>
  <c r="R527" i="1"/>
  <c r="S527" i="1"/>
  <c r="T527" i="1"/>
  <c r="O528" i="1"/>
  <c r="P528" i="1"/>
  <c r="Q528" i="1"/>
  <c r="R528" i="1"/>
  <c r="S528" i="1"/>
  <c r="T528" i="1"/>
  <c r="O529" i="1"/>
  <c r="P529" i="1"/>
  <c r="Q529" i="1"/>
  <c r="R529" i="1"/>
  <c r="S529" i="1"/>
  <c r="T529" i="1"/>
  <c r="O530" i="1"/>
  <c r="P530" i="1"/>
  <c r="Q530" i="1"/>
  <c r="R530" i="1"/>
  <c r="S530" i="1"/>
  <c r="T530" i="1"/>
  <c r="O531" i="1"/>
  <c r="P531" i="1"/>
  <c r="Q531" i="1"/>
  <c r="R531" i="1"/>
  <c r="S531" i="1"/>
  <c r="T531" i="1"/>
  <c r="O532" i="1"/>
  <c r="P532" i="1"/>
  <c r="Q532" i="1"/>
  <c r="R532" i="1"/>
  <c r="S532" i="1"/>
  <c r="T532" i="1"/>
  <c r="O533" i="1"/>
  <c r="P533" i="1"/>
  <c r="Q533" i="1"/>
  <c r="R533" i="1"/>
  <c r="S533" i="1"/>
  <c r="T533" i="1"/>
  <c r="O534" i="1"/>
  <c r="P534" i="1"/>
  <c r="Q534" i="1"/>
  <c r="R534" i="1"/>
  <c r="S534" i="1"/>
  <c r="T534" i="1"/>
  <c r="O535" i="1"/>
  <c r="P535" i="1"/>
  <c r="Q535" i="1"/>
  <c r="R535" i="1"/>
  <c r="S535" i="1"/>
  <c r="T535" i="1"/>
  <c r="O536" i="1"/>
  <c r="P536" i="1"/>
  <c r="Q536" i="1"/>
  <c r="R536" i="1"/>
  <c r="S536" i="1"/>
  <c r="T536" i="1"/>
  <c r="O537" i="1"/>
  <c r="P537" i="1"/>
  <c r="Q537" i="1"/>
  <c r="R537" i="1"/>
  <c r="S537" i="1"/>
  <c r="T537" i="1"/>
  <c r="O538" i="1"/>
  <c r="P538" i="1"/>
  <c r="Q538" i="1"/>
  <c r="R538" i="1"/>
  <c r="S538" i="1"/>
  <c r="T538" i="1"/>
  <c r="O539" i="1"/>
  <c r="P539" i="1"/>
  <c r="Q539" i="1"/>
  <c r="R539" i="1"/>
  <c r="S539" i="1"/>
  <c r="T539" i="1"/>
  <c r="O540" i="1"/>
  <c r="P540" i="1"/>
  <c r="Q540" i="1"/>
  <c r="R540" i="1"/>
  <c r="S540" i="1"/>
  <c r="T540" i="1"/>
  <c r="O541" i="1"/>
  <c r="P541" i="1"/>
  <c r="Q541" i="1"/>
  <c r="R541" i="1"/>
  <c r="S541" i="1"/>
  <c r="T541" i="1"/>
  <c r="O542" i="1"/>
  <c r="P542" i="1"/>
  <c r="Q542" i="1"/>
  <c r="R542" i="1"/>
  <c r="S542" i="1"/>
  <c r="T542" i="1"/>
  <c r="O543" i="1"/>
  <c r="P543" i="1"/>
  <c r="Q543" i="1"/>
  <c r="R543" i="1"/>
  <c r="S543" i="1"/>
  <c r="T543" i="1"/>
  <c r="O544" i="1"/>
  <c r="P544" i="1"/>
  <c r="Q544" i="1"/>
  <c r="R544" i="1"/>
  <c r="S544" i="1"/>
  <c r="T544" i="1"/>
  <c r="O545" i="1"/>
  <c r="P545" i="1"/>
  <c r="Q545" i="1"/>
  <c r="R545" i="1"/>
  <c r="S545" i="1"/>
  <c r="T545" i="1"/>
  <c r="O546" i="1"/>
  <c r="P546" i="1"/>
  <c r="Q546" i="1"/>
  <c r="R546" i="1"/>
  <c r="S546" i="1"/>
  <c r="T546" i="1"/>
  <c r="O547" i="1"/>
  <c r="P547" i="1"/>
  <c r="Q547" i="1"/>
  <c r="R547" i="1"/>
  <c r="S547" i="1"/>
  <c r="T547" i="1"/>
  <c r="O548" i="1"/>
  <c r="P548" i="1"/>
  <c r="Q548" i="1"/>
  <c r="R548" i="1"/>
  <c r="S548" i="1"/>
  <c r="T548" i="1"/>
  <c r="O549" i="1"/>
  <c r="P549" i="1"/>
  <c r="Q549" i="1"/>
  <c r="R549" i="1"/>
  <c r="S549" i="1"/>
  <c r="T549" i="1"/>
  <c r="O550" i="1"/>
  <c r="P550" i="1"/>
  <c r="Q550" i="1"/>
  <c r="R550" i="1"/>
  <c r="S550" i="1"/>
  <c r="T550" i="1"/>
  <c r="O551" i="1"/>
  <c r="P551" i="1"/>
  <c r="Q551" i="1"/>
  <c r="R551" i="1"/>
  <c r="S551" i="1"/>
  <c r="T551" i="1"/>
  <c r="O552" i="1"/>
  <c r="P552" i="1"/>
  <c r="Q552" i="1"/>
  <c r="R552" i="1"/>
  <c r="S552" i="1"/>
  <c r="T552" i="1"/>
  <c r="O553" i="1"/>
  <c r="P553" i="1"/>
  <c r="Q553" i="1"/>
  <c r="R553" i="1"/>
  <c r="S553" i="1"/>
  <c r="T553" i="1"/>
  <c r="O554" i="1"/>
  <c r="P554" i="1"/>
  <c r="Q554" i="1"/>
  <c r="R554" i="1"/>
  <c r="S554" i="1"/>
  <c r="T554" i="1"/>
  <c r="O555" i="1"/>
  <c r="P555" i="1"/>
  <c r="Q555" i="1"/>
  <c r="R555" i="1"/>
  <c r="S555" i="1"/>
  <c r="T555" i="1"/>
  <c r="O556" i="1"/>
  <c r="P556" i="1"/>
  <c r="Q556" i="1"/>
  <c r="R556" i="1"/>
  <c r="S556" i="1"/>
  <c r="T556" i="1"/>
  <c r="O557" i="1"/>
  <c r="P557" i="1"/>
  <c r="Q557" i="1"/>
  <c r="R557" i="1"/>
  <c r="S557" i="1"/>
  <c r="T557" i="1"/>
  <c r="O558" i="1"/>
  <c r="P558" i="1"/>
  <c r="Q558" i="1"/>
  <c r="R558" i="1"/>
  <c r="S558" i="1"/>
  <c r="T558" i="1"/>
  <c r="O559" i="1"/>
  <c r="P559" i="1"/>
  <c r="Q559" i="1"/>
  <c r="R559" i="1"/>
  <c r="S559" i="1"/>
  <c r="T559" i="1"/>
  <c r="O560" i="1"/>
  <c r="P560" i="1"/>
  <c r="Q560" i="1"/>
  <c r="R560" i="1"/>
  <c r="S560" i="1"/>
  <c r="T560" i="1"/>
  <c r="O561" i="1"/>
  <c r="P561" i="1"/>
  <c r="Q561" i="1"/>
  <c r="R561" i="1"/>
  <c r="S561" i="1"/>
  <c r="T561" i="1"/>
  <c r="O562" i="1"/>
  <c r="P562" i="1"/>
  <c r="Q562" i="1"/>
  <c r="R562" i="1"/>
  <c r="S562" i="1"/>
  <c r="T562" i="1"/>
  <c r="O563" i="1"/>
  <c r="P563" i="1"/>
  <c r="Q563" i="1"/>
  <c r="R563" i="1"/>
  <c r="S563" i="1"/>
  <c r="T563" i="1"/>
  <c r="O564" i="1"/>
  <c r="P564" i="1"/>
  <c r="Q564" i="1"/>
  <c r="R564" i="1"/>
  <c r="S564" i="1"/>
  <c r="T564" i="1"/>
  <c r="O565" i="1"/>
  <c r="P565" i="1"/>
  <c r="Q565" i="1"/>
  <c r="R565" i="1"/>
  <c r="S565" i="1"/>
  <c r="T565" i="1"/>
  <c r="O566" i="1"/>
  <c r="P566" i="1"/>
  <c r="Q566" i="1"/>
  <c r="R566" i="1"/>
  <c r="S566" i="1"/>
  <c r="T566" i="1"/>
  <c r="O567" i="1"/>
  <c r="P567" i="1"/>
  <c r="Q567" i="1"/>
  <c r="R567" i="1"/>
  <c r="S567" i="1"/>
  <c r="T567" i="1"/>
  <c r="O568" i="1"/>
  <c r="P568" i="1"/>
  <c r="Q568" i="1"/>
  <c r="R568" i="1"/>
  <c r="S568" i="1"/>
  <c r="T568" i="1"/>
  <c r="O569" i="1"/>
  <c r="P569" i="1"/>
  <c r="Q569" i="1"/>
  <c r="R569" i="1"/>
  <c r="S569" i="1"/>
  <c r="T569" i="1"/>
  <c r="O570" i="1"/>
  <c r="P570" i="1"/>
  <c r="Q570" i="1"/>
  <c r="R570" i="1"/>
  <c r="S570" i="1"/>
  <c r="T570" i="1"/>
  <c r="O571" i="1"/>
  <c r="P571" i="1"/>
  <c r="Q571" i="1"/>
  <c r="R571" i="1"/>
  <c r="S571" i="1"/>
  <c r="T571" i="1"/>
  <c r="O572" i="1"/>
  <c r="P572" i="1"/>
  <c r="Q572" i="1"/>
  <c r="R572" i="1"/>
  <c r="S572" i="1"/>
  <c r="T572" i="1"/>
  <c r="O573" i="1"/>
  <c r="P573" i="1"/>
  <c r="Q573" i="1"/>
  <c r="R573" i="1"/>
  <c r="S573" i="1"/>
  <c r="T573" i="1"/>
  <c r="O574" i="1"/>
  <c r="P574" i="1"/>
  <c r="Q574" i="1"/>
  <c r="R574" i="1"/>
  <c r="S574" i="1"/>
  <c r="T574" i="1"/>
  <c r="O575" i="1"/>
  <c r="P575" i="1"/>
  <c r="Q575" i="1"/>
  <c r="R575" i="1"/>
  <c r="S575" i="1"/>
  <c r="T575" i="1"/>
  <c r="O576" i="1"/>
  <c r="P576" i="1"/>
  <c r="Q576" i="1"/>
  <c r="R576" i="1"/>
  <c r="S576" i="1"/>
  <c r="T576" i="1"/>
  <c r="O577" i="1"/>
  <c r="P577" i="1"/>
  <c r="Q577" i="1"/>
  <c r="R577" i="1"/>
  <c r="S577" i="1"/>
  <c r="T577" i="1"/>
  <c r="O578" i="1"/>
  <c r="P578" i="1"/>
  <c r="Q578" i="1"/>
  <c r="R578" i="1"/>
  <c r="S578" i="1"/>
  <c r="T578" i="1"/>
  <c r="O579" i="1"/>
  <c r="P579" i="1"/>
  <c r="Q579" i="1"/>
  <c r="R579" i="1"/>
  <c r="S579" i="1"/>
  <c r="T579" i="1"/>
  <c r="O580" i="1"/>
  <c r="P580" i="1"/>
  <c r="Q580" i="1"/>
  <c r="R580" i="1"/>
  <c r="S580" i="1"/>
  <c r="T580" i="1"/>
  <c r="O581" i="1"/>
  <c r="P581" i="1"/>
  <c r="Q581" i="1"/>
  <c r="R581" i="1"/>
  <c r="S581" i="1"/>
  <c r="T581" i="1"/>
  <c r="O582" i="1"/>
  <c r="P582" i="1"/>
  <c r="Q582" i="1"/>
  <c r="R582" i="1"/>
  <c r="S582" i="1"/>
  <c r="T582" i="1"/>
  <c r="O583" i="1"/>
  <c r="P583" i="1"/>
  <c r="Q583" i="1"/>
  <c r="R583" i="1"/>
  <c r="S583" i="1"/>
  <c r="T583" i="1"/>
  <c r="O584" i="1"/>
  <c r="P584" i="1"/>
  <c r="Q584" i="1"/>
  <c r="R584" i="1"/>
  <c r="S584" i="1"/>
  <c r="T584" i="1"/>
  <c r="O585" i="1"/>
  <c r="P585" i="1"/>
  <c r="Q585" i="1"/>
  <c r="R585" i="1"/>
  <c r="S585" i="1"/>
  <c r="T585" i="1"/>
  <c r="O586" i="1"/>
  <c r="P586" i="1"/>
  <c r="Q586" i="1"/>
  <c r="R586" i="1"/>
  <c r="S586" i="1"/>
  <c r="T586" i="1"/>
  <c r="O587" i="1"/>
  <c r="P587" i="1"/>
  <c r="Q587" i="1"/>
  <c r="R587" i="1"/>
  <c r="S587" i="1"/>
  <c r="T587" i="1"/>
  <c r="O588" i="1"/>
  <c r="P588" i="1"/>
  <c r="Q588" i="1"/>
  <c r="R588" i="1"/>
  <c r="S588" i="1"/>
  <c r="T588" i="1"/>
  <c r="O589" i="1"/>
  <c r="P589" i="1"/>
  <c r="Q589" i="1"/>
  <c r="R589" i="1"/>
  <c r="S589" i="1"/>
  <c r="T589" i="1"/>
  <c r="O590" i="1"/>
  <c r="P590" i="1"/>
  <c r="Q590" i="1"/>
  <c r="R590" i="1"/>
  <c r="S590" i="1"/>
  <c r="T590" i="1"/>
  <c r="O591" i="1"/>
  <c r="P591" i="1"/>
  <c r="Q591" i="1"/>
  <c r="R591" i="1"/>
  <c r="S591" i="1"/>
  <c r="T591" i="1"/>
  <c r="O592" i="1"/>
  <c r="P592" i="1"/>
  <c r="Q592" i="1"/>
  <c r="R592" i="1"/>
  <c r="S592" i="1"/>
  <c r="T592" i="1"/>
  <c r="O593" i="1"/>
  <c r="P593" i="1"/>
  <c r="Q593" i="1"/>
  <c r="R593" i="1"/>
  <c r="S593" i="1"/>
  <c r="T593" i="1"/>
  <c r="O594" i="1"/>
  <c r="P594" i="1"/>
  <c r="Q594" i="1"/>
  <c r="R594" i="1"/>
  <c r="S594" i="1"/>
  <c r="T594" i="1"/>
  <c r="O595" i="1"/>
  <c r="P595" i="1"/>
  <c r="Q595" i="1"/>
  <c r="R595" i="1"/>
  <c r="S595" i="1"/>
  <c r="T595" i="1"/>
  <c r="O596" i="1"/>
  <c r="P596" i="1"/>
  <c r="Q596" i="1"/>
  <c r="R596" i="1"/>
  <c r="S596" i="1"/>
  <c r="T596" i="1"/>
  <c r="O597" i="1"/>
  <c r="P597" i="1"/>
  <c r="Q597" i="1"/>
  <c r="R597" i="1"/>
  <c r="S597" i="1"/>
  <c r="T597" i="1"/>
  <c r="O598" i="1"/>
  <c r="P598" i="1"/>
  <c r="Q598" i="1"/>
  <c r="R598" i="1"/>
  <c r="S598" i="1"/>
  <c r="T598" i="1"/>
  <c r="O599" i="1"/>
  <c r="P599" i="1"/>
  <c r="Q599" i="1"/>
  <c r="R599" i="1"/>
  <c r="S599" i="1"/>
  <c r="T599" i="1"/>
  <c r="O600" i="1"/>
  <c r="P600" i="1"/>
  <c r="Q600" i="1"/>
  <c r="R600" i="1"/>
  <c r="S600" i="1"/>
  <c r="T600" i="1"/>
  <c r="O601" i="1"/>
  <c r="P601" i="1"/>
  <c r="Q601" i="1"/>
  <c r="R601" i="1"/>
  <c r="S601" i="1"/>
  <c r="T601" i="1"/>
  <c r="O602" i="1"/>
  <c r="P602" i="1"/>
  <c r="Q602" i="1"/>
  <c r="R602" i="1"/>
  <c r="S602" i="1"/>
  <c r="T602" i="1"/>
  <c r="O603" i="1"/>
  <c r="P603" i="1"/>
  <c r="Q603" i="1"/>
  <c r="R603" i="1"/>
  <c r="S603" i="1"/>
  <c r="T603" i="1"/>
  <c r="O604" i="1"/>
  <c r="P604" i="1"/>
  <c r="Q604" i="1"/>
  <c r="R604" i="1"/>
  <c r="S604" i="1"/>
  <c r="T604" i="1"/>
  <c r="O605" i="1"/>
  <c r="P605" i="1"/>
  <c r="Q605" i="1"/>
  <c r="R605" i="1"/>
  <c r="S605" i="1"/>
  <c r="T605" i="1"/>
  <c r="O606" i="1"/>
  <c r="P606" i="1"/>
  <c r="Q606" i="1"/>
  <c r="R606" i="1"/>
  <c r="S606" i="1"/>
  <c r="T606" i="1"/>
  <c r="O607" i="1"/>
  <c r="P607" i="1"/>
  <c r="Q607" i="1"/>
  <c r="R607" i="1"/>
  <c r="S607" i="1"/>
  <c r="T607" i="1"/>
  <c r="O608" i="1"/>
  <c r="P608" i="1"/>
  <c r="Q608" i="1"/>
  <c r="R608" i="1"/>
  <c r="S608" i="1"/>
  <c r="T608" i="1"/>
  <c r="O609" i="1"/>
  <c r="P609" i="1"/>
  <c r="Q609" i="1"/>
  <c r="R609" i="1"/>
  <c r="S609" i="1"/>
  <c r="T609" i="1"/>
  <c r="O610" i="1"/>
  <c r="P610" i="1"/>
  <c r="Q610" i="1"/>
  <c r="R610" i="1"/>
  <c r="S610" i="1"/>
  <c r="T610" i="1"/>
  <c r="O611" i="1"/>
  <c r="P611" i="1"/>
  <c r="Q611" i="1"/>
  <c r="R611" i="1"/>
  <c r="S611" i="1"/>
  <c r="T611" i="1"/>
  <c r="O612" i="1"/>
  <c r="P612" i="1"/>
  <c r="Q612" i="1"/>
  <c r="R612" i="1"/>
  <c r="S612" i="1"/>
  <c r="T612" i="1"/>
  <c r="O613" i="1"/>
  <c r="P613" i="1"/>
  <c r="Q613" i="1"/>
  <c r="R613" i="1"/>
  <c r="S613" i="1"/>
  <c r="T613" i="1"/>
  <c r="O614" i="1"/>
  <c r="P614" i="1"/>
  <c r="Q614" i="1"/>
  <c r="R614" i="1"/>
  <c r="S614" i="1"/>
  <c r="T614" i="1"/>
  <c r="O615" i="1"/>
  <c r="P615" i="1"/>
  <c r="Q615" i="1"/>
  <c r="R615" i="1"/>
  <c r="S615" i="1"/>
  <c r="T615" i="1"/>
  <c r="O616" i="1"/>
  <c r="P616" i="1"/>
  <c r="Q616" i="1"/>
  <c r="R616" i="1"/>
  <c r="S616" i="1"/>
  <c r="T616" i="1"/>
  <c r="O617" i="1"/>
  <c r="P617" i="1"/>
  <c r="Q617" i="1"/>
  <c r="R617" i="1"/>
  <c r="S617" i="1"/>
  <c r="T617" i="1"/>
  <c r="O618" i="1"/>
  <c r="P618" i="1"/>
  <c r="Q618" i="1"/>
  <c r="R618" i="1"/>
  <c r="S618" i="1"/>
  <c r="T618" i="1"/>
  <c r="O619" i="1"/>
  <c r="P619" i="1"/>
  <c r="Q619" i="1"/>
  <c r="R619" i="1"/>
  <c r="S619" i="1"/>
  <c r="T619" i="1"/>
  <c r="O620" i="1"/>
  <c r="P620" i="1"/>
  <c r="Q620" i="1"/>
  <c r="R620" i="1"/>
  <c r="S620" i="1"/>
  <c r="T620" i="1"/>
  <c r="O621" i="1"/>
  <c r="P621" i="1"/>
  <c r="Q621" i="1"/>
  <c r="R621" i="1"/>
  <c r="S621" i="1"/>
  <c r="T621" i="1"/>
  <c r="O622" i="1"/>
  <c r="P622" i="1"/>
  <c r="Q622" i="1"/>
  <c r="R622" i="1"/>
  <c r="S622" i="1"/>
  <c r="T622" i="1"/>
  <c r="O623" i="1"/>
  <c r="P623" i="1"/>
  <c r="Q623" i="1"/>
  <c r="R623" i="1"/>
  <c r="S623" i="1"/>
  <c r="T623" i="1"/>
  <c r="O624" i="1"/>
  <c r="P624" i="1"/>
  <c r="Q624" i="1"/>
  <c r="R624" i="1"/>
  <c r="S624" i="1"/>
  <c r="T624" i="1"/>
  <c r="O625" i="1"/>
  <c r="P625" i="1"/>
  <c r="Q625" i="1"/>
  <c r="R625" i="1"/>
  <c r="S625" i="1"/>
  <c r="T625" i="1"/>
  <c r="O626" i="1"/>
  <c r="P626" i="1"/>
  <c r="Q626" i="1"/>
  <c r="R626" i="1"/>
  <c r="S626" i="1"/>
  <c r="T626" i="1"/>
  <c r="O627" i="1"/>
  <c r="P627" i="1"/>
  <c r="Q627" i="1"/>
  <c r="R627" i="1"/>
  <c r="S627" i="1"/>
  <c r="T627" i="1"/>
  <c r="O628" i="1"/>
  <c r="P628" i="1"/>
  <c r="Q628" i="1"/>
  <c r="R628" i="1"/>
  <c r="S628" i="1"/>
  <c r="T628" i="1"/>
  <c r="O629" i="1"/>
  <c r="P629" i="1"/>
  <c r="Q629" i="1"/>
  <c r="R629" i="1"/>
  <c r="S629" i="1"/>
  <c r="T629" i="1"/>
  <c r="O630" i="1"/>
  <c r="P630" i="1"/>
  <c r="Q630" i="1"/>
  <c r="R630" i="1"/>
  <c r="S630" i="1"/>
  <c r="T630" i="1"/>
  <c r="O631" i="1"/>
  <c r="P631" i="1"/>
  <c r="Q631" i="1"/>
  <c r="R631" i="1"/>
  <c r="S631" i="1"/>
  <c r="T631" i="1"/>
  <c r="O632" i="1"/>
  <c r="P632" i="1"/>
  <c r="Q632" i="1"/>
  <c r="R632" i="1"/>
  <c r="S632" i="1"/>
  <c r="T632" i="1"/>
  <c r="O633" i="1"/>
  <c r="P633" i="1"/>
  <c r="Q633" i="1"/>
  <c r="R633" i="1"/>
  <c r="S633" i="1"/>
  <c r="T633" i="1"/>
  <c r="O634" i="1"/>
  <c r="P634" i="1"/>
  <c r="Q634" i="1"/>
  <c r="R634" i="1"/>
  <c r="S634" i="1"/>
  <c r="T634" i="1"/>
  <c r="O635" i="1"/>
  <c r="P635" i="1"/>
  <c r="Q635" i="1"/>
  <c r="R635" i="1"/>
  <c r="S635" i="1"/>
  <c r="T635" i="1"/>
  <c r="O636" i="1"/>
  <c r="P636" i="1"/>
  <c r="Q636" i="1"/>
  <c r="R636" i="1"/>
  <c r="S636" i="1"/>
  <c r="T636" i="1"/>
  <c r="O637" i="1"/>
  <c r="P637" i="1"/>
  <c r="Q637" i="1"/>
  <c r="R637" i="1"/>
  <c r="S637" i="1"/>
  <c r="T637" i="1"/>
  <c r="O638" i="1"/>
  <c r="P638" i="1"/>
  <c r="Q638" i="1"/>
  <c r="R638" i="1"/>
  <c r="S638" i="1"/>
  <c r="T638" i="1"/>
  <c r="O639" i="1"/>
  <c r="P639" i="1"/>
  <c r="Q639" i="1"/>
  <c r="R639" i="1"/>
  <c r="S639" i="1"/>
  <c r="T639" i="1"/>
  <c r="O640" i="1"/>
  <c r="P640" i="1"/>
  <c r="Q640" i="1"/>
  <c r="R640" i="1"/>
  <c r="S640" i="1"/>
  <c r="T640" i="1"/>
  <c r="O641" i="1"/>
  <c r="P641" i="1"/>
  <c r="Q641" i="1"/>
  <c r="R641" i="1"/>
  <c r="S641" i="1"/>
  <c r="T641" i="1"/>
  <c r="O642" i="1"/>
  <c r="P642" i="1"/>
  <c r="Q642" i="1"/>
  <c r="R642" i="1"/>
  <c r="S642" i="1"/>
  <c r="T642" i="1"/>
  <c r="O643" i="1"/>
  <c r="P643" i="1"/>
  <c r="Q643" i="1"/>
  <c r="R643" i="1"/>
  <c r="S643" i="1"/>
  <c r="T643" i="1"/>
  <c r="O644" i="1"/>
  <c r="P644" i="1"/>
  <c r="Q644" i="1"/>
  <c r="R644" i="1"/>
  <c r="S644" i="1"/>
  <c r="T644" i="1"/>
  <c r="O645" i="1"/>
  <c r="P645" i="1"/>
  <c r="Q645" i="1"/>
  <c r="R645" i="1"/>
  <c r="S645" i="1"/>
  <c r="T645" i="1"/>
  <c r="O646" i="1"/>
  <c r="P646" i="1"/>
  <c r="Q646" i="1"/>
  <c r="R646" i="1"/>
  <c r="S646" i="1"/>
  <c r="T646" i="1"/>
  <c r="O647" i="1"/>
  <c r="P647" i="1"/>
  <c r="Q647" i="1"/>
  <c r="R647" i="1"/>
  <c r="S647" i="1"/>
  <c r="T647" i="1"/>
  <c r="O648" i="1"/>
  <c r="P648" i="1"/>
  <c r="Q648" i="1"/>
  <c r="R648" i="1"/>
  <c r="S648" i="1"/>
  <c r="T648" i="1"/>
  <c r="O649" i="1"/>
  <c r="P649" i="1"/>
  <c r="Q649" i="1"/>
  <c r="R649" i="1"/>
  <c r="S649" i="1"/>
  <c r="T649" i="1"/>
  <c r="O650" i="1"/>
  <c r="P650" i="1"/>
  <c r="Q650" i="1"/>
  <c r="R650" i="1"/>
  <c r="S650" i="1"/>
  <c r="T650" i="1"/>
  <c r="O651" i="1"/>
  <c r="P651" i="1"/>
  <c r="Q651" i="1"/>
  <c r="R651" i="1"/>
  <c r="S651" i="1"/>
  <c r="T651" i="1"/>
  <c r="O652" i="1"/>
  <c r="P652" i="1"/>
  <c r="Q652" i="1"/>
  <c r="R652" i="1"/>
  <c r="S652" i="1"/>
  <c r="T652" i="1"/>
  <c r="O653" i="1"/>
  <c r="P653" i="1"/>
  <c r="Q653" i="1"/>
  <c r="R653" i="1"/>
  <c r="S653" i="1"/>
  <c r="T653" i="1"/>
  <c r="O654" i="1"/>
  <c r="P654" i="1"/>
  <c r="Q654" i="1"/>
  <c r="R654" i="1"/>
  <c r="S654" i="1"/>
  <c r="T654" i="1"/>
  <c r="O655" i="1"/>
  <c r="P655" i="1"/>
  <c r="Q655" i="1"/>
  <c r="R655" i="1"/>
  <c r="S655" i="1"/>
  <c r="T655" i="1"/>
  <c r="O656" i="1"/>
  <c r="P656" i="1"/>
  <c r="Q656" i="1"/>
  <c r="R656" i="1"/>
  <c r="S656" i="1"/>
  <c r="T656" i="1"/>
  <c r="O657" i="1"/>
  <c r="P657" i="1"/>
  <c r="Q657" i="1"/>
  <c r="R657" i="1"/>
  <c r="S657" i="1"/>
  <c r="T657" i="1"/>
  <c r="O658" i="1"/>
  <c r="P658" i="1"/>
  <c r="Q658" i="1"/>
  <c r="R658" i="1"/>
  <c r="S658" i="1"/>
  <c r="T658" i="1"/>
  <c r="O659" i="1"/>
  <c r="P659" i="1"/>
  <c r="Q659" i="1"/>
  <c r="R659" i="1"/>
  <c r="S659" i="1"/>
  <c r="T659" i="1"/>
  <c r="O660" i="1"/>
  <c r="P660" i="1"/>
  <c r="Q660" i="1"/>
  <c r="R660" i="1"/>
  <c r="S660" i="1"/>
  <c r="T660" i="1"/>
  <c r="O661" i="1"/>
  <c r="P661" i="1"/>
  <c r="Q661" i="1"/>
  <c r="R661" i="1"/>
  <c r="S661" i="1"/>
  <c r="T661" i="1"/>
  <c r="O662" i="1"/>
  <c r="P662" i="1"/>
  <c r="Q662" i="1"/>
  <c r="R662" i="1"/>
  <c r="S662" i="1"/>
  <c r="T662" i="1"/>
  <c r="O663" i="1"/>
  <c r="P663" i="1"/>
  <c r="Q663" i="1"/>
  <c r="R663" i="1"/>
  <c r="S663" i="1"/>
  <c r="T663" i="1"/>
  <c r="O664" i="1"/>
  <c r="P664" i="1"/>
  <c r="Q664" i="1"/>
  <c r="R664" i="1"/>
  <c r="S664" i="1"/>
  <c r="T664" i="1"/>
  <c r="O665" i="1"/>
  <c r="P665" i="1"/>
  <c r="Q665" i="1"/>
  <c r="R665" i="1"/>
  <c r="S665" i="1"/>
  <c r="T665" i="1"/>
  <c r="O666" i="1"/>
  <c r="P666" i="1"/>
  <c r="Q666" i="1"/>
  <c r="R666" i="1"/>
  <c r="S666" i="1"/>
  <c r="T666" i="1"/>
  <c r="O667" i="1"/>
  <c r="P667" i="1"/>
  <c r="Q667" i="1"/>
  <c r="R667" i="1"/>
  <c r="S667" i="1"/>
  <c r="T667" i="1"/>
  <c r="O668" i="1"/>
  <c r="P668" i="1"/>
  <c r="Q668" i="1"/>
  <c r="R668" i="1"/>
  <c r="S668" i="1"/>
  <c r="T668" i="1"/>
  <c r="O669" i="1"/>
  <c r="P669" i="1"/>
  <c r="Q669" i="1"/>
  <c r="R669" i="1"/>
  <c r="S669" i="1"/>
  <c r="T669" i="1"/>
  <c r="O670" i="1"/>
  <c r="P670" i="1"/>
  <c r="Q670" i="1"/>
  <c r="R670" i="1"/>
  <c r="S670" i="1"/>
  <c r="T670" i="1"/>
  <c r="O671" i="1"/>
  <c r="P671" i="1"/>
  <c r="Q671" i="1"/>
  <c r="R671" i="1"/>
  <c r="S671" i="1"/>
  <c r="T671" i="1"/>
  <c r="O672" i="1"/>
  <c r="P672" i="1"/>
  <c r="Q672" i="1"/>
  <c r="R672" i="1"/>
  <c r="S672" i="1"/>
  <c r="T672" i="1"/>
  <c r="O673" i="1"/>
  <c r="P673" i="1"/>
  <c r="Q673" i="1"/>
  <c r="R673" i="1"/>
  <c r="S673" i="1"/>
  <c r="T673" i="1"/>
  <c r="O674" i="1"/>
  <c r="P674" i="1"/>
  <c r="Q674" i="1"/>
  <c r="R674" i="1"/>
  <c r="S674" i="1"/>
  <c r="T674" i="1"/>
  <c r="O675" i="1"/>
  <c r="P675" i="1"/>
  <c r="Q675" i="1"/>
  <c r="R675" i="1"/>
  <c r="S675" i="1"/>
  <c r="T675" i="1"/>
  <c r="O676" i="1"/>
  <c r="P676" i="1"/>
  <c r="Q676" i="1"/>
  <c r="R676" i="1"/>
  <c r="S676" i="1"/>
  <c r="T676" i="1"/>
  <c r="O677" i="1"/>
  <c r="P677" i="1"/>
  <c r="Q677" i="1"/>
  <c r="R677" i="1"/>
  <c r="S677" i="1"/>
  <c r="T677" i="1"/>
  <c r="O678" i="1"/>
  <c r="P678" i="1"/>
  <c r="Q678" i="1"/>
  <c r="R678" i="1"/>
  <c r="S678" i="1"/>
  <c r="T678" i="1"/>
  <c r="O679" i="1"/>
  <c r="P679" i="1"/>
  <c r="Q679" i="1"/>
  <c r="R679" i="1"/>
  <c r="S679" i="1"/>
  <c r="T679" i="1"/>
  <c r="O680" i="1"/>
  <c r="P680" i="1"/>
  <c r="Q680" i="1"/>
  <c r="R680" i="1"/>
  <c r="S680" i="1"/>
  <c r="T680" i="1"/>
  <c r="O681" i="1"/>
  <c r="P681" i="1"/>
  <c r="Q681" i="1"/>
  <c r="R681" i="1"/>
  <c r="S681" i="1"/>
  <c r="T681" i="1"/>
  <c r="O682" i="1"/>
  <c r="P682" i="1"/>
  <c r="Q682" i="1"/>
  <c r="R682" i="1"/>
  <c r="S682" i="1"/>
  <c r="T682" i="1"/>
  <c r="O683" i="1"/>
  <c r="P683" i="1"/>
  <c r="Q683" i="1"/>
  <c r="R683" i="1"/>
  <c r="S683" i="1"/>
  <c r="T683" i="1"/>
  <c r="O684" i="1"/>
  <c r="P684" i="1"/>
  <c r="Q684" i="1"/>
  <c r="R684" i="1"/>
  <c r="S684" i="1"/>
  <c r="T684" i="1"/>
  <c r="O685" i="1"/>
  <c r="P685" i="1"/>
  <c r="Q685" i="1"/>
  <c r="R685" i="1"/>
  <c r="S685" i="1"/>
  <c r="T685" i="1"/>
  <c r="O686" i="1"/>
  <c r="P686" i="1"/>
  <c r="Q686" i="1"/>
  <c r="R686" i="1"/>
  <c r="S686" i="1"/>
  <c r="T686" i="1"/>
  <c r="O687" i="1"/>
  <c r="P687" i="1"/>
  <c r="Q687" i="1"/>
  <c r="R687" i="1"/>
  <c r="S687" i="1"/>
  <c r="T687" i="1"/>
  <c r="O688" i="1"/>
  <c r="P688" i="1"/>
  <c r="Q688" i="1"/>
  <c r="R688" i="1"/>
  <c r="S688" i="1"/>
  <c r="T688" i="1"/>
  <c r="O689" i="1"/>
  <c r="P689" i="1"/>
  <c r="Q689" i="1"/>
  <c r="R689" i="1"/>
  <c r="S689" i="1"/>
  <c r="T689" i="1"/>
  <c r="O690" i="1"/>
  <c r="P690" i="1"/>
  <c r="Q690" i="1"/>
  <c r="R690" i="1"/>
  <c r="S690" i="1"/>
  <c r="T690" i="1"/>
  <c r="O691" i="1"/>
  <c r="P691" i="1"/>
  <c r="Q691" i="1"/>
  <c r="R691" i="1"/>
  <c r="S691" i="1"/>
  <c r="T691" i="1"/>
  <c r="O692" i="1"/>
  <c r="P692" i="1"/>
  <c r="Q692" i="1"/>
  <c r="R692" i="1"/>
  <c r="S692" i="1"/>
  <c r="T692" i="1"/>
  <c r="O693" i="1"/>
  <c r="P693" i="1"/>
  <c r="Q693" i="1"/>
  <c r="R693" i="1"/>
  <c r="S693" i="1"/>
  <c r="T693" i="1"/>
  <c r="O694" i="1"/>
  <c r="P694" i="1"/>
  <c r="Q694" i="1"/>
  <c r="R694" i="1"/>
  <c r="S694" i="1"/>
  <c r="T694" i="1"/>
  <c r="O695" i="1"/>
  <c r="P695" i="1"/>
  <c r="Q695" i="1"/>
  <c r="R695" i="1"/>
  <c r="S695" i="1"/>
  <c r="T695" i="1"/>
  <c r="O696" i="1"/>
  <c r="P696" i="1"/>
  <c r="Q696" i="1"/>
  <c r="R696" i="1"/>
  <c r="S696" i="1"/>
  <c r="T696" i="1"/>
  <c r="O697" i="1"/>
  <c r="P697" i="1"/>
  <c r="Q697" i="1"/>
  <c r="R697" i="1"/>
  <c r="S697" i="1"/>
  <c r="T697" i="1"/>
  <c r="O698" i="1"/>
  <c r="P698" i="1"/>
  <c r="Q698" i="1"/>
  <c r="R698" i="1"/>
  <c r="S698" i="1"/>
  <c r="T698" i="1"/>
  <c r="O699" i="1"/>
  <c r="P699" i="1"/>
  <c r="Q699" i="1"/>
  <c r="R699" i="1"/>
  <c r="S699" i="1"/>
  <c r="T699" i="1"/>
  <c r="O700" i="1"/>
  <c r="P700" i="1"/>
  <c r="Q700" i="1"/>
  <c r="R700" i="1"/>
  <c r="S700" i="1"/>
  <c r="T700" i="1"/>
  <c r="O701" i="1"/>
  <c r="P701" i="1"/>
  <c r="Q701" i="1"/>
  <c r="R701" i="1"/>
  <c r="S701" i="1"/>
  <c r="T701" i="1"/>
  <c r="O702" i="1"/>
  <c r="P702" i="1"/>
  <c r="Q702" i="1"/>
  <c r="R702" i="1"/>
  <c r="S702" i="1"/>
  <c r="T702" i="1"/>
  <c r="O703" i="1"/>
  <c r="P703" i="1"/>
  <c r="Q703" i="1"/>
  <c r="R703" i="1"/>
  <c r="S703" i="1"/>
  <c r="T703" i="1"/>
  <c r="O704" i="1"/>
  <c r="P704" i="1"/>
  <c r="Q704" i="1"/>
  <c r="R704" i="1"/>
  <c r="S704" i="1"/>
  <c r="T704" i="1"/>
  <c r="O705" i="1"/>
  <c r="P705" i="1"/>
  <c r="Q705" i="1"/>
  <c r="R705" i="1"/>
  <c r="S705" i="1"/>
  <c r="T705" i="1"/>
  <c r="O706" i="1"/>
  <c r="P706" i="1"/>
  <c r="Q706" i="1"/>
  <c r="R706" i="1"/>
  <c r="S706" i="1"/>
  <c r="T706" i="1"/>
  <c r="O707" i="1"/>
  <c r="P707" i="1"/>
  <c r="Q707" i="1"/>
  <c r="R707" i="1"/>
  <c r="S707" i="1"/>
  <c r="T707" i="1"/>
  <c r="O708" i="1"/>
  <c r="P708" i="1"/>
  <c r="Q708" i="1"/>
  <c r="R708" i="1"/>
  <c r="S708" i="1"/>
  <c r="T708" i="1"/>
  <c r="O709" i="1"/>
  <c r="P709" i="1"/>
  <c r="Q709" i="1"/>
  <c r="R709" i="1"/>
  <c r="S709" i="1"/>
  <c r="T709" i="1"/>
  <c r="O710" i="1"/>
  <c r="P710" i="1"/>
  <c r="Q710" i="1"/>
  <c r="R710" i="1"/>
  <c r="S710" i="1"/>
  <c r="T710" i="1"/>
  <c r="O711" i="1"/>
  <c r="P711" i="1"/>
  <c r="Q711" i="1"/>
  <c r="R711" i="1"/>
  <c r="S711" i="1"/>
  <c r="T711" i="1"/>
  <c r="O712" i="1"/>
  <c r="P712" i="1"/>
  <c r="Q712" i="1"/>
  <c r="R712" i="1"/>
  <c r="S712" i="1"/>
  <c r="T712" i="1"/>
  <c r="O713" i="1"/>
  <c r="P713" i="1"/>
  <c r="Q713" i="1"/>
  <c r="R713" i="1"/>
  <c r="S713" i="1"/>
  <c r="T713" i="1"/>
  <c r="O714" i="1"/>
  <c r="P714" i="1"/>
  <c r="Q714" i="1"/>
  <c r="R714" i="1"/>
  <c r="S714" i="1"/>
  <c r="T714" i="1"/>
  <c r="O715" i="1"/>
  <c r="P715" i="1"/>
  <c r="Q715" i="1"/>
  <c r="R715" i="1"/>
  <c r="S715" i="1"/>
  <c r="T715" i="1"/>
  <c r="O716" i="1"/>
  <c r="P716" i="1"/>
  <c r="Q716" i="1"/>
  <c r="R716" i="1"/>
  <c r="S716" i="1"/>
  <c r="T716" i="1"/>
  <c r="O717" i="1"/>
  <c r="P717" i="1"/>
  <c r="Q717" i="1"/>
  <c r="R717" i="1"/>
  <c r="S717" i="1"/>
  <c r="T717" i="1"/>
  <c r="O718" i="1"/>
  <c r="P718" i="1"/>
  <c r="Q718" i="1"/>
  <c r="R718" i="1"/>
  <c r="S718" i="1"/>
  <c r="T718" i="1"/>
  <c r="O719" i="1"/>
  <c r="P719" i="1"/>
  <c r="Q719" i="1"/>
  <c r="R719" i="1"/>
  <c r="S719" i="1"/>
  <c r="T719" i="1"/>
  <c r="O720" i="1"/>
  <c r="P720" i="1"/>
  <c r="Q720" i="1"/>
  <c r="R720" i="1"/>
  <c r="S720" i="1"/>
  <c r="T720" i="1"/>
  <c r="O721" i="1"/>
  <c r="P721" i="1"/>
  <c r="Q721" i="1"/>
  <c r="R721" i="1"/>
  <c r="S721" i="1"/>
  <c r="T721" i="1"/>
  <c r="O722" i="1"/>
  <c r="P722" i="1"/>
  <c r="Q722" i="1"/>
  <c r="R722" i="1"/>
  <c r="S722" i="1"/>
  <c r="T722" i="1"/>
  <c r="O723" i="1"/>
  <c r="P723" i="1"/>
  <c r="Q723" i="1"/>
  <c r="R723" i="1"/>
  <c r="S723" i="1"/>
  <c r="T723" i="1"/>
  <c r="O724" i="1"/>
  <c r="P724" i="1"/>
  <c r="Q724" i="1"/>
  <c r="R724" i="1"/>
  <c r="S724" i="1"/>
  <c r="T724" i="1"/>
  <c r="O725" i="1"/>
  <c r="P725" i="1"/>
  <c r="Q725" i="1"/>
  <c r="R725" i="1"/>
  <c r="S725" i="1"/>
  <c r="T725" i="1"/>
  <c r="O726" i="1"/>
  <c r="P726" i="1"/>
  <c r="Q726" i="1"/>
  <c r="R726" i="1"/>
  <c r="S726" i="1"/>
  <c r="T726" i="1"/>
  <c r="O727" i="1"/>
  <c r="P727" i="1"/>
  <c r="Q727" i="1"/>
  <c r="R727" i="1"/>
  <c r="S727" i="1"/>
  <c r="T727" i="1"/>
  <c r="O728" i="1"/>
  <c r="P728" i="1"/>
  <c r="Q728" i="1"/>
  <c r="R728" i="1"/>
  <c r="S728" i="1"/>
  <c r="T728" i="1"/>
  <c r="O729" i="1"/>
  <c r="P729" i="1"/>
  <c r="Q729" i="1"/>
  <c r="R729" i="1"/>
  <c r="S729" i="1"/>
  <c r="T729" i="1"/>
  <c r="O730" i="1"/>
  <c r="P730" i="1"/>
  <c r="Q730" i="1"/>
  <c r="R730" i="1"/>
  <c r="S730" i="1"/>
  <c r="T730" i="1"/>
  <c r="O731" i="1"/>
  <c r="P731" i="1"/>
  <c r="Q731" i="1"/>
  <c r="R731" i="1"/>
  <c r="S731" i="1"/>
  <c r="T731" i="1"/>
  <c r="O732" i="1"/>
  <c r="P732" i="1"/>
  <c r="Q732" i="1"/>
  <c r="R732" i="1"/>
  <c r="S732" i="1"/>
  <c r="T732" i="1"/>
  <c r="O733" i="1"/>
  <c r="P733" i="1"/>
  <c r="Q733" i="1"/>
  <c r="R733" i="1"/>
  <c r="S733" i="1"/>
  <c r="T733" i="1"/>
  <c r="O734" i="1"/>
  <c r="P734" i="1"/>
  <c r="Q734" i="1"/>
  <c r="R734" i="1"/>
  <c r="S734" i="1"/>
  <c r="T734" i="1"/>
  <c r="O735" i="1"/>
  <c r="P735" i="1"/>
  <c r="Q735" i="1"/>
  <c r="R735" i="1"/>
  <c r="S735" i="1"/>
  <c r="T735" i="1"/>
  <c r="O736" i="1"/>
  <c r="P736" i="1"/>
  <c r="Q736" i="1"/>
  <c r="R736" i="1"/>
  <c r="S736" i="1"/>
  <c r="T736" i="1"/>
  <c r="O737" i="1"/>
  <c r="P737" i="1"/>
  <c r="Q737" i="1"/>
  <c r="R737" i="1"/>
  <c r="S737" i="1"/>
  <c r="T737" i="1"/>
  <c r="O738" i="1"/>
  <c r="P738" i="1"/>
  <c r="Q738" i="1"/>
  <c r="R738" i="1"/>
  <c r="S738" i="1"/>
  <c r="T738" i="1"/>
  <c r="O739" i="1"/>
  <c r="P739" i="1"/>
  <c r="Q739" i="1"/>
  <c r="R739" i="1"/>
  <c r="S739" i="1"/>
  <c r="T739" i="1"/>
  <c r="O740" i="1"/>
  <c r="P740" i="1"/>
  <c r="Q740" i="1"/>
  <c r="R740" i="1"/>
  <c r="S740" i="1"/>
  <c r="T740" i="1"/>
  <c r="O741" i="1"/>
  <c r="P741" i="1"/>
  <c r="Q741" i="1"/>
  <c r="R741" i="1"/>
  <c r="S741" i="1"/>
  <c r="T741" i="1"/>
  <c r="O742" i="1"/>
  <c r="P742" i="1"/>
  <c r="Q742" i="1"/>
  <c r="R742" i="1"/>
  <c r="S742" i="1"/>
  <c r="T742" i="1"/>
  <c r="O743" i="1"/>
  <c r="P743" i="1"/>
  <c r="Q743" i="1"/>
  <c r="R743" i="1"/>
  <c r="S743" i="1"/>
  <c r="T743" i="1"/>
  <c r="O744" i="1"/>
  <c r="P744" i="1"/>
  <c r="Q744" i="1"/>
  <c r="R744" i="1"/>
  <c r="S744" i="1"/>
  <c r="T744" i="1"/>
  <c r="O745" i="1"/>
  <c r="P745" i="1"/>
  <c r="Q745" i="1"/>
  <c r="R745" i="1"/>
  <c r="S745" i="1"/>
  <c r="T745" i="1"/>
  <c r="O746" i="1"/>
  <c r="P746" i="1"/>
  <c r="Q746" i="1"/>
  <c r="R746" i="1"/>
  <c r="S746" i="1"/>
  <c r="T746" i="1"/>
  <c r="O747" i="1"/>
  <c r="P747" i="1"/>
  <c r="Q747" i="1"/>
  <c r="R747" i="1"/>
  <c r="S747" i="1"/>
  <c r="T747" i="1"/>
  <c r="O748" i="1"/>
  <c r="P748" i="1"/>
  <c r="Q748" i="1"/>
  <c r="R748" i="1"/>
  <c r="S748" i="1"/>
  <c r="T748" i="1"/>
  <c r="O749" i="1"/>
  <c r="P749" i="1"/>
  <c r="Q749" i="1"/>
  <c r="R749" i="1"/>
  <c r="S749" i="1"/>
  <c r="T749" i="1"/>
  <c r="O750" i="1"/>
  <c r="P750" i="1"/>
  <c r="Q750" i="1"/>
  <c r="R750" i="1"/>
  <c r="S750" i="1"/>
  <c r="T750" i="1"/>
  <c r="O751" i="1"/>
  <c r="P751" i="1"/>
  <c r="Q751" i="1"/>
  <c r="R751" i="1"/>
  <c r="S751" i="1"/>
  <c r="T751" i="1"/>
  <c r="O752" i="1"/>
  <c r="P752" i="1"/>
  <c r="Q752" i="1"/>
  <c r="R752" i="1"/>
  <c r="S752" i="1"/>
  <c r="T752" i="1"/>
  <c r="O753" i="1"/>
  <c r="P753" i="1"/>
  <c r="Q753" i="1"/>
  <c r="R753" i="1"/>
  <c r="S753" i="1"/>
  <c r="T753" i="1"/>
  <c r="O754" i="1"/>
  <c r="P754" i="1"/>
  <c r="Q754" i="1"/>
  <c r="R754" i="1"/>
  <c r="S754" i="1"/>
  <c r="T754" i="1"/>
  <c r="O755" i="1"/>
  <c r="P755" i="1"/>
  <c r="Q755" i="1"/>
  <c r="R755" i="1"/>
  <c r="S755" i="1"/>
  <c r="T755" i="1"/>
  <c r="O756" i="1"/>
  <c r="P756" i="1"/>
  <c r="Q756" i="1"/>
  <c r="R756" i="1"/>
  <c r="S756" i="1"/>
  <c r="T756" i="1"/>
  <c r="O757" i="1"/>
  <c r="P757" i="1"/>
  <c r="Q757" i="1"/>
  <c r="R757" i="1"/>
  <c r="S757" i="1"/>
  <c r="T757" i="1"/>
  <c r="O758" i="1"/>
  <c r="P758" i="1"/>
  <c r="Q758" i="1"/>
  <c r="R758" i="1"/>
  <c r="S758" i="1"/>
  <c r="T758" i="1"/>
  <c r="O759" i="1"/>
  <c r="P759" i="1"/>
  <c r="Q759" i="1"/>
  <c r="R759" i="1"/>
  <c r="S759" i="1"/>
  <c r="T759" i="1"/>
  <c r="O760" i="1"/>
  <c r="P760" i="1"/>
  <c r="Q760" i="1"/>
  <c r="R760" i="1"/>
  <c r="S760" i="1"/>
  <c r="T760" i="1"/>
  <c r="O761" i="1"/>
  <c r="P761" i="1"/>
  <c r="Q761" i="1"/>
  <c r="R761" i="1"/>
  <c r="S761" i="1"/>
  <c r="T761" i="1"/>
  <c r="O762" i="1"/>
  <c r="P762" i="1"/>
  <c r="Q762" i="1"/>
  <c r="R762" i="1"/>
  <c r="S762" i="1"/>
  <c r="T762" i="1"/>
  <c r="O763" i="1"/>
  <c r="P763" i="1"/>
  <c r="Q763" i="1"/>
  <c r="R763" i="1"/>
  <c r="S763" i="1"/>
  <c r="T763" i="1"/>
  <c r="O764" i="1"/>
  <c r="P764" i="1"/>
  <c r="Q764" i="1"/>
  <c r="R764" i="1"/>
  <c r="S764" i="1"/>
  <c r="T764" i="1"/>
  <c r="O765" i="1"/>
  <c r="P765" i="1"/>
  <c r="Q765" i="1"/>
  <c r="R765" i="1"/>
  <c r="S765" i="1"/>
  <c r="T765" i="1"/>
  <c r="O766" i="1"/>
  <c r="P766" i="1"/>
  <c r="Q766" i="1"/>
  <c r="R766" i="1"/>
  <c r="S766" i="1"/>
  <c r="T766" i="1"/>
  <c r="O767" i="1"/>
  <c r="P767" i="1"/>
  <c r="Q767" i="1"/>
  <c r="R767" i="1"/>
  <c r="S767" i="1"/>
  <c r="T767" i="1"/>
  <c r="O768" i="1"/>
  <c r="P768" i="1"/>
  <c r="Q768" i="1"/>
  <c r="R768" i="1"/>
  <c r="S768" i="1"/>
  <c r="T768" i="1"/>
  <c r="O769" i="1"/>
  <c r="P769" i="1"/>
  <c r="Q769" i="1"/>
  <c r="R769" i="1"/>
  <c r="S769" i="1"/>
  <c r="T769" i="1"/>
  <c r="O770" i="1"/>
  <c r="P770" i="1"/>
  <c r="Q770" i="1"/>
  <c r="R770" i="1"/>
  <c r="S770" i="1"/>
  <c r="T770" i="1"/>
  <c r="O771" i="1"/>
  <c r="P771" i="1"/>
  <c r="Q771" i="1"/>
  <c r="R771" i="1"/>
  <c r="S771" i="1"/>
  <c r="T771" i="1"/>
  <c r="O772" i="1"/>
  <c r="P772" i="1"/>
  <c r="Q772" i="1"/>
  <c r="R772" i="1"/>
  <c r="S772" i="1"/>
  <c r="T772" i="1"/>
  <c r="O773" i="1"/>
  <c r="P773" i="1"/>
  <c r="Q773" i="1"/>
  <c r="R773" i="1"/>
  <c r="S773" i="1"/>
  <c r="T773" i="1"/>
  <c r="O774" i="1"/>
  <c r="P774" i="1"/>
  <c r="Q774" i="1"/>
  <c r="R774" i="1"/>
  <c r="S774" i="1"/>
  <c r="T774" i="1"/>
  <c r="O775" i="1"/>
  <c r="P775" i="1"/>
  <c r="Q775" i="1"/>
  <c r="R775" i="1"/>
  <c r="S775" i="1"/>
  <c r="T775" i="1"/>
  <c r="O776" i="1"/>
  <c r="P776" i="1"/>
  <c r="Q776" i="1"/>
  <c r="R776" i="1"/>
  <c r="S776" i="1"/>
  <c r="T776" i="1"/>
  <c r="O777" i="1"/>
  <c r="P777" i="1"/>
  <c r="Q777" i="1"/>
  <c r="R777" i="1"/>
  <c r="S777" i="1"/>
  <c r="T777" i="1"/>
  <c r="O778" i="1"/>
  <c r="P778" i="1"/>
  <c r="Q778" i="1"/>
  <c r="R778" i="1"/>
  <c r="S778" i="1"/>
  <c r="T778" i="1"/>
  <c r="O779" i="1"/>
  <c r="P779" i="1"/>
  <c r="Q779" i="1"/>
  <c r="R779" i="1"/>
  <c r="S779" i="1"/>
  <c r="T779" i="1"/>
  <c r="O780" i="1"/>
  <c r="P780" i="1"/>
  <c r="Q780" i="1"/>
  <c r="R780" i="1"/>
  <c r="S780" i="1"/>
  <c r="T780" i="1"/>
  <c r="O781" i="1"/>
  <c r="P781" i="1"/>
  <c r="Q781" i="1"/>
  <c r="R781" i="1"/>
  <c r="S781" i="1"/>
  <c r="T781" i="1"/>
  <c r="O782" i="1"/>
  <c r="P782" i="1"/>
  <c r="Q782" i="1"/>
  <c r="R782" i="1"/>
  <c r="S782" i="1"/>
  <c r="T782" i="1"/>
  <c r="O783" i="1"/>
  <c r="P783" i="1"/>
  <c r="Q783" i="1"/>
  <c r="R783" i="1"/>
  <c r="S783" i="1"/>
  <c r="T783" i="1"/>
  <c r="O784" i="1"/>
  <c r="P784" i="1"/>
  <c r="Q784" i="1"/>
  <c r="R784" i="1"/>
  <c r="S784" i="1"/>
  <c r="T784" i="1"/>
  <c r="O785" i="1"/>
  <c r="P785" i="1"/>
  <c r="Q785" i="1"/>
  <c r="R785" i="1"/>
  <c r="S785" i="1"/>
  <c r="T785" i="1"/>
  <c r="O786" i="1"/>
  <c r="P786" i="1"/>
  <c r="Q786" i="1"/>
  <c r="R786" i="1"/>
  <c r="S786" i="1"/>
  <c r="T786" i="1"/>
  <c r="O787" i="1"/>
  <c r="P787" i="1"/>
  <c r="Q787" i="1"/>
  <c r="R787" i="1"/>
  <c r="S787" i="1"/>
  <c r="T787" i="1"/>
  <c r="O788" i="1"/>
  <c r="P788" i="1"/>
  <c r="Q788" i="1"/>
  <c r="R788" i="1"/>
  <c r="S788" i="1"/>
  <c r="T788" i="1"/>
  <c r="O789" i="1"/>
  <c r="P789" i="1"/>
  <c r="Q789" i="1"/>
  <c r="R789" i="1"/>
  <c r="S789" i="1"/>
  <c r="T789" i="1"/>
  <c r="O790" i="1"/>
  <c r="P790" i="1"/>
  <c r="Q790" i="1"/>
  <c r="R790" i="1"/>
  <c r="S790" i="1"/>
  <c r="T790" i="1"/>
  <c r="O791" i="1"/>
  <c r="P791" i="1"/>
  <c r="Q791" i="1"/>
  <c r="R791" i="1"/>
  <c r="S791" i="1"/>
  <c r="T791" i="1"/>
  <c r="O792" i="1"/>
  <c r="P792" i="1"/>
  <c r="Q792" i="1"/>
  <c r="R792" i="1"/>
  <c r="S792" i="1"/>
  <c r="T792" i="1"/>
  <c r="O793" i="1"/>
  <c r="P793" i="1"/>
  <c r="Q793" i="1"/>
  <c r="R793" i="1"/>
  <c r="S793" i="1"/>
  <c r="T793" i="1"/>
  <c r="O794" i="1"/>
  <c r="P794" i="1"/>
  <c r="Q794" i="1"/>
  <c r="R794" i="1"/>
  <c r="S794" i="1"/>
  <c r="T794" i="1"/>
  <c r="O795" i="1"/>
  <c r="P795" i="1"/>
  <c r="Q795" i="1"/>
  <c r="R795" i="1"/>
  <c r="S795" i="1"/>
  <c r="T795" i="1"/>
  <c r="O796" i="1"/>
  <c r="P796" i="1"/>
  <c r="Q796" i="1"/>
  <c r="R796" i="1"/>
  <c r="S796" i="1"/>
  <c r="T796" i="1"/>
  <c r="O797" i="1"/>
  <c r="P797" i="1"/>
  <c r="Q797" i="1"/>
  <c r="R797" i="1"/>
  <c r="S797" i="1"/>
  <c r="T797" i="1"/>
  <c r="O798" i="1"/>
  <c r="P798" i="1"/>
  <c r="Q798" i="1"/>
  <c r="R798" i="1"/>
  <c r="S798" i="1"/>
  <c r="T798" i="1"/>
  <c r="O799" i="1"/>
  <c r="P799" i="1"/>
  <c r="Q799" i="1"/>
  <c r="R799" i="1"/>
  <c r="S799" i="1"/>
  <c r="T799" i="1"/>
  <c r="O800" i="1"/>
  <c r="P800" i="1"/>
  <c r="Q800" i="1"/>
  <c r="R800" i="1"/>
  <c r="S800" i="1"/>
  <c r="T800" i="1"/>
  <c r="O801" i="1"/>
  <c r="P801" i="1"/>
  <c r="Q801" i="1"/>
  <c r="R801" i="1"/>
  <c r="S801" i="1"/>
  <c r="T801" i="1"/>
  <c r="O802" i="1"/>
  <c r="P802" i="1"/>
  <c r="Q802" i="1"/>
  <c r="R802" i="1"/>
  <c r="S802" i="1"/>
  <c r="T802" i="1"/>
  <c r="O803" i="1"/>
  <c r="P803" i="1"/>
  <c r="Q803" i="1"/>
  <c r="R803" i="1"/>
  <c r="S803" i="1"/>
  <c r="T803" i="1"/>
  <c r="O804" i="1"/>
  <c r="P804" i="1"/>
  <c r="Q804" i="1"/>
  <c r="R804" i="1"/>
  <c r="S804" i="1"/>
  <c r="T804" i="1"/>
  <c r="O805" i="1"/>
  <c r="P805" i="1"/>
  <c r="Q805" i="1"/>
  <c r="R805" i="1"/>
  <c r="S805" i="1"/>
  <c r="T805" i="1"/>
  <c r="O806" i="1"/>
  <c r="P806" i="1"/>
  <c r="Q806" i="1"/>
  <c r="R806" i="1"/>
  <c r="S806" i="1"/>
  <c r="T806" i="1"/>
  <c r="O807" i="1"/>
  <c r="P807" i="1"/>
  <c r="Q807" i="1"/>
  <c r="R807" i="1"/>
  <c r="S807" i="1"/>
  <c r="T807" i="1"/>
  <c r="O808" i="1"/>
  <c r="P808" i="1"/>
  <c r="Q808" i="1"/>
  <c r="R808" i="1"/>
  <c r="S808" i="1"/>
  <c r="T808" i="1"/>
  <c r="O809" i="1"/>
  <c r="P809" i="1"/>
  <c r="Q809" i="1"/>
  <c r="R809" i="1"/>
  <c r="S809" i="1"/>
  <c r="T809" i="1"/>
  <c r="O810" i="1"/>
  <c r="P810" i="1"/>
  <c r="Q810" i="1"/>
  <c r="R810" i="1"/>
  <c r="S810" i="1"/>
  <c r="T810" i="1"/>
  <c r="O811" i="1"/>
  <c r="P811" i="1"/>
  <c r="Q811" i="1"/>
  <c r="R811" i="1"/>
  <c r="S811" i="1"/>
  <c r="T811" i="1"/>
  <c r="O812" i="1"/>
  <c r="P812" i="1"/>
  <c r="Q812" i="1"/>
  <c r="R812" i="1"/>
  <c r="S812" i="1"/>
  <c r="T812" i="1"/>
  <c r="O813" i="1"/>
  <c r="P813" i="1"/>
  <c r="Q813" i="1"/>
  <c r="R813" i="1"/>
  <c r="S813" i="1"/>
  <c r="T813" i="1"/>
  <c r="O814" i="1"/>
  <c r="P814" i="1"/>
  <c r="Q814" i="1"/>
  <c r="R814" i="1"/>
  <c r="S814" i="1"/>
  <c r="T814" i="1"/>
  <c r="O815" i="1"/>
  <c r="P815" i="1"/>
  <c r="Q815" i="1"/>
  <c r="R815" i="1"/>
  <c r="S815" i="1"/>
  <c r="T815" i="1"/>
  <c r="O816" i="1"/>
  <c r="P816" i="1"/>
  <c r="Q816" i="1"/>
  <c r="R816" i="1"/>
  <c r="S816" i="1"/>
  <c r="T816" i="1"/>
  <c r="O817" i="1"/>
  <c r="P817" i="1"/>
  <c r="Q817" i="1"/>
  <c r="R817" i="1"/>
  <c r="S817" i="1"/>
  <c r="T817" i="1"/>
  <c r="O818" i="1"/>
  <c r="P818" i="1"/>
  <c r="Q818" i="1"/>
  <c r="R818" i="1"/>
  <c r="S818" i="1"/>
  <c r="T818" i="1"/>
  <c r="O819" i="1"/>
  <c r="P819" i="1"/>
  <c r="Q819" i="1"/>
  <c r="R819" i="1"/>
  <c r="S819" i="1"/>
  <c r="T819" i="1"/>
  <c r="O820" i="1"/>
  <c r="P820" i="1"/>
  <c r="Q820" i="1"/>
  <c r="R820" i="1"/>
  <c r="S820" i="1"/>
  <c r="T820" i="1"/>
  <c r="O821" i="1"/>
  <c r="P821" i="1"/>
  <c r="Q821" i="1"/>
  <c r="R821" i="1"/>
  <c r="S821" i="1"/>
  <c r="T821" i="1"/>
  <c r="O822" i="1"/>
  <c r="P822" i="1"/>
  <c r="Q822" i="1"/>
  <c r="R822" i="1"/>
  <c r="S822" i="1"/>
  <c r="T822" i="1"/>
  <c r="O823" i="1"/>
  <c r="P823" i="1"/>
  <c r="Q823" i="1"/>
  <c r="R823" i="1"/>
  <c r="S823" i="1"/>
  <c r="T823" i="1"/>
  <c r="O824" i="1"/>
  <c r="P824" i="1"/>
  <c r="Q824" i="1"/>
  <c r="R824" i="1"/>
  <c r="S824" i="1"/>
  <c r="T824" i="1"/>
  <c r="O825" i="1"/>
  <c r="P825" i="1"/>
  <c r="Q825" i="1"/>
  <c r="R825" i="1"/>
  <c r="S825" i="1"/>
  <c r="T825" i="1"/>
  <c r="O826" i="1"/>
  <c r="P826" i="1"/>
  <c r="Q826" i="1"/>
  <c r="R826" i="1"/>
  <c r="S826" i="1"/>
  <c r="T826" i="1"/>
  <c r="O827" i="1"/>
  <c r="P827" i="1"/>
  <c r="Q827" i="1"/>
  <c r="R827" i="1"/>
  <c r="S827" i="1"/>
  <c r="T827" i="1"/>
  <c r="O828" i="1"/>
  <c r="P828" i="1"/>
  <c r="Q828" i="1"/>
  <c r="R828" i="1"/>
  <c r="S828" i="1"/>
  <c r="T828" i="1"/>
  <c r="O829" i="1"/>
  <c r="P829" i="1"/>
  <c r="Q829" i="1"/>
  <c r="R829" i="1"/>
  <c r="S829" i="1"/>
  <c r="T829" i="1"/>
  <c r="O830" i="1"/>
  <c r="P830" i="1"/>
  <c r="Q830" i="1"/>
  <c r="R830" i="1"/>
  <c r="S830" i="1"/>
  <c r="T830" i="1"/>
  <c r="O831" i="1"/>
  <c r="P831" i="1"/>
  <c r="Q831" i="1"/>
  <c r="R831" i="1"/>
  <c r="S831" i="1"/>
  <c r="T831" i="1"/>
  <c r="O832" i="1"/>
  <c r="P832" i="1"/>
  <c r="Q832" i="1"/>
  <c r="R832" i="1"/>
  <c r="S832" i="1"/>
  <c r="T832" i="1"/>
  <c r="O833" i="1"/>
  <c r="P833" i="1"/>
  <c r="Q833" i="1"/>
  <c r="R833" i="1"/>
  <c r="S833" i="1"/>
  <c r="T833" i="1"/>
  <c r="O834" i="1"/>
  <c r="P834" i="1"/>
  <c r="Q834" i="1"/>
  <c r="R834" i="1"/>
  <c r="S834" i="1"/>
  <c r="T834" i="1"/>
  <c r="O835" i="1"/>
  <c r="P835" i="1"/>
  <c r="Q835" i="1"/>
  <c r="R835" i="1"/>
  <c r="S835" i="1"/>
  <c r="T835" i="1"/>
  <c r="O836" i="1"/>
  <c r="P836" i="1"/>
  <c r="Q836" i="1"/>
  <c r="R836" i="1"/>
  <c r="S836" i="1"/>
  <c r="T836" i="1"/>
  <c r="O837" i="1"/>
  <c r="P837" i="1"/>
  <c r="Q837" i="1"/>
  <c r="R837" i="1"/>
  <c r="S837" i="1"/>
  <c r="T837" i="1"/>
  <c r="O838" i="1"/>
  <c r="P838" i="1"/>
  <c r="Q838" i="1"/>
  <c r="R838" i="1"/>
  <c r="S838" i="1"/>
  <c r="T838" i="1"/>
  <c r="O839" i="1"/>
  <c r="P839" i="1"/>
  <c r="Q839" i="1"/>
  <c r="R839" i="1"/>
  <c r="S839" i="1"/>
  <c r="T839" i="1"/>
  <c r="O840" i="1"/>
  <c r="P840" i="1"/>
  <c r="Q840" i="1"/>
  <c r="R840" i="1"/>
  <c r="S840" i="1"/>
  <c r="T840" i="1"/>
  <c r="O841" i="1"/>
  <c r="P841" i="1"/>
  <c r="Q841" i="1"/>
  <c r="R841" i="1"/>
  <c r="S841" i="1"/>
  <c r="T841" i="1"/>
  <c r="O842" i="1"/>
  <c r="P842" i="1"/>
  <c r="Q842" i="1"/>
  <c r="R842" i="1"/>
  <c r="S842" i="1"/>
  <c r="T842" i="1"/>
  <c r="O843" i="1"/>
  <c r="P843" i="1"/>
  <c r="Q843" i="1"/>
  <c r="R843" i="1"/>
  <c r="S843" i="1"/>
  <c r="T843" i="1"/>
  <c r="O844" i="1"/>
  <c r="P844" i="1"/>
  <c r="Q844" i="1"/>
  <c r="R844" i="1"/>
  <c r="S844" i="1"/>
  <c r="T844" i="1"/>
  <c r="O845" i="1"/>
  <c r="P845" i="1"/>
  <c r="Q845" i="1"/>
  <c r="R845" i="1"/>
  <c r="S845" i="1"/>
  <c r="T845" i="1"/>
  <c r="O846" i="1"/>
  <c r="P846" i="1"/>
  <c r="Q846" i="1"/>
  <c r="R846" i="1"/>
  <c r="S846" i="1"/>
  <c r="T846" i="1"/>
  <c r="O847" i="1"/>
  <c r="P847" i="1"/>
  <c r="Q847" i="1"/>
  <c r="R847" i="1"/>
  <c r="S847" i="1"/>
  <c r="T847" i="1"/>
  <c r="O848" i="1"/>
  <c r="P848" i="1"/>
  <c r="Q848" i="1"/>
  <c r="R848" i="1"/>
  <c r="S848" i="1"/>
  <c r="T848" i="1"/>
  <c r="O849" i="1"/>
  <c r="P849" i="1"/>
  <c r="Q849" i="1"/>
  <c r="R849" i="1"/>
  <c r="S849" i="1"/>
  <c r="T849" i="1"/>
  <c r="O850" i="1"/>
  <c r="P850" i="1"/>
  <c r="Q850" i="1"/>
  <c r="R850" i="1"/>
  <c r="S850" i="1"/>
  <c r="T850" i="1"/>
  <c r="O851" i="1"/>
  <c r="P851" i="1"/>
  <c r="Q851" i="1"/>
  <c r="R851" i="1"/>
  <c r="S851" i="1"/>
  <c r="T851" i="1"/>
  <c r="O852" i="1"/>
  <c r="P852" i="1"/>
  <c r="Q852" i="1"/>
  <c r="R852" i="1"/>
  <c r="S852" i="1"/>
  <c r="T852" i="1"/>
  <c r="O853" i="1"/>
  <c r="P853" i="1"/>
  <c r="Q853" i="1"/>
  <c r="R853" i="1"/>
  <c r="S853" i="1"/>
  <c r="T853" i="1"/>
  <c r="O854" i="1"/>
  <c r="P854" i="1"/>
  <c r="Q854" i="1"/>
  <c r="R854" i="1"/>
  <c r="S854" i="1"/>
  <c r="T854" i="1"/>
  <c r="O855" i="1"/>
  <c r="P855" i="1"/>
  <c r="Q855" i="1"/>
  <c r="R855" i="1"/>
  <c r="S855" i="1"/>
  <c r="T855" i="1"/>
  <c r="O856" i="1"/>
  <c r="P856" i="1"/>
  <c r="Q856" i="1"/>
  <c r="R856" i="1"/>
  <c r="S856" i="1"/>
  <c r="T856" i="1"/>
  <c r="O857" i="1"/>
  <c r="P857" i="1"/>
  <c r="Q857" i="1"/>
  <c r="R857" i="1"/>
  <c r="S857" i="1"/>
  <c r="T857" i="1"/>
  <c r="O858" i="1"/>
  <c r="P858" i="1"/>
  <c r="Q858" i="1"/>
  <c r="R858" i="1"/>
  <c r="S858" i="1"/>
  <c r="T858" i="1"/>
  <c r="O859" i="1"/>
  <c r="P859" i="1"/>
  <c r="Q859" i="1"/>
  <c r="R859" i="1"/>
  <c r="S859" i="1"/>
  <c r="T859" i="1"/>
  <c r="O860" i="1"/>
  <c r="P860" i="1"/>
  <c r="Q860" i="1"/>
  <c r="R860" i="1"/>
  <c r="S860" i="1"/>
  <c r="T860" i="1"/>
  <c r="O861" i="1"/>
  <c r="P861" i="1"/>
  <c r="Q861" i="1"/>
  <c r="R861" i="1"/>
  <c r="S861" i="1"/>
  <c r="T861" i="1"/>
  <c r="O862" i="1"/>
  <c r="P862" i="1"/>
  <c r="Q862" i="1"/>
  <c r="R862" i="1"/>
  <c r="S862" i="1"/>
  <c r="T862" i="1"/>
  <c r="O863" i="1"/>
  <c r="P863" i="1"/>
  <c r="Q863" i="1"/>
  <c r="R863" i="1"/>
  <c r="S863" i="1"/>
  <c r="T863" i="1"/>
  <c r="O864" i="1"/>
  <c r="P864" i="1"/>
  <c r="Q864" i="1"/>
  <c r="R864" i="1"/>
  <c r="S864" i="1"/>
  <c r="T864" i="1"/>
  <c r="O865" i="1"/>
  <c r="P865" i="1"/>
  <c r="Q865" i="1"/>
  <c r="R865" i="1"/>
  <c r="S865" i="1"/>
  <c r="T865" i="1"/>
  <c r="O866" i="1"/>
  <c r="P866" i="1"/>
  <c r="Q866" i="1"/>
  <c r="R866" i="1"/>
  <c r="S866" i="1"/>
  <c r="T866" i="1"/>
  <c r="O867" i="1"/>
  <c r="P867" i="1"/>
  <c r="Q867" i="1"/>
  <c r="R867" i="1"/>
  <c r="S867" i="1"/>
  <c r="T867" i="1"/>
  <c r="O868" i="1"/>
  <c r="P868" i="1"/>
  <c r="Q868" i="1"/>
  <c r="R868" i="1"/>
  <c r="S868" i="1"/>
  <c r="T868" i="1"/>
  <c r="O869" i="1"/>
  <c r="P869" i="1"/>
  <c r="Q869" i="1"/>
  <c r="R869" i="1"/>
  <c r="S869" i="1"/>
  <c r="T869" i="1"/>
  <c r="O870" i="1"/>
  <c r="P870" i="1"/>
  <c r="Q870" i="1"/>
  <c r="R870" i="1"/>
  <c r="S870" i="1"/>
  <c r="T870" i="1"/>
  <c r="O871" i="1"/>
  <c r="P871" i="1"/>
  <c r="Q871" i="1"/>
  <c r="R871" i="1"/>
  <c r="S871" i="1"/>
  <c r="T871" i="1"/>
  <c r="O872" i="1"/>
  <c r="P872" i="1"/>
  <c r="Q872" i="1"/>
  <c r="R872" i="1"/>
  <c r="S872" i="1"/>
  <c r="T872" i="1"/>
  <c r="O873" i="1"/>
  <c r="P873" i="1"/>
  <c r="Q873" i="1"/>
  <c r="R873" i="1"/>
  <c r="S873" i="1"/>
  <c r="T873" i="1"/>
  <c r="O874" i="1"/>
  <c r="P874" i="1"/>
  <c r="Q874" i="1"/>
  <c r="R874" i="1"/>
  <c r="S874" i="1"/>
  <c r="T874" i="1"/>
  <c r="O875" i="1"/>
  <c r="P875" i="1"/>
  <c r="Q875" i="1"/>
  <c r="R875" i="1"/>
  <c r="S875" i="1"/>
  <c r="T875" i="1"/>
  <c r="O876" i="1"/>
  <c r="P876" i="1"/>
  <c r="Q876" i="1"/>
  <c r="R876" i="1"/>
  <c r="S876" i="1"/>
  <c r="T876" i="1"/>
  <c r="O877" i="1"/>
  <c r="P877" i="1"/>
  <c r="Q877" i="1"/>
  <c r="R877" i="1"/>
  <c r="S877" i="1"/>
  <c r="T877" i="1"/>
  <c r="O878" i="1"/>
  <c r="P878" i="1"/>
  <c r="Q878" i="1"/>
  <c r="R878" i="1"/>
  <c r="S878" i="1"/>
  <c r="T878" i="1"/>
  <c r="O879" i="1"/>
  <c r="P879" i="1"/>
  <c r="Q879" i="1"/>
  <c r="R879" i="1"/>
  <c r="S879" i="1"/>
  <c r="T879" i="1"/>
  <c r="O880" i="1"/>
  <c r="P880" i="1"/>
  <c r="Q880" i="1"/>
  <c r="R880" i="1"/>
  <c r="S880" i="1"/>
  <c r="T880" i="1"/>
  <c r="O881" i="1"/>
  <c r="P881" i="1"/>
  <c r="Q881" i="1"/>
  <c r="R881" i="1"/>
  <c r="S881" i="1"/>
  <c r="T881" i="1"/>
  <c r="O882" i="1"/>
  <c r="P882" i="1"/>
  <c r="Q882" i="1"/>
  <c r="R882" i="1"/>
  <c r="S882" i="1"/>
  <c r="T882" i="1"/>
  <c r="O883" i="1"/>
  <c r="P883" i="1"/>
  <c r="Q883" i="1"/>
  <c r="R883" i="1"/>
  <c r="S883" i="1"/>
  <c r="T883" i="1"/>
  <c r="O884" i="1"/>
  <c r="P884" i="1"/>
  <c r="Q884" i="1"/>
  <c r="R884" i="1"/>
  <c r="S884" i="1"/>
  <c r="T884" i="1"/>
  <c r="O885" i="1"/>
  <c r="P885" i="1"/>
  <c r="Q885" i="1"/>
  <c r="R885" i="1"/>
  <c r="S885" i="1"/>
  <c r="T885" i="1"/>
  <c r="O886" i="1"/>
  <c r="P886" i="1"/>
  <c r="Q886" i="1"/>
  <c r="R886" i="1"/>
  <c r="S886" i="1"/>
  <c r="T886" i="1"/>
  <c r="O887" i="1"/>
  <c r="P887" i="1"/>
  <c r="Q887" i="1"/>
  <c r="R887" i="1"/>
  <c r="S887" i="1"/>
  <c r="T887" i="1"/>
  <c r="O888" i="1"/>
  <c r="P888" i="1"/>
  <c r="Q888" i="1"/>
  <c r="R888" i="1"/>
  <c r="S888" i="1"/>
  <c r="T888" i="1"/>
  <c r="O889" i="1"/>
  <c r="P889" i="1"/>
  <c r="Q889" i="1"/>
  <c r="R889" i="1"/>
  <c r="S889" i="1"/>
  <c r="T889" i="1"/>
  <c r="O890" i="1"/>
  <c r="P890" i="1"/>
  <c r="Q890" i="1"/>
  <c r="R890" i="1"/>
  <c r="S890" i="1"/>
  <c r="T890" i="1"/>
  <c r="O891" i="1"/>
  <c r="P891" i="1"/>
  <c r="Q891" i="1"/>
  <c r="R891" i="1"/>
  <c r="S891" i="1"/>
  <c r="T891" i="1"/>
  <c r="O892" i="1"/>
  <c r="P892" i="1"/>
  <c r="Q892" i="1"/>
  <c r="R892" i="1"/>
  <c r="S892" i="1"/>
  <c r="T892" i="1"/>
  <c r="O893" i="1"/>
  <c r="P893" i="1"/>
  <c r="Q893" i="1"/>
  <c r="R893" i="1"/>
  <c r="S893" i="1"/>
  <c r="T893" i="1"/>
  <c r="O894" i="1"/>
  <c r="P894" i="1"/>
  <c r="Q894" i="1"/>
  <c r="R894" i="1"/>
  <c r="S894" i="1"/>
  <c r="T894" i="1"/>
  <c r="O895" i="1"/>
  <c r="P895" i="1"/>
  <c r="Q895" i="1"/>
  <c r="R895" i="1"/>
  <c r="S895" i="1"/>
  <c r="T895" i="1"/>
  <c r="O896" i="1"/>
  <c r="P896" i="1"/>
  <c r="Q896" i="1"/>
  <c r="R896" i="1"/>
  <c r="S896" i="1"/>
  <c r="T896" i="1"/>
  <c r="O897" i="1"/>
  <c r="P897" i="1"/>
  <c r="Q897" i="1"/>
  <c r="R897" i="1"/>
  <c r="S897" i="1"/>
  <c r="T897" i="1"/>
  <c r="O898" i="1"/>
  <c r="P898" i="1"/>
  <c r="Q898" i="1"/>
  <c r="R898" i="1"/>
  <c r="S898" i="1"/>
  <c r="T898" i="1"/>
  <c r="O899" i="1"/>
  <c r="P899" i="1"/>
  <c r="Q899" i="1"/>
  <c r="R899" i="1"/>
  <c r="S899" i="1"/>
  <c r="T899" i="1"/>
  <c r="O900" i="1"/>
  <c r="P900" i="1"/>
  <c r="Q900" i="1"/>
  <c r="R900" i="1"/>
  <c r="S900" i="1"/>
  <c r="T900" i="1"/>
  <c r="O901" i="1"/>
  <c r="P901" i="1"/>
  <c r="Q901" i="1"/>
  <c r="R901" i="1"/>
  <c r="S901" i="1"/>
  <c r="T901" i="1"/>
  <c r="O902" i="1"/>
  <c r="P902" i="1"/>
  <c r="Q902" i="1"/>
  <c r="R902" i="1"/>
  <c r="S902" i="1"/>
  <c r="T902" i="1"/>
  <c r="O903" i="1"/>
  <c r="P903" i="1"/>
  <c r="Q903" i="1"/>
  <c r="R903" i="1"/>
  <c r="S903" i="1"/>
  <c r="T903" i="1"/>
  <c r="O904" i="1"/>
  <c r="P904" i="1"/>
  <c r="Q904" i="1"/>
  <c r="R904" i="1"/>
  <c r="S904" i="1"/>
  <c r="T904" i="1"/>
  <c r="O905" i="1"/>
  <c r="P905" i="1"/>
  <c r="Q905" i="1"/>
  <c r="R905" i="1"/>
  <c r="S905" i="1"/>
  <c r="T905" i="1"/>
  <c r="O906" i="1"/>
  <c r="P906" i="1"/>
  <c r="Q906" i="1"/>
  <c r="R906" i="1"/>
  <c r="S906" i="1"/>
  <c r="T906" i="1"/>
  <c r="O907" i="1"/>
  <c r="P907" i="1"/>
  <c r="Q907" i="1"/>
  <c r="R907" i="1"/>
  <c r="S907" i="1"/>
  <c r="T907" i="1"/>
  <c r="O908" i="1"/>
  <c r="P908" i="1"/>
  <c r="Q908" i="1"/>
  <c r="R908" i="1"/>
  <c r="S908" i="1"/>
  <c r="T908" i="1"/>
  <c r="O909" i="1"/>
  <c r="P909" i="1"/>
  <c r="Q909" i="1"/>
  <c r="R909" i="1"/>
  <c r="S909" i="1"/>
  <c r="T909" i="1"/>
  <c r="O910" i="1"/>
  <c r="P910" i="1"/>
  <c r="Q910" i="1"/>
  <c r="R910" i="1"/>
  <c r="S910" i="1"/>
  <c r="T910" i="1"/>
  <c r="O911" i="1"/>
  <c r="P911" i="1"/>
  <c r="Q911" i="1"/>
  <c r="R911" i="1"/>
  <c r="S911" i="1"/>
  <c r="T911" i="1"/>
  <c r="O912" i="1"/>
  <c r="P912" i="1"/>
  <c r="Q912" i="1"/>
  <c r="R912" i="1"/>
  <c r="S912" i="1"/>
  <c r="T912" i="1"/>
  <c r="O913" i="1"/>
  <c r="P913" i="1"/>
  <c r="Q913" i="1"/>
  <c r="R913" i="1"/>
  <c r="S913" i="1"/>
  <c r="T913" i="1"/>
  <c r="O914" i="1"/>
  <c r="P914" i="1"/>
  <c r="Q914" i="1"/>
  <c r="R914" i="1"/>
  <c r="S914" i="1"/>
  <c r="T914" i="1"/>
  <c r="O915" i="1"/>
  <c r="P915" i="1"/>
  <c r="Q915" i="1"/>
  <c r="R915" i="1"/>
  <c r="S915" i="1"/>
  <c r="T915" i="1"/>
  <c r="O916" i="1"/>
  <c r="P916" i="1"/>
  <c r="Q916" i="1"/>
  <c r="R916" i="1"/>
  <c r="S916" i="1"/>
  <c r="T916" i="1"/>
  <c r="O917" i="1"/>
  <c r="P917" i="1"/>
  <c r="Q917" i="1"/>
  <c r="R917" i="1"/>
  <c r="S917" i="1"/>
  <c r="T917" i="1"/>
  <c r="O918" i="1"/>
  <c r="P918" i="1"/>
  <c r="Q918" i="1"/>
  <c r="R918" i="1"/>
  <c r="S918" i="1"/>
  <c r="T918" i="1"/>
  <c r="O919" i="1"/>
  <c r="P919" i="1"/>
  <c r="Q919" i="1"/>
  <c r="R919" i="1"/>
  <c r="S919" i="1"/>
  <c r="T919" i="1"/>
  <c r="O920" i="1"/>
  <c r="P920" i="1"/>
  <c r="Q920" i="1"/>
  <c r="R920" i="1"/>
  <c r="S920" i="1"/>
  <c r="T920" i="1"/>
  <c r="O921" i="1"/>
  <c r="P921" i="1"/>
  <c r="Q921" i="1"/>
  <c r="R921" i="1"/>
  <c r="S921" i="1"/>
  <c r="T921" i="1"/>
  <c r="O922" i="1"/>
  <c r="P922" i="1"/>
  <c r="Q922" i="1"/>
  <c r="R922" i="1"/>
  <c r="S922" i="1"/>
  <c r="T922" i="1"/>
  <c r="O923" i="1"/>
  <c r="P923" i="1"/>
  <c r="Q923" i="1"/>
  <c r="R923" i="1"/>
  <c r="S923" i="1"/>
  <c r="T923" i="1"/>
  <c r="O924" i="1"/>
  <c r="P924" i="1"/>
  <c r="Q924" i="1"/>
  <c r="R924" i="1"/>
  <c r="S924" i="1"/>
  <c r="T924" i="1"/>
  <c r="O925" i="1"/>
  <c r="P925" i="1"/>
  <c r="Q925" i="1"/>
  <c r="R925" i="1"/>
  <c r="S925" i="1"/>
  <c r="T925" i="1"/>
  <c r="O926" i="1"/>
  <c r="P926" i="1"/>
  <c r="Q926" i="1"/>
  <c r="R926" i="1"/>
  <c r="S926" i="1"/>
  <c r="T926" i="1"/>
  <c r="O927" i="1"/>
  <c r="P927" i="1"/>
  <c r="Q927" i="1"/>
  <c r="R927" i="1"/>
  <c r="S927" i="1"/>
  <c r="T927" i="1"/>
  <c r="O928" i="1"/>
  <c r="P928" i="1"/>
  <c r="Q928" i="1"/>
  <c r="R928" i="1"/>
  <c r="S928" i="1"/>
  <c r="T928" i="1"/>
  <c r="O929" i="1"/>
  <c r="P929" i="1"/>
  <c r="Q929" i="1"/>
  <c r="R929" i="1"/>
  <c r="S929" i="1"/>
  <c r="T929" i="1"/>
  <c r="O930" i="1"/>
  <c r="P930" i="1"/>
  <c r="Q930" i="1"/>
  <c r="R930" i="1"/>
  <c r="S930" i="1"/>
  <c r="T930" i="1"/>
  <c r="O931" i="1"/>
  <c r="P931" i="1"/>
  <c r="Q931" i="1"/>
  <c r="R931" i="1"/>
  <c r="S931" i="1"/>
  <c r="T931" i="1"/>
  <c r="O932" i="1"/>
  <c r="P932" i="1"/>
  <c r="Q932" i="1"/>
  <c r="R932" i="1"/>
  <c r="S932" i="1"/>
  <c r="T932" i="1"/>
  <c r="O933" i="1"/>
  <c r="P933" i="1"/>
  <c r="Q933" i="1"/>
  <c r="R933" i="1"/>
  <c r="S933" i="1"/>
  <c r="T933" i="1"/>
  <c r="O934" i="1"/>
  <c r="P934" i="1"/>
  <c r="Q934" i="1"/>
  <c r="R934" i="1"/>
  <c r="S934" i="1"/>
  <c r="T934" i="1"/>
  <c r="O935" i="1"/>
  <c r="P935" i="1"/>
  <c r="Q935" i="1"/>
  <c r="R935" i="1"/>
  <c r="S935" i="1"/>
  <c r="T935" i="1"/>
  <c r="O936" i="1"/>
  <c r="P936" i="1"/>
  <c r="Q936" i="1"/>
  <c r="R936" i="1"/>
  <c r="S936" i="1"/>
  <c r="T936" i="1"/>
  <c r="O937" i="1"/>
  <c r="P937" i="1"/>
  <c r="Q937" i="1"/>
  <c r="R937" i="1"/>
  <c r="S937" i="1"/>
  <c r="T937" i="1"/>
  <c r="O938" i="1"/>
  <c r="P938" i="1"/>
  <c r="Q938" i="1"/>
  <c r="R938" i="1"/>
  <c r="S938" i="1"/>
  <c r="T938" i="1"/>
  <c r="O939" i="1"/>
  <c r="P939" i="1"/>
  <c r="Q939" i="1"/>
  <c r="R939" i="1"/>
  <c r="S939" i="1"/>
  <c r="T939" i="1"/>
  <c r="O940" i="1"/>
  <c r="P940" i="1"/>
  <c r="Q940" i="1"/>
  <c r="R940" i="1"/>
  <c r="S940" i="1"/>
  <c r="T940" i="1"/>
  <c r="O941" i="1"/>
  <c r="P941" i="1"/>
  <c r="Q941" i="1"/>
  <c r="R941" i="1"/>
  <c r="S941" i="1"/>
  <c r="T941" i="1"/>
  <c r="O942" i="1"/>
  <c r="P942" i="1"/>
  <c r="Q942" i="1"/>
  <c r="R942" i="1"/>
  <c r="S942" i="1"/>
  <c r="T942" i="1"/>
  <c r="O943" i="1"/>
  <c r="P943" i="1"/>
  <c r="Q943" i="1"/>
  <c r="R943" i="1"/>
  <c r="S943" i="1"/>
  <c r="T943" i="1"/>
  <c r="O944" i="1"/>
  <c r="P944" i="1"/>
  <c r="Q944" i="1"/>
  <c r="R944" i="1"/>
  <c r="S944" i="1"/>
  <c r="T944" i="1"/>
  <c r="O945" i="1"/>
  <c r="P945" i="1"/>
  <c r="Q945" i="1"/>
  <c r="R945" i="1"/>
  <c r="S945" i="1"/>
  <c r="T945" i="1"/>
  <c r="O946" i="1"/>
  <c r="P946" i="1"/>
  <c r="Q946" i="1"/>
  <c r="R946" i="1"/>
  <c r="S946" i="1"/>
  <c r="T946" i="1"/>
  <c r="O947" i="1"/>
  <c r="P947" i="1"/>
  <c r="Q947" i="1"/>
  <c r="R947" i="1"/>
  <c r="S947" i="1"/>
  <c r="T947" i="1"/>
  <c r="O948" i="1"/>
  <c r="P948" i="1"/>
  <c r="Q948" i="1"/>
  <c r="R948" i="1"/>
  <c r="S948" i="1"/>
  <c r="T948" i="1"/>
  <c r="O949" i="1"/>
  <c r="P949" i="1"/>
  <c r="Q949" i="1"/>
  <c r="R949" i="1"/>
  <c r="S949" i="1"/>
  <c r="T949" i="1"/>
  <c r="O950" i="1"/>
  <c r="P950" i="1"/>
  <c r="Q950" i="1"/>
  <c r="R950" i="1"/>
  <c r="S950" i="1"/>
  <c r="T950" i="1"/>
  <c r="O951" i="1"/>
  <c r="P951" i="1"/>
  <c r="Q951" i="1"/>
  <c r="R951" i="1"/>
  <c r="S951" i="1"/>
  <c r="T951" i="1"/>
  <c r="O952" i="1"/>
  <c r="P952" i="1"/>
  <c r="Q952" i="1"/>
  <c r="R952" i="1"/>
  <c r="S952" i="1"/>
  <c r="T952" i="1"/>
  <c r="O953" i="1"/>
  <c r="P953" i="1"/>
  <c r="Q953" i="1"/>
  <c r="R953" i="1"/>
  <c r="S953" i="1"/>
  <c r="T953" i="1"/>
  <c r="O954" i="1"/>
  <c r="P954" i="1"/>
  <c r="Q954" i="1"/>
  <c r="R954" i="1"/>
  <c r="S954" i="1"/>
  <c r="T954" i="1"/>
  <c r="O955" i="1"/>
  <c r="P955" i="1"/>
  <c r="Q955" i="1"/>
  <c r="R955" i="1"/>
  <c r="S955" i="1"/>
  <c r="T955" i="1"/>
  <c r="O956" i="1"/>
  <c r="P956" i="1"/>
  <c r="Q956" i="1"/>
  <c r="R956" i="1"/>
  <c r="S956" i="1"/>
  <c r="T956" i="1"/>
  <c r="O957" i="1"/>
  <c r="P957" i="1"/>
  <c r="Q957" i="1"/>
  <c r="R957" i="1"/>
  <c r="S957" i="1"/>
  <c r="T957" i="1"/>
  <c r="O958" i="1"/>
  <c r="P958" i="1"/>
  <c r="Q958" i="1"/>
  <c r="R958" i="1"/>
  <c r="S958" i="1"/>
  <c r="T958" i="1"/>
  <c r="O959" i="1"/>
  <c r="P959" i="1"/>
  <c r="Q959" i="1"/>
  <c r="R959" i="1"/>
  <c r="S959" i="1"/>
  <c r="T959" i="1"/>
  <c r="O960" i="1"/>
  <c r="P960" i="1"/>
  <c r="Q960" i="1"/>
  <c r="R960" i="1"/>
  <c r="S960" i="1"/>
  <c r="T960" i="1"/>
  <c r="O961" i="1"/>
  <c r="P961" i="1"/>
  <c r="Q961" i="1"/>
  <c r="R961" i="1"/>
  <c r="S961" i="1"/>
  <c r="T961" i="1"/>
  <c r="O962" i="1"/>
  <c r="P962" i="1"/>
  <c r="Q962" i="1"/>
  <c r="R962" i="1"/>
  <c r="S962" i="1"/>
  <c r="T962" i="1"/>
  <c r="O963" i="1"/>
  <c r="P963" i="1"/>
  <c r="Q963" i="1"/>
  <c r="R963" i="1"/>
  <c r="S963" i="1"/>
  <c r="T963" i="1"/>
  <c r="O964" i="1"/>
  <c r="P964" i="1"/>
  <c r="Q964" i="1"/>
  <c r="R964" i="1"/>
  <c r="S964" i="1"/>
  <c r="T964" i="1"/>
  <c r="O965" i="1"/>
  <c r="P965" i="1"/>
  <c r="Q965" i="1"/>
  <c r="R965" i="1"/>
  <c r="S965" i="1"/>
  <c r="T965" i="1"/>
  <c r="O966" i="1"/>
  <c r="P966" i="1"/>
  <c r="Q966" i="1"/>
  <c r="R966" i="1"/>
  <c r="S966" i="1"/>
  <c r="T966" i="1"/>
  <c r="O967" i="1"/>
  <c r="P967" i="1"/>
  <c r="Q967" i="1"/>
  <c r="R967" i="1"/>
  <c r="S967" i="1"/>
  <c r="T967" i="1"/>
  <c r="O968" i="1"/>
  <c r="P968" i="1"/>
  <c r="Q968" i="1"/>
  <c r="R968" i="1"/>
  <c r="S968" i="1"/>
  <c r="T968" i="1"/>
  <c r="O969" i="1"/>
  <c r="P969" i="1"/>
  <c r="Q969" i="1"/>
  <c r="R969" i="1"/>
  <c r="S969" i="1"/>
  <c r="T969" i="1"/>
  <c r="O970" i="1"/>
  <c r="P970" i="1"/>
  <c r="Q970" i="1"/>
  <c r="R970" i="1"/>
  <c r="S970" i="1"/>
  <c r="T970" i="1"/>
  <c r="O971" i="1"/>
  <c r="P971" i="1"/>
  <c r="Q971" i="1"/>
  <c r="R971" i="1"/>
  <c r="S971" i="1"/>
  <c r="T971" i="1"/>
  <c r="O972" i="1"/>
  <c r="P972" i="1"/>
  <c r="Q972" i="1"/>
  <c r="R972" i="1"/>
  <c r="S972" i="1"/>
  <c r="T972" i="1"/>
  <c r="O973" i="1"/>
  <c r="P973" i="1"/>
  <c r="Q973" i="1"/>
  <c r="R973" i="1"/>
  <c r="S973" i="1"/>
  <c r="T973" i="1"/>
  <c r="O974" i="1"/>
  <c r="P974" i="1"/>
  <c r="Q974" i="1"/>
  <c r="R974" i="1"/>
  <c r="S974" i="1"/>
  <c r="T974" i="1"/>
  <c r="O975" i="1"/>
  <c r="P975" i="1"/>
  <c r="Q975" i="1"/>
  <c r="R975" i="1"/>
  <c r="S975" i="1"/>
  <c r="T975" i="1"/>
  <c r="O976" i="1"/>
  <c r="P976" i="1"/>
  <c r="Q976" i="1"/>
  <c r="R976" i="1"/>
  <c r="S976" i="1"/>
  <c r="T976" i="1"/>
  <c r="O977" i="1"/>
  <c r="P977" i="1"/>
  <c r="Q977" i="1"/>
  <c r="R977" i="1"/>
  <c r="S977" i="1"/>
  <c r="T977" i="1"/>
  <c r="O978" i="1"/>
  <c r="P978" i="1"/>
  <c r="Q978" i="1"/>
  <c r="R978" i="1"/>
  <c r="S978" i="1"/>
  <c r="T978" i="1"/>
  <c r="O979" i="1"/>
  <c r="P979" i="1"/>
  <c r="Q979" i="1"/>
  <c r="R979" i="1"/>
  <c r="S979" i="1"/>
  <c r="T979" i="1"/>
  <c r="O980" i="1"/>
  <c r="P980" i="1"/>
  <c r="Q980" i="1"/>
  <c r="R980" i="1"/>
  <c r="S980" i="1"/>
  <c r="T980" i="1"/>
  <c r="O981" i="1"/>
  <c r="P981" i="1"/>
  <c r="Q981" i="1"/>
  <c r="R981" i="1"/>
  <c r="S981" i="1"/>
  <c r="T981" i="1"/>
  <c r="O982" i="1"/>
  <c r="P982" i="1"/>
  <c r="Q982" i="1"/>
  <c r="R982" i="1"/>
  <c r="S982" i="1"/>
  <c r="T982" i="1"/>
  <c r="O983" i="1"/>
  <c r="P983" i="1"/>
  <c r="Q983" i="1"/>
  <c r="R983" i="1"/>
  <c r="S983" i="1"/>
  <c r="T983" i="1"/>
  <c r="O984" i="1"/>
  <c r="P984" i="1"/>
  <c r="Q984" i="1"/>
  <c r="R984" i="1"/>
  <c r="S984" i="1"/>
  <c r="T984" i="1"/>
  <c r="O985" i="1"/>
  <c r="P985" i="1"/>
  <c r="Q985" i="1"/>
  <c r="R985" i="1"/>
  <c r="S985" i="1"/>
  <c r="T985" i="1"/>
  <c r="O986" i="1"/>
  <c r="P986" i="1"/>
  <c r="Q986" i="1"/>
  <c r="R986" i="1"/>
  <c r="S986" i="1"/>
  <c r="T986" i="1"/>
  <c r="O987" i="1"/>
  <c r="P987" i="1"/>
  <c r="Q987" i="1"/>
  <c r="R987" i="1"/>
  <c r="S987" i="1"/>
  <c r="T987" i="1"/>
  <c r="O988" i="1"/>
  <c r="P988" i="1"/>
  <c r="Q988" i="1"/>
  <c r="R988" i="1"/>
  <c r="S988" i="1"/>
  <c r="T988" i="1"/>
  <c r="O989" i="1"/>
  <c r="P989" i="1"/>
  <c r="Q989" i="1"/>
  <c r="R989" i="1"/>
  <c r="S989" i="1"/>
  <c r="T989" i="1"/>
  <c r="O990" i="1"/>
  <c r="P990" i="1"/>
  <c r="Q990" i="1"/>
  <c r="R990" i="1"/>
  <c r="S990" i="1"/>
  <c r="T990" i="1"/>
  <c r="O991" i="1"/>
  <c r="P991" i="1"/>
  <c r="Q991" i="1"/>
  <c r="R991" i="1"/>
  <c r="S991" i="1"/>
  <c r="T991" i="1"/>
  <c r="O992" i="1"/>
  <c r="P992" i="1"/>
  <c r="Q992" i="1"/>
  <c r="R992" i="1"/>
  <c r="S992" i="1"/>
  <c r="T992" i="1"/>
  <c r="O993" i="1"/>
  <c r="P993" i="1"/>
  <c r="Q993" i="1"/>
  <c r="R993" i="1"/>
  <c r="S993" i="1"/>
  <c r="T993" i="1"/>
  <c r="O994" i="1"/>
  <c r="P994" i="1"/>
  <c r="Q994" i="1"/>
  <c r="R994" i="1"/>
  <c r="S994" i="1"/>
  <c r="T994" i="1"/>
  <c r="O995" i="1"/>
  <c r="P995" i="1"/>
  <c r="Q995" i="1"/>
  <c r="R995" i="1"/>
  <c r="S995" i="1"/>
  <c r="T995" i="1"/>
  <c r="O996" i="1"/>
  <c r="P996" i="1"/>
  <c r="Q996" i="1"/>
  <c r="R996" i="1"/>
  <c r="S996" i="1"/>
  <c r="T996" i="1"/>
  <c r="O997" i="1"/>
  <c r="P997" i="1"/>
  <c r="Q997" i="1"/>
  <c r="R997" i="1"/>
  <c r="S997" i="1"/>
  <c r="T997" i="1"/>
  <c r="O998" i="1"/>
  <c r="P998" i="1"/>
  <c r="Q998" i="1"/>
  <c r="R998" i="1"/>
  <c r="S998" i="1"/>
  <c r="T998" i="1"/>
  <c r="O999" i="1"/>
  <c r="P999" i="1"/>
  <c r="Q999" i="1"/>
  <c r="R999" i="1"/>
  <c r="S999" i="1"/>
  <c r="T999" i="1"/>
  <c r="O1000" i="1"/>
  <c r="P1000" i="1"/>
  <c r="Q1000" i="1"/>
  <c r="R1000" i="1"/>
  <c r="S1000" i="1"/>
  <c r="T1000" i="1"/>
  <c r="O1001" i="1"/>
  <c r="P1001" i="1"/>
  <c r="Q1001" i="1"/>
  <c r="R1001" i="1"/>
  <c r="S1001" i="1"/>
  <c r="T1001" i="1"/>
  <c r="B2" i="18"/>
  <c r="D3" i="18"/>
  <c r="B3" i="18"/>
  <c r="C3" i="18"/>
  <c r="E3" i="18"/>
  <c r="H3" i="18"/>
  <c r="D4" i="18"/>
  <c r="B4" i="18"/>
  <c r="C4" i="18"/>
  <c r="E4" i="18"/>
  <c r="H4" i="18"/>
  <c r="D5" i="18"/>
  <c r="B5" i="18"/>
  <c r="C5" i="18"/>
  <c r="E5" i="18"/>
  <c r="H5" i="18"/>
  <c r="D6" i="18"/>
  <c r="B6" i="18"/>
  <c r="C6" i="18"/>
  <c r="E6" i="18"/>
  <c r="H6" i="18"/>
  <c r="D7" i="18"/>
  <c r="B7" i="18"/>
  <c r="C7" i="18"/>
  <c r="E7" i="18"/>
  <c r="H7" i="18"/>
  <c r="D8" i="18"/>
  <c r="B8" i="18"/>
  <c r="C8" i="18"/>
  <c r="E8" i="18"/>
  <c r="H8" i="18"/>
  <c r="D9" i="18"/>
  <c r="B9" i="18"/>
  <c r="C9" i="18"/>
  <c r="E9" i="18"/>
  <c r="H9" i="18"/>
  <c r="D10" i="18"/>
  <c r="B10" i="18"/>
  <c r="C10" i="18"/>
  <c r="E10" i="18"/>
  <c r="H10" i="18"/>
  <c r="D11" i="18"/>
  <c r="B11" i="18"/>
  <c r="C11" i="18"/>
  <c r="E11" i="18"/>
  <c r="H11" i="18"/>
  <c r="D12" i="18"/>
  <c r="B12" i="18"/>
  <c r="C12" i="18"/>
  <c r="E12" i="18"/>
  <c r="H12" i="18"/>
  <c r="D13" i="18"/>
  <c r="B13" i="18"/>
  <c r="C13" i="18"/>
  <c r="E13" i="18"/>
  <c r="H13" i="18"/>
  <c r="C2" i="18"/>
  <c r="D2" i="18"/>
  <c r="E2" i="18"/>
  <c r="H2" i="18"/>
  <c r="G3" i="18"/>
  <c r="G4" i="18"/>
  <c r="G5" i="18"/>
  <c r="G6" i="18"/>
  <c r="G7" i="18"/>
  <c r="G8" i="18"/>
  <c r="G9" i="18"/>
  <c r="G10" i="18"/>
  <c r="G11" i="18"/>
  <c r="G12" i="18"/>
  <c r="G13" i="18"/>
  <c r="G2" i="18"/>
  <c r="F3" i="18"/>
  <c r="F4" i="18"/>
  <c r="F5" i="18"/>
  <c r="F6" i="18"/>
  <c r="F7" i="18"/>
  <c r="F8" i="18"/>
  <c r="F9" i="18"/>
  <c r="F10" i="18"/>
  <c r="F11" i="18"/>
  <c r="F12" i="18"/>
  <c r="F13" i="18"/>
  <c r="F2" i="18"/>
</calcChain>
</file>

<file path=xl/sharedStrings.xml><?xml version="1.0" encoding="utf-8"?>
<sst xmlns="http://schemas.openxmlformats.org/spreadsheetml/2006/main" count="7071" uniqueCount="2112">
  <si>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</si>
  <si>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</si>
  <si>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</si>
  <si>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</si>
  <si>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</si>
  <si>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</si>
  <si>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</si>
  <si>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</si>
  <si>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</si>
  <si>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</si>
  <si>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</si>
  <si>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</si>
  <si>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</si>
  <si>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</si>
  <si>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</si>
  <si>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</si>
  <si>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</si>
  <si>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</si>
  <si>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</si>
  <si>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</si>
  <si>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</si>
  <si>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</si>
  <si>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</si>
  <si>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</si>
  <si>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</si>
  <si>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</si>
  <si>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</si>
  <si>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</si>
  <si>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</si>
  <si>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</si>
  <si>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</si>
  <si>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</si>
  <si>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</si>
  <si>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</si>
  <si>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</si>
  <si>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</si>
  <si>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</si>
  <si>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</si>
  <si>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</si>
  <si>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</si>
  <si>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</si>
  <si>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</si>
  <si>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</si>
  <si>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</si>
  <si>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</si>
  <si>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</si>
  <si>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</si>
  <si>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</si>
  <si>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</si>
  <si>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</si>
  <si>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</si>
  <si>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</si>
  <si>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</si>
  <si>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</si>
  <si>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</si>
  <si>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</si>
  <si>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</si>
  <si>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</si>
  <si>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</si>
  <si>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</si>
  <si>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</si>
  <si>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</si>
  <si>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</si>
  <si>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</si>
  <si>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</si>
  <si>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</si>
  <si>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</si>
  <si>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</si>
  <si>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</si>
  <si>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</si>
  <si>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</si>
  <si>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</si>
  <si>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</si>
  <si>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</si>
  <si>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</si>
  <si>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</si>
  <si>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</si>
  <si>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</si>
  <si>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</si>
  <si>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</si>
  <si>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</si>
  <si>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</si>
  <si>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</si>
  <si>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</si>
  <si>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</si>
  <si>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</si>
  <si>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</si>
  <si>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</si>
  <si>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</si>
  <si>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</si>
  <si>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</si>
  <si>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</si>
  <si>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</si>
  <si>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</si>
  <si>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</si>
  <si>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</si>
  <si>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</si>
  <si>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</si>
  <si>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</si>
  <si>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</si>
  <si>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</si>
  <si>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</si>
  <si>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</si>
  <si>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</si>
  <si>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</si>
  <si>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</si>
  <si>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</si>
  <si>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</si>
  <si>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</si>
  <si>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</si>
  <si>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</si>
  <si>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</si>
  <si>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</si>
  <si>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</si>
  <si>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</si>
  <si>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</si>
  <si>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</si>
  <si>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</si>
  <si>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</si>
  <si>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</si>
  <si>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</si>
  <si>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</si>
  <si>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</si>
  <si>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</si>
  <si>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</si>
  <si>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</si>
  <si>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</si>
  <si>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</si>
  <si>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</si>
  <si>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</si>
  <si>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</si>
  <si>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</si>
  <si>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</si>
  <si>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</si>
  <si>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</si>
  <si>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</si>
  <si>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</si>
  <si>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</si>
  <si>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</si>
  <si>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</si>
  <si>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</si>
  <si>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</si>
  <si>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</si>
  <si>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</si>
  <si>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</si>
  <si>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</si>
  <si>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</si>
  <si>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</si>
  <si>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</si>
  <si>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</si>
  <si>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</si>
  <si>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</si>
  <si>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</si>
  <si>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</si>
  <si>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</si>
  <si>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</si>
  <si>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</si>
  <si>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</si>
  <si>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</si>
  <si>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</si>
  <si>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</si>
  <si>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</si>
  <si>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</si>
  <si>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</si>
  <si>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</si>
  <si>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</si>
  <si>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</si>
  <si>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</si>
  <si>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</si>
  <si>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</si>
  <si>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</si>
  <si>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</si>
  <si>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</si>
  <si>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</si>
  <si>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</si>
  <si>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</si>
  <si>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</si>
  <si>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</si>
  <si>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</si>
  <si>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</si>
  <si>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</si>
  <si>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</si>
  <si>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</si>
  <si>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</si>
  <si>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</si>
  <si>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</si>
  <si>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</si>
  <si>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</si>
  <si>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</si>
  <si>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</si>
  <si>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</si>
  <si>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</si>
  <si>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</si>
  <si>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</si>
  <si>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</si>
  <si>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</si>
  <si>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</si>
  <si>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</si>
  <si>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</si>
  <si>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</si>
  <si>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</si>
  <si>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</si>
  <si>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</si>
  <si>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</si>
  <si>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</si>
  <si>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</si>
  <si>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</si>
  <si>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</si>
  <si>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</si>
  <si>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</si>
  <si>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</si>
  <si>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</si>
  <si>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</si>
  <si>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</si>
  <si>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</si>
  <si>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</si>
  <si>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</si>
  <si>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</si>
  <si>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</si>
  <si>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</si>
  <si>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</si>
  <si>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</si>
  <si>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</si>
  <si>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</si>
  <si>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</si>
  <si>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</si>
  <si>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</si>
  <si>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</si>
  <si>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</si>
  <si>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</si>
  <si>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</si>
  <si>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</si>
  <si>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</si>
  <si>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</si>
  <si>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</si>
  <si>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</si>
  <si>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</si>
  <si>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</si>
  <si>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</si>
  <si>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</si>
  <si>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</si>
  <si>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</si>
  <si>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</si>
  <si>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</si>
  <si>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</si>
  <si>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</si>
  <si>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</si>
  <si>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</si>
  <si>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</si>
  <si>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</si>
  <si>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</si>
  <si>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</si>
  <si>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</si>
  <si>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</si>
  <si>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</si>
  <si>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</si>
  <si>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</si>
  <si>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</si>
  <si>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</si>
  <si>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</si>
  <si>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</si>
  <si>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</si>
  <si>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</si>
  <si>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</si>
  <si>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</si>
  <si>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</si>
  <si>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</si>
  <si>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</si>
  <si>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</si>
  <si>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</si>
  <si>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</si>
  <si>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</si>
  <si>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</si>
  <si>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</si>
  <si>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</si>
  <si>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</si>
  <si>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</si>
  <si>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</si>
  <si>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</si>
  <si>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</si>
  <si>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</si>
  <si>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</si>
  <si>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</si>
  <si>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</si>
  <si>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</si>
  <si>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</si>
  <si>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</si>
  <si>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</si>
  <si>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</si>
  <si>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</si>
  <si>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</si>
  <si>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</si>
  <si>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</si>
  <si>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</si>
  <si>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</si>
  <si>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</si>
  <si>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</si>
  <si>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</si>
  <si>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</si>
  <si>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</si>
  <si>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</si>
  <si>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</si>
  <si>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</si>
  <si>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</si>
  <si>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</si>
  <si>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</si>
  <si>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</si>
  <si>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</si>
  <si>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</si>
  <si>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</si>
  <si>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</si>
  <si>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</si>
  <si>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</si>
  <si>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</si>
  <si>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</si>
  <si>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</si>
  <si>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</si>
  <si>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</si>
  <si>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</si>
  <si>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</si>
  <si>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</si>
  <si>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</si>
  <si>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</si>
  <si>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</si>
  <si>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</si>
  <si>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</si>
  <si>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</si>
  <si>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</si>
  <si>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</si>
  <si>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</si>
  <si>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</si>
  <si>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</si>
  <si>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</si>
  <si>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</si>
  <si>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</si>
  <si>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</si>
  <si>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</si>
  <si>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</si>
  <si>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</si>
  <si>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</si>
  <si>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</si>
  <si>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</si>
  <si>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</si>
  <si>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</si>
  <si>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</si>
  <si>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</si>
  <si>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</si>
  <si>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</si>
  <si>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</si>
  <si>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</si>
  <si>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</si>
  <si>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</si>
  <si>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</si>
  <si>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</si>
  <si>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</si>
  <si>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</si>
  <si>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</si>
  <si>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</si>
  <si>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</si>
  <si>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</si>
  <si>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</si>
  <si>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</si>
  <si>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</si>
  <si>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</si>
  <si>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</si>
  <si>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</si>
  <si>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</si>
  <si>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</si>
  <si>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</si>
  <si>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</si>
  <si>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</si>
  <si>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</si>
  <si>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</si>
  <si>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</si>
  <si>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</si>
  <si>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</si>
  <si>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</si>
  <si>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</si>
  <si>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</si>
  <si>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</si>
  <si>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</si>
  <si>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</si>
  <si>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</si>
  <si>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</si>
  <si>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</si>
  <si>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</si>
  <si>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</si>
  <si>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</si>
  <si>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</si>
  <si>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</si>
  <si>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</si>
  <si>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</si>
  <si>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</si>
  <si>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</si>
  <si>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</si>
  <si>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</si>
  <si>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</si>
  <si>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</si>
  <si>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</si>
  <si>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</si>
  <si>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</si>
  <si>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</si>
  <si>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</si>
  <si>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</si>
  <si>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</si>
  <si>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</si>
  <si>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</si>
  <si>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</si>
  <si>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</si>
  <si>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</si>
  <si>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</si>
  <si>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</si>
  <si>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</si>
  <si>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</si>
  <si>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</si>
  <si>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</si>
  <si>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</si>
  <si>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</si>
  <si>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</si>
  <si>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</si>
  <si>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</si>
  <si>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</si>
  <si>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</si>
  <si>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</si>
  <si>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</si>
  <si>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</si>
  <si>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</si>
  <si>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</si>
  <si>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</si>
  <si>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</si>
  <si>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</si>
  <si>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</si>
  <si>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</si>
  <si>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</si>
  <si>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</si>
  <si>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</si>
  <si>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</si>
  <si>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</si>
  <si>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</si>
  <si>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</si>
  <si>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</si>
  <si>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</si>
  <si>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</si>
  <si>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</si>
  <si>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</si>
  <si>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</si>
  <si>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</si>
  <si>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</si>
  <si>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</si>
  <si>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</si>
  <si>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</si>
  <si>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</si>
  <si>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</si>
  <si>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</si>
  <si>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</si>
  <si>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</si>
  <si>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</si>
  <si>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</si>
  <si>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</si>
  <si>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</si>
  <si>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</si>
  <si>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</si>
  <si>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</si>
  <si>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</si>
  <si>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</si>
  <si>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</si>
  <si>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</si>
  <si>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</si>
  <si>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</si>
  <si>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</si>
  <si>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</si>
  <si>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</si>
  <si>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</si>
  <si>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</si>
  <si>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</si>
  <si>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</si>
  <si>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</si>
  <si>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</si>
  <si>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</si>
  <si>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</si>
  <si>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</si>
  <si>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</si>
  <si>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</si>
  <si>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</si>
  <si>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</si>
  <si>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</si>
  <si>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</si>
  <si>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</si>
  <si>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</si>
  <si>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</si>
  <si>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</si>
  <si>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</si>
  <si>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</si>
  <si>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</si>
  <si>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</si>
  <si>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</si>
  <si>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</si>
  <si>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</si>
  <si>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</si>
  <si>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</si>
  <si>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</si>
  <si>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</si>
  <si>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</si>
  <si>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</si>
  <si>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</si>
  <si>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</si>
  <si>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</si>
  <si>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</si>
  <si>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</si>
  <si>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</si>
  <si>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</si>
  <si>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</si>
  <si>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</si>
  <si>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</si>
  <si>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</si>
  <si>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</si>
  <si>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</si>
  <si>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</si>
  <si>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</si>
  <si>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</si>
  <si>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</si>
  <si>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</si>
  <si>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</si>
  <si>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</si>
  <si>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</si>
  <si>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</si>
  <si>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</si>
  <si>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</si>
  <si>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</si>
  <si>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</si>
  <si>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</si>
  <si>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</si>
  <si>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</si>
  <si>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</si>
  <si>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</si>
  <si>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</si>
  <si>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</si>
  <si>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</si>
  <si>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</si>
  <si>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</si>
  <si>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</si>
  <si>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</si>
  <si>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</si>
  <si>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</si>
  <si>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</si>
  <si>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</si>
  <si>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</si>
  <si>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</si>
  <si>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</si>
  <si>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</si>
  <si>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</si>
  <si>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</si>
  <si>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</si>
  <si>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</si>
  <si>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</si>
  <si>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</si>
  <si>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</si>
  <si>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</si>
  <si>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</si>
  <si>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</si>
  <si>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</si>
  <si>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</si>
  <si>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</si>
  <si>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</si>
  <si>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</si>
  <si>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</si>
  <si>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</si>
  <si>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</si>
  <si>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</si>
  <si>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</si>
  <si>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</si>
  <si>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</si>
  <si>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</si>
  <si>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</si>
  <si>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</si>
  <si>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</si>
  <si>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</si>
  <si>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</si>
  <si>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</si>
  <si>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</si>
  <si>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</si>
  <si>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</si>
  <si>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</si>
  <si>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</si>
  <si>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</si>
  <si>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</si>
  <si>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</si>
  <si>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</si>
  <si>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</si>
  <si>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</si>
  <si>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</si>
  <si>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</si>
  <si>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</si>
  <si>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</si>
  <si>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</si>
  <si>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</si>
  <si>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</si>
  <si>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</si>
  <si>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</si>
  <si>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</si>
  <si>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</si>
  <si>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</si>
  <si>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</si>
  <si>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</si>
  <si>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</si>
  <si>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</si>
  <si>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</si>
  <si>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</si>
  <si>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</si>
  <si>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</si>
  <si>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</si>
  <si>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</si>
  <si>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</si>
  <si>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</si>
  <si>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</si>
  <si>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</si>
  <si>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</si>
  <si>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</si>
  <si>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</si>
  <si>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</si>
  <si>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</si>
  <si>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</si>
  <si>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</si>
  <si>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</si>
  <si>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</si>
  <si>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</si>
  <si>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</si>
  <si>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</si>
  <si>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</si>
  <si>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</si>
  <si>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</si>
  <si>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</si>
  <si>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</si>
  <si>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</si>
  <si>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</si>
  <si>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</si>
  <si>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</si>
  <si>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</si>
  <si>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</si>
  <si>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</si>
  <si>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</si>
  <si>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</si>
  <si>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</si>
  <si>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</si>
  <si>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</si>
  <si>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</si>
  <si>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</si>
  <si>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</si>
  <si>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</si>
  <si>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</si>
  <si>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</si>
  <si>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</si>
  <si>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</si>
  <si>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</si>
  <si>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</si>
  <si>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</si>
  <si>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</si>
  <si>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</si>
  <si>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</si>
  <si>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</si>
  <si>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</si>
  <si>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</si>
  <si>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</si>
  <si>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</si>
  <si>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</si>
  <si>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</si>
  <si>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</si>
  <si>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</si>
  <si>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</si>
  <si>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</si>
  <si>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</si>
  <si>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</si>
  <si>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</si>
  <si>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</si>
  <si>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</si>
  <si>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</si>
  <si>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</si>
  <si>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</si>
  <si>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</si>
  <si>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</si>
  <si>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</si>
  <si>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</si>
  <si>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</si>
  <si>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</si>
  <si>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</si>
  <si>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</si>
  <si>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</si>
  <si>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</si>
  <si>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</si>
  <si>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</si>
  <si>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</si>
  <si>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</si>
  <si>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</si>
  <si>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</si>
  <si>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</si>
  <si>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</si>
  <si>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</si>
  <si>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</si>
  <si>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</si>
  <si>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</si>
  <si>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</si>
  <si>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</si>
  <si>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</si>
  <si>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</si>
  <si>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</si>
  <si>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</si>
  <si>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</si>
  <si>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</si>
  <si>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</si>
  <si>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</si>
  <si>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</si>
  <si>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</si>
  <si>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</si>
  <si>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</si>
  <si>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</si>
  <si>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</si>
  <si>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</si>
  <si>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</si>
  <si>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</si>
  <si>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</si>
  <si>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</si>
  <si>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</si>
  <si>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</si>
  <si>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</si>
  <si>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</si>
  <si>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</si>
  <si>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</si>
  <si>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</si>
  <si>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</si>
  <si>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</si>
  <si>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</si>
  <si>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</si>
  <si>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</si>
  <si>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</si>
  <si>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</si>
  <si>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</si>
  <si>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</si>
  <si>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</si>
  <si>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</si>
  <si>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</si>
  <si>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</si>
  <si>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</si>
  <si>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</si>
  <si>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</si>
  <si>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</si>
  <si>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</si>
  <si>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</si>
  <si>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</si>
  <si>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</si>
  <si>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</si>
  <si>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</si>
  <si>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</si>
  <si>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</si>
  <si>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</si>
  <si>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</si>
  <si>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</si>
  <si>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</si>
  <si>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</si>
  <si>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</si>
  <si>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</si>
  <si>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</si>
  <si>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</si>
  <si>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</si>
  <si>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</si>
  <si>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</si>
  <si>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</si>
  <si>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</si>
  <si>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</si>
  <si>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</si>
  <si>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</si>
  <si>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</si>
  <si>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</si>
  <si>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</si>
  <si>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</si>
  <si>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</si>
  <si>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</si>
  <si>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</si>
  <si>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</si>
  <si>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</si>
  <si>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</si>
  <si>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</si>
  <si>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</si>
  <si>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</si>
  <si>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</si>
  <si>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</si>
  <si>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</si>
  <si>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</si>
  <si>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</si>
  <si>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</si>
  <si>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</si>
  <si>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</si>
  <si>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</si>
  <si>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</si>
  <si>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</si>
  <si>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</si>
  <si>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</si>
  <si>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</si>
  <si>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</si>
  <si>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</si>
  <si>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</si>
  <si>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</si>
  <si>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</si>
  <si>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</si>
  <si>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</si>
  <si>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</si>
  <si>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</si>
  <si>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</si>
  <si>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</si>
  <si>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</si>
  <si>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</si>
  <si>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</si>
  <si>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</si>
  <si>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</si>
  <si>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</si>
  <si>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</si>
  <si>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</si>
  <si>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</si>
  <si>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</si>
  <si>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</si>
  <si>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</si>
  <si>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</si>
  <si>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</si>
  <si>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</si>
  <si>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</si>
  <si>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</si>
  <si>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</si>
  <si>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</si>
  <si>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</si>
  <si>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</si>
  <si>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</si>
  <si>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</si>
  <si>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</si>
  <si>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</si>
  <si>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</si>
  <si>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</si>
  <si>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</si>
  <si>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</si>
  <si>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</si>
  <si>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</si>
  <si>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</si>
  <si>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</si>
  <si>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</si>
  <si>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</si>
  <si>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</si>
  <si>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</si>
  <si>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</si>
  <si>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</si>
  <si>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</si>
  <si>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</si>
  <si>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</si>
  <si>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</si>
  <si>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</si>
  <si>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</si>
  <si>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</si>
  <si>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</si>
  <si>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</si>
  <si>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</si>
  <si>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</si>
  <si>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</si>
  <si>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</si>
  <si>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</si>
  <si>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</si>
  <si>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</si>
  <si>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</si>
  <si>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</si>
  <si>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</si>
  <si>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</si>
  <si>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</si>
  <si>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</si>
  <si>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</si>
  <si>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</si>
  <si>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</si>
  <si>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</si>
  <si>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</si>
  <si>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</si>
  <si>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</si>
  <si>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</si>
  <si>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</si>
  <si>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</si>
  <si>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</si>
  <si>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</si>
  <si>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</si>
  <si>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</si>
  <si>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</si>
  <si>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</si>
  <si>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</si>
  <si>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</si>
  <si>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</si>
  <si>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</si>
  <si>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</si>
  <si>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</si>
  <si>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</si>
  <si>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</si>
  <si>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</si>
  <si>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</si>
  <si>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</si>
  <si>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</si>
  <si>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</si>
  <si>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</si>
  <si>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</si>
  <si>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</si>
  <si>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</si>
  <si>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</si>
  <si>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</si>
  <si>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</si>
  <si>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</si>
  <si>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</si>
  <si>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</si>
  <si>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</si>
  <si>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</si>
  <si>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</si>
  <si>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</si>
  <si>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</si>
  <si>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</si>
  <si>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</si>
  <si>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</si>
  <si>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</si>
  <si>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</si>
  <si>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</si>
  <si>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</si>
  <si>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</si>
  <si>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</si>
  <si>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</si>
  <si>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</si>
  <si>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</si>
  <si>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</si>
  <si>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</si>
  <si>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</si>
  <si>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</si>
  <si>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</si>
  <si>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</si>
  <si>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</si>
  <si>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</si>
  <si>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</si>
  <si>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</si>
  <si>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</si>
  <si>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</si>
  <si>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</si>
  <si>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</si>
  <si>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</si>
  <si>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</si>
  <si>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</si>
  <si>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</si>
  <si>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</si>
  <si>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</si>
  <si>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</si>
  <si>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</si>
  <si>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</si>
  <si>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</si>
  <si>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</si>
  <si>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</si>
  <si>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</si>
  <si>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</si>
  <si>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</si>
  <si>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</si>
  <si>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</si>
  <si>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</si>
  <si>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</si>
  <si>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</si>
  <si>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</si>
  <si>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</si>
  <si>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</si>
  <si>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</si>
  <si>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</si>
  <si>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</si>
  <si>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</si>
  <si>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</si>
  <si>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</si>
  <si>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</si>
  <si>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</si>
  <si>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</si>
  <si>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</si>
  <si>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</si>
  <si>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</si>
  <si>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</si>
  <si>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</si>
  <si>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</si>
  <si>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</si>
  <si>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</si>
  <si>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</si>
  <si>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</si>
  <si>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</si>
  <si>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</si>
  <si>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</si>
  <si>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</si>
  <si>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</si>
  <si>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</si>
  <si>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</si>
  <si>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</si>
  <si>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</si>
  <si>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</si>
  <si>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</si>
  <si>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</si>
  <si>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</si>
  <si>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</si>
  <si>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</si>
  <si>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</si>
  <si>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</si>
  <si>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</si>
  <si>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</si>
  <si>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</si>
  <si>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</si>
  <si>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</si>
  <si>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</si>
  <si>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</si>
  <si>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</si>
  <si>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</si>
  <si>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</si>
  <si>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</si>
  <si>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</si>
  <si>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</si>
  <si>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</si>
  <si>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</si>
  <si>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</si>
  <si>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</si>
  <si>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</si>
  <si>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</si>
  <si>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</si>
  <si>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</si>
  <si>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</si>
  <si>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</si>
  <si>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</si>
  <si>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</si>
  <si>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</si>
  <si>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</si>
  <si>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</si>
  <si>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</si>
  <si>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</si>
  <si>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</si>
  <si>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</si>
  <si>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</si>
  <si>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</si>
  <si>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</si>
  <si>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</si>
  <si>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</si>
  <si>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</si>
  <si>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</si>
  <si>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</si>
  <si>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</si>
  <si>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</si>
  <si>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</si>
  <si>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</si>
  <si>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</si>
  <si>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</si>
  <si>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</si>
  <si>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</si>
  <si>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</si>
  <si>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</si>
  <si>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</si>
  <si>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</si>
  <si>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</si>
  <si>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</si>
  <si>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</si>
  <si>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</si>
  <si>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</si>
  <si>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</si>
  <si>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</si>
  <si>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</si>
  <si>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</si>
  <si>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</si>
  <si>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</si>
  <si>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</si>
  <si>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</si>
  <si>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</si>
  <si>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</si>
  <si>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</si>
  <si>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</si>
  <si>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</si>
  <si>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</si>
  <si>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</si>
  <si>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</si>
  <si>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</si>
  <si>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</si>
  <si>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</si>
  <si>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</si>
  <si>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</si>
  <si>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</si>
  <si>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</si>
  <si>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</si>
  <si>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</si>
  <si>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</si>
  <si>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</si>
  <si>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</si>
  <si>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</si>
  <si>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</si>
  <si>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</si>
  <si>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</si>
  <si>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</si>
  <si>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</si>
  <si>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</si>
  <si>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</si>
  <si>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</si>
  <si>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</si>
  <si>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</si>
  <si>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</si>
  <si>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</si>
  <si>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</si>
  <si>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</si>
  <si>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</si>
  <si>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</si>
  <si>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</si>
  <si>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</si>
  <si>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</si>
  <si>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</si>
  <si>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</si>
  <si>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</si>
  <si>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</si>
  <si>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</si>
  <si>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</si>
  <si>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</si>
  <si>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</si>
  <si>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</si>
  <si>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</si>
  <si>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</si>
  <si>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</si>
  <si>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</si>
  <si>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</si>
  <si>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</si>
  <si>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</si>
  <si>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</si>
  <si>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</si>
  <si>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</si>
  <si>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</si>
  <si>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</si>
  <si>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</si>
  <si>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</si>
  <si>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</si>
  <si>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</si>
  <si>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</si>
  <si>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</si>
  <si>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</si>
  <si>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</si>
  <si>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</si>
  <si>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</si>
  <si>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</si>
  <si>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</si>
  <si>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</si>
  <si>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</si>
  <si>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</si>
  <si>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</si>
  <si>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</si>
  <si>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</si>
  <si>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</si>
  <si>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</si>
  <si>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</si>
  <si>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</si>
  <si>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</si>
  <si>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</si>
  <si>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</si>
  <si>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</si>
  <si>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</si>
  <si>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</si>
  <si>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</si>
  <si>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</si>
  <si>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</si>
  <si>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</si>
  <si>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</si>
  <si>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</si>
  <si>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</si>
  <si>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</si>
  <si>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</si>
  <si>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</si>
  <si>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</si>
  <si>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</si>
  <si>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</si>
  <si>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</si>
  <si>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</si>
  <si>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</si>
  <si>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</si>
  <si>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</si>
  <si>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</si>
  <si>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</si>
  <si>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</si>
  <si>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</si>
  <si>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</si>
  <si>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</si>
  <si>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</si>
  <si>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</si>
  <si>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</si>
  <si>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</si>
  <si>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</si>
  <si>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</si>
  <si>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</si>
  <si>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</si>
  <si>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</si>
  <si>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</si>
  <si>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</si>
  <si>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</si>
  <si>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</si>
  <si>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</si>
  <si>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</si>
  <si>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</si>
  <si>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</si>
  <si>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</si>
  <si>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</si>
  <si>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</si>
  <si>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</si>
  <si>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</si>
  <si>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</si>
  <si>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</si>
  <si>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</si>
  <si>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</si>
  <si>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</si>
  <si>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</si>
  <si>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</si>
  <si>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</si>
  <si>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</si>
  <si>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</si>
  <si>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</si>
  <si>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</si>
  <si>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</si>
  <si>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</si>
  <si>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</si>
  <si>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</si>
  <si>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</si>
  <si>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</si>
  <si>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</si>
  <si>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</si>
  <si>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</si>
  <si>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</si>
  <si>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</si>
  <si>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</si>
  <si>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</si>
  <si>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</si>
  <si>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</si>
  <si>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</si>
  <si>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</si>
  <si>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</si>
  <si>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</si>
  <si>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</si>
  <si>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</si>
  <si>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</si>
  <si>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</si>
  <si>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</si>
  <si>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</si>
  <si>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</si>
  <si>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</si>
  <si>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</si>
  <si>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</si>
  <si>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</si>
  <si>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</si>
  <si>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</si>
  <si>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</si>
  <si>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</si>
  <si>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</si>
  <si>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</si>
  <si>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</si>
  <si>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</si>
  <si>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</si>
  <si>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</si>
  <si>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</si>
  <si>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</si>
  <si>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</si>
  <si>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</si>
  <si>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</si>
  <si>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</si>
  <si>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</si>
  <si>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</si>
  <si>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</si>
  <si>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</si>
  <si>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</si>
  <si>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</si>
  <si>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</si>
  <si>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</si>
  <si>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</si>
  <si>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</si>
  <si>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</si>
  <si>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</si>
  <si>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</si>
  <si>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</si>
  <si>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</si>
  <si>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</si>
  <si>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</si>
  <si>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</si>
  <si>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</si>
  <si>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</si>
  <si>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</si>
  <si>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</si>
  <si>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</si>
  <si>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</si>
  <si>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</si>
  <si>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</si>
  <si>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</si>
  <si>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</si>
  <si>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</si>
  <si>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</si>
  <si>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</si>
  <si>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</si>
  <si>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</si>
  <si>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</si>
  <si>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</si>
  <si>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</si>
  <si>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</si>
  <si>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</si>
  <si>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</si>
  <si>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</si>
  <si>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</si>
  <si>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</si>
  <si>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</si>
  <si>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</si>
  <si>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</si>
  <si>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</si>
  <si>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</si>
  <si>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</si>
  <si>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</si>
  <si>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</si>
  <si>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</si>
  <si>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</si>
  <si>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</si>
  <si>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</si>
  <si>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</si>
  <si>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</si>
  <si>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</si>
  <si>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</si>
  <si>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</si>
  <si>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</si>
  <si>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</si>
  <si>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</si>
  <si>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</si>
  <si>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</si>
  <si>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</si>
  <si>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</si>
  <si>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</si>
  <si>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</si>
  <si>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</si>
  <si>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</si>
  <si>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</si>
  <si>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</si>
  <si>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</si>
  <si>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</si>
  <si>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</si>
  <si>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</si>
  <si>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</si>
  <si>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</si>
  <si>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</si>
  <si>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</si>
  <si>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</si>
  <si>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</si>
  <si>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</si>
  <si>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</si>
  <si>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</si>
  <si>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</si>
  <si>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</si>
  <si>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</si>
  <si>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</si>
  <si>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</si>
  <si>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</si>
  <si>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</si>
  <si>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</si>
  <si>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</si>
  <si>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</si>
  <si>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</si>
  <si>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</si>
  <si>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</si>
  <si>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</si>
  <si>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</si>
  <si>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</si>
  <si>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</si>
  <si>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</si>
  <si>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</si>
  <si>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</si>
  <si>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</si>
  <si>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</si>
  <si>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</si>
  <si>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</si>
  <si>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</si>
  <si>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</si>
  <si>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</si>
  <si>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</si>
  <si>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</si>
  <si>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</si>
  <si>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</si>
  <si>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</si>
  <si>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</si>
  <si>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</si>
  <si>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</si>
  <si>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</si>
  <si>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</si>
  <si>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</si>
  <si>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</si>
  <si>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</si>
  <si>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</si>
  <si>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</si>
  <si>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</si>
  <si>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</si>
  <si>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</si>
  <si>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</si>
  <si>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</si>
  <si>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</si>
  <si>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</si>
  <si>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</si>
  <si>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</si>
  <si>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</si>
  <si>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</si>
  <si>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</si>
  <si>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</si>
  <si>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</si>
  <si>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</si>
  <si>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</si>
  <si>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</si>
  <si>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</si>
  <si>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</si>
  <si>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</si>
  <si>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</si>
  <si>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</si>
  <si>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</si>
  <si>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</si>
  <si>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</si>
  <si>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</si>
  <si>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</si>
  <si>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</si>
  <si>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</si>
  <si>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</si>
  <si>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</si>
  <si>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</si>
  <si>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</si>
  <si>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</si>
  <si>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</si>
  <si>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</si>
  <si>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</si>
  <si>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</si>
  <si>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</si>
  <si>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</si>
  <si>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</si>
  <si>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</si>
  <si>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</si>
  <si>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</si>
  <si>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</si>
  <si>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</si>
  <si>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</si>
  <si>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</si>
  <si>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</si>
  <si>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</si>
  <si>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</si>
  <si>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</si>
  <si>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</si>
  <si>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</si>
  <si>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</si>
  <si>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</si>
  <si>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</si>
  <si>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</si>
  <si>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</si>
  <si>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</si>
  <si>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</si>
  <si>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</si>
  <si>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</si>
  <si>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</si>
  <si>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</si>
  <si>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</si>
  <si>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</si>
  <si>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</si>
  <si>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</si>
  <si>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</si>
  <si>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</si>
  <si>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</si>
  <si>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</si>
  <si>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</si>
  <si>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</si>
  <si>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</si>
  <si>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</si>
  <si>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</si>
  <si>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</si>
  <si>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</si>
  <si>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</si>
  <si>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</si>
  <si>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</si>
  <si>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</si>
  <si>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</si>
  <si>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</si>
  <si>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</si>
  <si>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</si>
  <si>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</si>
  <si>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</si>
  <si>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</si>
  <si>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</si>
  <si>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</si>
  <si>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</si>
  <si>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</si>
  <si>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</si>
  <si>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</si>
  <si>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</si>
  <si>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</si>
  <si>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</si>
  <si>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</si>
  <si>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</si>
  <si>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</si>
  <si>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</si>
  <si>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</si>
  <si>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</si>
  <si>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</si>
  <si>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</si>
  <si>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</si>
  <si>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</si>
  <si>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</si>
  <si>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</si>
  <si>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</si>
  <si>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</si>
  <si>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</si>
  <si>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</si>
  <si>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</si>
  <si>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</si>
  <si>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</si>
  <si>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</si>
  <si>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</si>
  <si>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</si>
  <si>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</si>
  <si>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</si>
  <si>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</si>
  <si>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</si>
  <si>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</si>
  <si>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</si>
  <si>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</si>
  <si>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</si>
  <si>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</si>
  <si>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</si>
  <si>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</si>
  <si>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</si>
  <si>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</si>
  <si>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</si>
  <si>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</si>
  <si>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</si>
  <si>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</si>
  <si>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</si>
  <si>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</si>
  <si>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</si>
  <si>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</si>
  <si>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</si>
  <si>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</si>
  <si>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</si>
  <si>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</si>
  <si>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</si>
  <si>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</si>
  <si>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</si>
  <si>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</si>
  <si>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</si>
  <si>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</si>
  <si>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</si>
  <si>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</si>
  <si>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</si>
  <si>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</si>
  <si>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</si>
  <si>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</si>
  <si>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</si>
  <si>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</si>
  <si>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</si>
  <si>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</si>
  <si>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</si>
  <si>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</si>
  <si>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</si>
  <si>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</si>
  <si>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</si>
  <si>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</si>
  <si>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</si>
  <si>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</si>
  <si>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</si>
  <si>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</si>
  <si>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</si>
  <si>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</si>
  <si>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</si>
  <si>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</si>
  <si>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</si>
  <si>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</si>
  <si>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</si>
  <si>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</si>
  <si>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</si>
  <si>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</si>
  <si>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</si>
  <si>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</si>
  <si>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</si>
  <si>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</si>
  <si>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</si>
  <si>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</si>
  <si>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</si>
  <si>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</si>
  <si>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</si>
  <si>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</si>
  <si>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</si>
  <si>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</si>
  <si>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</si>
  <si>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</si>
  <si>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</si>
  <si>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</si>
  <si>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</si>
  <si>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</si>
  <si>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</si>
  <si>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</si>
  <si>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</si>
  <si>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</si>
  <si>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</si>
  <si>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</si>
  <si>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</si>
  <si>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</si>
  <si>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</si>
  <si>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</si>
  <si>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</si>
  <si>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</si>
  <si>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</si>
  <si>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</si>
  <si>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</si>
  <si>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</si>
  <si>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</si>
  <si>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</si>
  <si>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</si>
  <si>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</si>
  <si>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</si>
  <si>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</si>
  <si>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</si>
  <si>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</si>
  <si>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</si>
  <si>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</si>
  <si>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</si>
  <si>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</si>
  <si>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</si>
  <si>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</si>
  <si>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</si>
  <si>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</si>
  <si>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</si>
  <si>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</si>
  <si>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</si>
  <si>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</si>
  <si>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</si>
  <si>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</si>
  <si>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</si>
  <si>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</si>
  <si>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</si>
  <si>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</si>
  <si>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</si>
  <si>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</si>
  <si>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</si>
  <si>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</si>
  <si>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</si>
  <si>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</si>
  <si>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</si>
  <si>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</si>
  <si>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</si>
  <si>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</si>
  <si>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</si>
  <si>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</si>
  <si>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</si>
  <si>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</si>
  <si>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</si>
  <si>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</si>
  <si>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</si>
  <si>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</si>
  <si>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</si>
  <si>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</si>
  <si>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</si>
  <si>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</si>
  <si>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</si>
  <si>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</si>
  <si>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</si>
  <si>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</si>
  <si>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</si>
  <si>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</si>
  <si>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</si>
  <si>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</si>
  <si>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</si>
  <si>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</si>
  <si>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</si>
  <si>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</si>
  <si>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</si>
  <si>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</si>
  <si>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</si>
  <si>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</si>
  <si>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</si>
  <si>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</si>
  <si>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</si>
  <si>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</si>
  <si>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</si>
  <si>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</si>
  <si>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</si>
  <si>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</si>
  <si>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</si>
  <si>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</si>
  <si>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</si>
  <si>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</si>
  <si>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</si>
  <si>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</si>
  <si>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</si>
  <si>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</si>
  <si>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</si>
  <si>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</si>
  <si>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</si>
  <si>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</si>
  <si>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</si>
  <si>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</si>
  <si>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</si>
  <si>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</si>
  <si>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</si>
  <si>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</si>
  <si>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</si>
  <si>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</si>
  <si>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</si>
  <si>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</si>
  <si>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</si>
  <si>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</si>
  <si>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</si>
  <si>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</si>
  <si>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</si>
  <si>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</si>
  <si>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</si>
  <si>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</si>
  <si>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</si>
  <si>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</si>
  <si>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</si>
  <si>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</si>
  <si>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</si>
  <si>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</si>
  <si>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</si>
  <si>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</si>
  <si>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</si>
  <si>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</si>
  <si>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</si>
  <si>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</si>
  <si>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</si>
  <si>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</si>
  <si>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</si>
  <si>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</si>
  <si>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</si>
  <si>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</si>
  <si>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</si>
  <si>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</si>
  <si>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</si>
  <si>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</si>
  <si>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</si>
  <si>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</si>
  <si>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</si>
  <si>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</si>
  <si>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</si>
  <si>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</si>
  <si>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</si>
  <si>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</si>
  <si>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</si>
  <si>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</si>
  <si>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</si>
  <si>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</si>
  <si>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</si>
  <si>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</si>
  <si>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</si>
  <si>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</si>
  <si>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</si>
  <si>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</si>
  <si>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</si>
  <si>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</si>
  <si>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</si>
  <si>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</si>
  <si>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</si>
  <si>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</si>
  <si>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</si>
  <si>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</si>
  <si>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</si>
  <si>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</si>
  <si>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</si>
  <si>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</si>
  <si>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</si>
  <si>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</si>
  <si>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</si>
  <si>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</si>
  <si>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</si>
  <si>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</si>
  <si>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</si>
  <si>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</si>
  <si>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</si>
  <si>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</si>
  <si>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</si>
  <si>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</si>
  <si>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</si>
  <si>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</si>
  <si>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</si>
  <si>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</si>
  <si>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</si>
  <si>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</si>
  <si>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</si>
  <si>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</si>
  <si>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</si>
  <si>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</si>
  <si>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</si>
  <si>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</si>
  <si>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</si>
  <si>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</si>
  <si>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</si>
  <si>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</si>
  <si>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</si>
  <si>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</si>
  <si>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</si>
  <si>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</si>
  <si>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</si>
  <si>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</si>
  <si>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</si>
  <si>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</si>
  <si>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</si>
  <si>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</si>
  <si>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</si>
  <si>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</si>
  <si>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</si>
  <si>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</si>
  <si>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</si>
  <si>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</si>
  <si>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</si>
  <si>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</si>
  <si>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</si>
  <si>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</si>
  <si>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</si>
  <si>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</si>
  <si>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</si>
  <si>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</si>
  <si>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</si>
  <si>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</si>
  <si>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</si>
  <si>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</si>
  <si>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</si>
  <si>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</si>
  <si>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</si>
  <si>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</si>
  <si>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</si>
  <si>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</si>
  <si>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</si>
  <si>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</si>
  <si>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</si>
  <si>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</si>
  <si>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</si>
  <si>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</si>
  <si>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</si>
  <si>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</si>
  <si>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</si>
  <si>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</si>
  <si>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</si>
  <si>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</si>
  <si>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</si>
  <si>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</si>
  <si>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</si>
  <si>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</si>
  <si>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</si>
  <si>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</si>
  <si>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</si>
  <si>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</si>
  <si>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</si>
  <si>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</si>
  <si>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</si>
  <si>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</si>
  <si>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</si>
  <si>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</si>
  <si>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</si>
  <si>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</si>
  <si>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</si>
  <si>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</si>
  <si>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</si>
  <si>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</si>
  <si>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</si>
  <si>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</si>
  <si>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</si>
  <si>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</si>
  <si>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</si>
  <si>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</si>
  <si>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</si>
  <si>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</si>
  <si>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</si>
  <si>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</si>
  <si>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</si>
  <si>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</si>
  <si>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</si>
  <si>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</si>
  <si>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</si>
  <si>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</si>
  <si>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</si>
  <si>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</si>
  <si>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</si>
  <si>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</si>
  <si>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</si>
  <si>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</si>
  <si>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</si>
  <si>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</si>
  <si>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</si>
  <si>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</si>
  <si>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</si>
  <si>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</si>
  <si>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</si>
  <si>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</si>
  <si>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</si>
  <si>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</si>
  <si>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</si>
  <si>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</si>
  <si>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</si>
  <si>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</si>
  <si>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</si>
  <si>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</si>
  <si>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</si>
  <si>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</si>
  <si>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</si>
  <si>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</si>
  <si>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</si>
  <si>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</si>
  <si>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</si>
  <si>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</si>
  <si>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</si>
  <si>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</si>
  <si>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</si>
  <si>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</si>
  <si>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</si>
  <si>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</si>
  <si>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</si>
  <si>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</si>
  <si>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</si>
  <si>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</si>
  <si>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</si>
  <si>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</si>
  <si>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</si>
  <si>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</si>
  <si>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</si>
  <si>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</si>
  <si>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</si>
  <si>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</si>
  <si>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</si>
  <si>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</si>
  <si>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</si>
  <si>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</si>
  <si>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</si>
  <si>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</si>
  <si>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</si>
  <si>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</si>
  <si>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</si>
  <si>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</si>
  <si>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</si>
  <si>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</si>
  <si>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</si>
  <si>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</si>
  <si>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</si>
  <si>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</si>
  <si>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</si>
  <si>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</si>
  <si>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</si>
  <si>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</si>
  <si>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</si>
  <si>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</si>
  <si>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</si>
  <si>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</si>
  <si>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</si>
  <si>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</si>
  <si>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</si>
  <si>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</si>
  <si>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</si>
  <si>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</si>
  <si>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</si>
  <si>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</si>
  <si>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</si>
  <si>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</si>
  <si>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</si>
  <si>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</si>
  <si>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</si>
  <si>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</si>
  <si>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</si>
  <si>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</si>
  <si>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</si>
  <si>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</si>
  <si>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</si>
  <si>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</si>
  <si>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</si>
  <si>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</si>
  <si>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</si>
  <si>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</si>
  <si>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</si>
  <si>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</si>
  <si>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</si>
  <si>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</si>
  <si>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</si>
  <si>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</si>
  <si>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</si>
  <si>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</si>
  <si>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</si>
  <si>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</si>
  <si>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</si>
  <si>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</si>
  <si>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</si>
  <si>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</si>
  <si>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</si>
  <si>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</si>
  <si>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</si>
  <si>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</si>
  <si>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</si>
  <si>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</si>
  <si>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</si>
  <si>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</si>
  <si>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</si>
  <si>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</si>
  <si>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</si>
  <si>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</si>
  <si>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</si>
  <si>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</si>
  <si>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</si>
  <si>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</si>
  <si>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</si>
  <si>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</si>
  <si>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</si>
  <si>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</si>
  <si>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</si>
  <si>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</si>
  <si>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</si>
  <si>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</si>
  <si>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</si>
  <si>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</si>
  <si>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</si>
  <si>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</si>
  <si>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</si>
  <si>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</si>
  <si>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</si>
  <si>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</si>
  <si>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</si>
  <si>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</si>
  <si>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</si>
  <si>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</si>
  <si>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</si>
  <si>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</si>
  <si>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</si>
  <si>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</si>
  <si>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</si>
  <si>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</si>
  <si>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</si>
  <si>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</si>
  <si>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</si>
  <si>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</si>
  <si>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</si>
  <si>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</si>
  <si>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</si>
  <si>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</si>
  <si>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</si>
  <si>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</si>
  <si>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</si>
  <si>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</si>
  <si>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</si>
  <si>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</si>
  <si>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</si>
  <si>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</si>
  <si>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</si>
  <si>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</si>
  <si>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</si>
  <si>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</si>
  <si>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</si>
  <si>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</si>
  <si>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</si>
  <si>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</si>
  <si>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</si>
  <si>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</si>
  <si>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</si>
  <si>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</si>
  <si>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</si>
  <si>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</si>
  <si>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</si>
  <si>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</si>
  <si>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</si>
  <si>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</si>
  <si>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</si>
  <si>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</si>
  <si>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</si>
  <si>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</si>
  <si>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</si>
  <si>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</si>
  <si>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</si>
  <si>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</si>
  <si>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</si>
  <si>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</si>
  <si>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</si>
  <si>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</si>
  <si>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</si>
  <si>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</si>
  <si>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</si>
  <si>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</si>
  <si>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</si>
  <si>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</si>
  <si>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</si>
  <si>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</si>
  <si>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(All)</t>
  </si>
  <si>
    <t>Data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</si>
  <si>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</si>
  <si>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</si>
  <si>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</si>
  <si>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</si>
  <si>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</si>
  <si>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</si>
  <si>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</si>
  <si>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</si>
  <si>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</si>
  <si>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</si>
  <si>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</si>
  <si>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</si>
  <si>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</si>
  <si>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(Data Created Conversion)</t>
  </si>
  <si>
    <t>Goal</t>
  </si>
  <si>
    <t>Number Successful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</si>
  <si>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</si>
  <si>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</si>
  <si>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</si>
  <si>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</si>
  <si>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</si>
  <si>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</si>
  <si>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Number Failed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</si>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</sst>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theme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[excel-challenge.xlsx]Sheet6!PivotTable6</c:name>
    <c:fmtId val="26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Sheet6!$A$5:$A$14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Sheet6!$B$5:$B$14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A-4BBE-A5F5-E9DFED81B0E8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Sheet6!$C$5:$C$14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A-4BBE-A5F5-E9DFED81B0E8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Sheet6!$A$5:$A$14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Sheet6!$D$5:$D$14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0A-4BBE-A5F5-E9DFED81B0E8}"/>
            </c:ext>
          </c:extLst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Sheet6!$A$5:$A$14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Sheet6!$E$5:$E$14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0A-4BBE-A5F5-E9DFED81B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2726960"/>
        <c:axId val="1319823536"/>
      </c:barChart>
      <c:catAx>
        <c:axId val="13127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23536"/>
        <c:crosses val="autoZero"/>
        <c:auto val="1"/>
        <c:lblAlgn val="ctr"/>
        <c:lblOffset val="100"/>
        <c:noMultiLvlLbl val="0"/>
      </c:catAx>
      <c:valAx>
        <c:axId val="13198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2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[excel-challenge.xlsx]Sheet11!PivotTable10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Sheet11!$B$5:$B$6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Sheet11!$A$7:$A$31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Sheet11!$B$7:$B$31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17</c:v>
                </c:pt>
                <c:pt idx="15">
                  <c:v>4</c:v>
                </c:pt>
                <c:pt idx="17">
                  <c:v>1</c:v>
                </c:pt>
                <c:pt idx="18">
                  <c:v>2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6-4D24-BCA8-19BDA2A47E83}"/>
            </c:ext>
          </c:extLst>
        </c:ser>
        <c:ser>
          <c:idx val="1"/>
          <c:order val="1"/>
          <c:tx>
            <c:strRef>
              <c:f>Sheet11!$C$5:$C$6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Sheet11!$A$7:$A$31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Sheet11!$C$7:$C$31</c:f>
              <c:numCache>
                <c:formatCode>General</c:formatCode>
                <c:ptCount val="24"/>
                <c:pt idx="0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15</c:v>
                </c:pt>
                <c:pt idx="8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106</c:v>
                </c:pt>
                <c:pt idx="14">
                  <c:v>3</c:v>
                </c:pt>
                <c:pt idx="15">
                  <c:v>19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6-4D24-BCA8-19BDA2A47E83}"/>
            </c:ext>
          </c:extLst>
        </c:ser>
        <c:ser>
          <c:idx val="2"/>
          <c:order val="2"/>
          <c:tx>
            <c:strRef>
              <c:f>Sheet11!$D$5:$D$6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Sheet11!$A$7:$A$31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Sheet11!$D$7:$D$31</c:f>
              <c:numCache>
                <c:formatCode>General</c:formatCode>
                <c:ptCount val="24"/>
                <c:pt idx="0">
                  <c:v>2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36-4D24-BCA8-19BDA2A47E83}"/>
            </c:ext>
          </c:extLst>
        </c:ser>
        <c:ser>
          <c:idx val="3"/>
          <c:order val="3"/>
          <c:tx>
            <c:strRef>
              <c:f>Sheet11!$E$5:$E$6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Sheet11!$E$7:$E$31</c:f>
              <c:numCache>
                <c:formatCode>General</c:formatCode>
                <c:ptCount val="24"/>
                <c:pt idx="0">
                  <c:v>17</c:v>
                </c:pt>
                <c:pt idx="1">
                  <c:v>4</c:v>
                </c:pt>
                <c:pt idx="2">
                  <c:v>25</c:v>
                </c:pt>
                <c:pt idx="3">
                  <c:v>17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18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24</c:v>
                </c:pt>
                <c:pt idx="13">
                  <c:v>149</c:v>
                </c:pt>
                <c:pt idx="14">
                  <c:v>3</c:v>
                </c:pt>
                <c:pt idx="15">
                  <c:v>39</c:v>
                </c:pt>
                <c:pt idx="16">
                  <c:v>4</c:v>
                </c:pt>
                <c:pt idx="17">
                  <c:v>4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19</c:v>
                </c:pt>
                <c:pt idx="22">
                  <c:v>26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36-4D24-BCA8-19BDA2A47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079120"/>
        <c:axId val="1693850208"/>
      </c:barChart>
      <c:catAx>
        <c:axId val="6310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50208"/>
        <c:crosses val="autoZero"/>
        <c:auto val="1"/>
        <c:lblAlgn val="ctr"/>
        <c:lblOffset val="100"/>
        <c:noMultiLvlLbl val="0"/>
      </c:catAx>
      <c:valAx>
        <c:axId val="16938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[excel-challenge.xlsx]Outcome Bar Graph!PivotTable11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  <c:pivotFmt>
        <c:idx val="2"/>
        <c:spPr>
          <a:solidFill>
            <a:srgbClr val="00B050"/>
          </a:solidFill>
          <a:ln>
            <a:noFill/>
          </a:ln>
          <a:effectLst/>
        </c:spPr>
      </c:pivotFmt>
      <c:pivotFmt>
        <c:idx val="3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rgbClr val="FFFF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Bar Graph'!$B$4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1D-425E-821E-1ABE44087C7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B1D-425E-821E-1ABE44087C7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B1D-425E-821E-1ABE44087C7E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1D-425E-821E-1ABE44087C7E}"/>
              </c:ext>
            </c:extLst>
          </c:dPt>
          <c:cat>
            <c:strRef>
              <c:f>'Outcome Bar Graph'!$A$5:$A$9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'Outcome Bar Graph'!$B$5:$B$9</c:f>
              <c:numCache>
                <c:formatCode>General</c:formatCode>
                <c:ptCount val="4"/>
                <c:pt idx="0">
                  <c:v>1</c:v>
                </c:pt>
                <c:pt idx="1">
                  <c:v>18</c:v>
                </c:pt>
                <c:pt idx="2">
                  <c:v>1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D-425E-821E-1ABE44087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6011520"/>
        <c:axId val="149166672"/>
      </c:barChart>
      <c:catAx>
        <c:axId val="188601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66672"/>
        <c:crosses val="autoZero"/>
        <c:auto val="1"/>
        <c:lblAlgn val="ctr"/>
        <c:lblOffset val="100"/>
        <c:noMultiLvlLbl val="0"/>
      </c:catAx>
      <c:valAx>
        <c:axId val="1491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1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[excel-challenge.xlsx]Outcome by Month Line Graph!PivotTable15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00B0F0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Month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'Outcome by Month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 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2-4984-96CA-1621B2B8FC99}"/>
            </c:ext>
          </c:extLst>
        </c:ser>
        <c:ser>
          <c:idx val="1"/>
          <c:order val="1"/>
          <c:tx>
            <c:strRef>
              <c:f>'Outcome by Month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'Outcome by Month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 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2-4984-96CA-1621B2B8FC99}"/>
            </c:ext>
          </c:extLst>
        </c:ser>
        <c:ser>
          <c:idx val="2"/>
          <c:order val="2"/>
          <c:tx>
            <c:strRef>
              <c:f>'Outcome by Month 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'Outcome by Month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 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02-4984-96CA-1621B2B8F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551520"/>
        <c:axId val="149174832"/>
      </c:lineChart>
      <c:catAx>
        <c:axId val="17425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74832"/>
        <c:crosses val="autoZero"/>
        <c:auto val="1"/>
        <c:lblAlgn val="ctr"/>
        <c:lblOffset val="100"/>
        <c:noMultiLvlLbl val="0"/>
      </c:catAx>
      <c:valAx>
        <c:axId val="1491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5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'Outcome quantity'!$A$1</c:f>
              <c:strCache>
                <c:ptCount val="1"/>
                <c:pt idx="0">
                  <c:v>Goal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'Outcome quantity'!$B$1:$H$1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5-4AAB-83DF-5CA2CD76F9F5}"/>
            </c:ext>
          </c:extLst>
        </c:ser>
        <c:ser>
          <c:idx val="1"/>
          <c:order val="1"/>
          <c:tx>
            <c:strRef>
              <c:f>'Outcome quantity'!$A$2</c:f>
              <c:strCache>
                <c:ptCount val="1"/>
                <c:pt idx="0">
                  <c:v>Less Than 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'Outcome quantity'!$B$2:$H$2</c:f>
              <c:numCache>
                <c:formatCode>General</c:formatCode>
                <c:ptCount val="7"/>
                <c:pt idx="0">
                  <c:v>30</c:v>
                </c:pt>
                <c:pt idx="1">
                  <c:v>20</c:v>
                </c:pt>
                <c:pt idx="2">
                  <c:v>1</c:v>
                </c:pt>
                <c:pt idx="3">
                  <c:v>51</c:v>
                </c:pt>
                <c:pt idx="4" formatCode="0%">
                  <c:v>0.58823529411764708</c:v>
                </c:pt>
                <c:pt idx="5" formatCode="0%">
                  <c:v>0.39215686274509803</c:v>
                </c:pt>
                <c:pt idx="6" formatCode="0%">
                  <c:v>1.9607843137254902E-2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5-4AAB-83DF-5CA2CD76F9F5}"/>
            </c:ext>
          </c:extLst>
        </c:ser>
        <c:ser>
          <c:idx val="2"/>
          <c:order val="2"/>
          <c:tx>
            <c:strRef>
              <c:f>'Outcome quantity'!$A$3</c:f>
              <c:strCache>
                <c:ptCount val="1"/>
                <c:pt idx="0">
                  <c:v>1000 to 4999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'Outcome quantity'!$B$3:$H$3</c:f>
              <c:numCache>
                <c:formatCode>General</c:formatCode>
                <c:ptCount val="7"/>
                <c:pt idx="0">
                  <c:v>191</c:v>
                </c:pt>
                <c:pt idx="1">
                  <c:v>38</c:v>
                </c:pt>
                <c:pt idx="2">
                  <c:v>2</c:v>
                </c:pt>
                <c:pt idx="3">
                  <c:v>231</c:v>
                </c:pt>
                <c:pt idx="4" formatCode="0%">
                  <c:v>0.82683982683982682</c:v>
                </c:pt>
                <c:pt idx="5" formatCode="0%">
                  <c:v>0.16450216450216451</c:v>
                </c:pt>
                <c:pt idx="6" formatCode="0%">
                  <c:v>8.658008658008658E-3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55-4AAB-83DF-5CA2CD76F9F5}"/>
            </c:ext>
          </c:extLst>
        </c:ser>
        <c:ser>
          <c:idx val="3"/>
          <c:order val="3"/>
          <c:tx>
            <c:strRef>
              <c:f>'Outcome quantity'!$A$4</c:f>
              <c:strCache>
                <c:ptCount val="1"/>
                <c:pt idx="0">
                  <c:v>5000 to 9999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'Outcome quantity'!$B$4:$H$4</c:f>
              <c:numCache>
                <c:formatCode>General</c:formatCode>
                <c:ptCount val="7"/>
                <c:pt idx="0">
                  <c:v>164</c:v>
                </c:pt>
                <c:pt idx="1">
                  <c:v>126</c:v>
                </c:pt>
                <c:pt idx="2">
                  <c:v>25</c:v>
                </c:pt>
                <c:pt idx="3">
                  <c:v>315</c:v>
                </c:pt>
                <c:pt idx="4" formatCode="0%">
                  <c:v>0.52063492063492067</c:v>
                </c:pt>
                <c:pt idx="5" formatCode="0%">
                  <c:v>0.4</c:v>
                </c:pt>
                <c:pt idx="6" formatCode="0%">
                  <c:v>7.9365079365079361E-2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55-4AAB-83DF-5CA2CD76F9F5}"/>
            </c:ext>
          </c:extLst>
        </c:ser>
        <c:ser>
          <c:idx val="4"/>
          <c:order val="4"/>
          <c:tx>
            <c:strRef>
              <c:f>'Outcome quantity'!$A$5</c:f>
              <c:strCache>
                <c:ptCount val="1"/>
                <c:pt idx="0">
                  <c:v>10000 to 14999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'Outcome quantity'!$B$5:$H$5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0</c:v>
                </c:pt>
                <c:pt idx="3">
                  <c:v>9</c:v>
                </c:pt>
                <c:pt idx="4" formatCode="0%">
                  <c:v>0.44444444444444442</c:v>
                </c:pt>
                <c:pt idx="5" formatCode="0%">
                  <c:v>0.55555555555555558</c:v>
                </c:pt>
                <c:pt idx="6" formatCode="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55-4AAB-83DF-5CA2CD76F9F5}"/>
            </c:ext>
          </c:extLst>
        </c:ser>
        <c:ser>
          <c:idx val="5"/>
          <c:order val="5"/>
          <c:tx>
            <c:strRef>
              <c:f>'Outcome quantity'!$A$6</c:f>
              <c:strCache>
                <c:ptCount val="1"/>
                <c:pt idx="0">
                  <c:v>15000 to 19999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'Outcome quantity'!$B$6:$H$6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 formatCode="0%">
                  <c:v>1</c:v>
                </c:pt>
                <c:pt idx="5" formatCode="0%">
                  <c:v>0</c:v>
                </c:pt>
                <c:pt idx="6" formatCode="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55-4AAB-83DF-5CA2CD76F9F5}"/>
            </c:ext>
          </c:extLst>
        </c:ser>
        <c:ser>
          <c:idx val="6"/>
          <c:order val="6"/>
          <c:tx>
            <c:strRef>
              <c:f>'Outcome quantity'!$A$7</c:f>
              <c:strCache>
                <c:ptCount val="1"/>
                <c:pt idx="0">
                  <c:v>20000 to 24999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'Outcome quantity'!$B$7:$H$7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 formatCode="0%">
                  <c:v>1</c:v>
                </c:pt>
                <c:pt idx="5" formatCode="0%">
                  <c:v>0</c:v>
                </c:pt>
                <c:pt idx="6" formatCode="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55-4AAB-83DF-5CA2CD76F9F5}"/>
            </c:ext>
          </c:extLst>
        </c:ser>
        <c:ser>
          <c:idx val="7"/>
          <c:order val="7"/>
          <c:tx>
            <c:strRef>
              <c:f>'Outcome quantity'!$A$8</c:f>
              <c:strCache>
                <c:ptCount val="1"/>
                <c:pt idx="0">
                  <c:v>25000 to 29999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'Outcome quantity'!$B$8:$H$8</c:f>
              <c:numCache>
                <c:formatCode>General</c:formatCode>
                <c:ptCount val="7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14</c:v>
                </c:pt>
                <c:pt idx="4" formatCode="0%">
                  <c:v>0.7857142857142857</c:v>
                </c:pt>
                <c:pt idx="5" formatCode="0%">
                  <c:v>0.21428571428571427</c:v>
                </c:pt>
                <c:pt idx="6" formatCode="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55-4AAB-83DF-5CA2CD76F9F5}"/>
            </c:ext>
          </c:extLst>
        </c:ser>
        <c:ser>
          <c:idx val="8"/>
          <c:order val="8"/>
          <c:tx>
            <c:strRef>
              <c:f>'Outcome quantity'!$A$9</c:f>
              <c:strCache>
                <c:ptCount val="1"/>
                <c:pt idx="0">
                  <c:v>30000 to 34999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'Outcome quantity'!$B$9:$H$9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 formatCode="0%">
                  <c:v>1</c:v>
                </c:pt>
                <c:pt idx="5" formatCode="0%">
                  <c:v>0</c:v>
                </c:pt>
                <c:pt idx="6" formatCode="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55-4AAB-83DF-5CA2CD76F9F5}"/>
            </c:ext>
          </c:extLst>
        </c:ser>
        <c:ser>
          <c:idx val="9"/>
          <c:order val="9"/>
          <c:tx>
            <c:strRef>
              <c:f>'Outcome quantity'!$A$10</c:f>
              <c:strCache>
                <c:ptCount val="1"/>
                <c:pt idx="0">
                  <c:v>35000 to 39999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'Outcome quantity'!$B$10:$H$10</c:f>
              <c:numCache>
                <c:formatCode>General</c:formatCode>
                <c:ptCount val="7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12</c:v>
                </c:pt>
                <c:pt idx="4" formatCode="0%">
                  <c:v>0.66666666666666663</c:v>
                </c:pt>
                <c:pt idx="5" formatCode="0%">
                  <c:v>0.25</c:v>
                </c:pt>
                <c:pt idx="6" formatCode="0%">
                  <c:v>8.3333333333333329E-2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55-4AAB-83DF-5CA2CD76F9F5}"/>
            </c:ext>
          </c:extLst>
        </c:ser>
        <c:ser>
          <c:idx val="10"/>
          <c:order val="10"/>
          <c:tx>
            <c:strRef>
              <c:f>'Outcome quantity'!$A$11</c:f>
              <c:strCache>
                <c:ptCount val="1"/>
                <c:pt idx="0">
                  <c:v>40000 to 44999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'Outcome quantity'!$B$11:$H$11</c:f>
              <c:numCache>
                <c:formatCode>General</c:formatCode>
                <c:ptCount val="7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14</c:v>
                </c:pt>
                <c:pt idx="4" formatCode="0%">
                  <c:v>0.7857142857142857</c:v>
                </c:pt>
                <c:pt idx="5" formatCode="0%">
                  <c:v>0.21428571428571427</c:v>
                </c:pt>
                <c:pt idx="6" formatCode="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55-4AAB-83DF-5CA2CD76F9F5}"/>
            </c:ext>
          </c:extLst>
        </c:ser>
        <c:ser>
          <c:idx val="11"/>
          <c:order val="11"/>
          <c:tx>
            <c:strRef>
              <c:f>'Outcome quantity'!$A$12</c:f>
              <c:strCache>
                <c:ptCount val="1"/>
                <c:pt idx="0">
                  <c:v>45000 to 49999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'Outcome quantity'!$B$12:$H$12</c:f>
              <c:numCache>
                <c:formatCode>General</c:formatCode>
                <c:ptCount val="7"/>
                <c:pt idx="0">
                  <c:v>8</c:v>
                </c:pt>
                <c:pt idx="1">
                  <c:v>3</c:v>
                </c:pt>
                <c:pt idx="2">
                  <c:v>0</c:v>
                </c:pt>
                <c:pt idx="3">
                  <c:v>11</c:v>
                </c:pt>
                <c:pt idx="4" formatCode="0%">
                  <c:v>0.72727272727272729</c:v>
                </c:pt>
                <c:pt idx="5" formatCode="0%">
                  <c:v>0.27272727272727271</c:v>
                </c:pt>
                <c:pt idx="6" formatCode="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A55-4AAB-83DF-5CA2CD76F9F5}"/>
            </c:ext>
          </c:extLst>
        </c:ser>
        <c:ser>
          <c:idx val="12"/>
          <c:order val="12"/>
          <c:tx>
            <c:strRef>
              <c:f>'Outcome quantity'!$A$13</c:f>
              <c:strCache>
                <c:ptCount val="1"/>
                <c:pt idx="0">
                  <c:v>Greater than 50000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'Outcome quantity'!$B$13:$H$13</c:f>
              <c:numCache>
                <c:formatCode>General</c:formatCode>
                <c:ptCount val="7"/>
                <c:pt idx="0">
                  <c:v>114</c:v>
                </c:pt>
                <c:pt idx="1">
                  <c:v>163</c:v>
                </c:pt>
                <c:pt idx="2">
                  <c:v>28</c:v>
                </c:pt>
                <c:pt idx="3">
                  <c:v>305</c:v>
                </c:pt>
                <c:pt idx="4" formatCode="0%">
                  <c:v>0.3737704918032787</c:v>
                </c:pt>
                <c:pt idx="5" formatCode="0%">
                  <c:v>0.53442622950819674</c:v>
                </c:pt>
                <c:pt idx="6" formatCode="0%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A55-4AAB-83DF-5CA2CD76F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133008"/>
        <c:axId val="139949168"/>
      </c:lineChart>
      <c:catAx>
        <c:axId val="189613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9168"/>
        <c:crosses val="autoZero"/>
        <c:auto val="1"/>
        <c:lblAlgn val="ctr"/>
        <c:lblOffset val="100"/>
        <c:noMultiLvlLbl val="0"/>
      </c:catAx>
      <c:valAx>
        <c:axId val="13994916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1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384810</xdr:colOff>
      <xdr:row>1</xdr:row>
      <xdr:rowOff>171450</xdr:rowOff>
    </xdr:from>
    <xdr:to>
      <xdr:col>13</xdr:col>
      <xdr:colOff>102870</xdr:colOff>
      <xdr:row>15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97C7DD-17E5-90D2-0097-09E6E021E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60960</xdr:rowOff>
    </xdr:from>
    <xdr:to>
      <xdr:col>15</xdr:col>
      <xdr:colOff>190500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E4F8A6-9F06-B815-4542-A8DA05C41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803910</xdr:colOff>
      <xdr:row>1</xdr:row>
      <xdr:rowOff>163830</xdr:rowOff>
    </xdr:from>
    <xdr:to>
      <xdr:col>12</xdr:col>
      <xdr:colOff>361950</xdr:colOff>
      <xdr:row>15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98A44-3B49-D8AA-C288-2648AC472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</xdr:colOff>
      <xdr:row>2</xdr:row>
      <xdr:rowOff>148590</xdr:rowOff>
    </xdr:from>
    <xdr:to>
      <xdr:col>11</xdr:col>
      <xdr:colOff>316230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FFE7B-C873-077C-BB7E-C8F207DFE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17</xdr:row>
      <xdr:rowOff>7620</xdr:rowOff>
    </xdr:from>
    <xdr:to>
      <xdr:col>7</xdr:col>
      <xdr:colOff>643890</xdr:colOff>
      <xdr:row>32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4E848D-14F1-0A77-473D-168F54E03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 Rocha" refreshedDate="45179.465418055559" createdVersion="8" refreshedVersion="8" minRefreshableVersion="3" recordCount="1001" xr:uid="{F71A34ED-81C2-42EF-84BA-A34E4DA0E093}">
  <cacheSource type="worksheet">
    <worksheetSource ref="A1:R1048576" sheet="excel-challenge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1">
      <sharedItems containsString="0" containsBlank="1" containsNumber="1" minValue="0" maxValue="2338.833333333333"/>
    </cacheField>
    <cacheField name="Average Donation" numFmtId="2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 Rocha" refreshedDate="45179.531448842594" createdVersion="8" refreshedVersion="8" minRefreshableVersion="3" recordCount="1001" xr:uid="{2738F509-7EEE-476C-860C-48B77F9E23D8}">
  <cacheSource type="worksheet">
    <worksheetSource ref="A1:T1048576" sheet="excel-challenge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1">
      <sharedItems containsString="0" containsBlank="1" containsNumber="1" minValue="0" maxValue="2338.833333333333"/>
    </cacheField>
    <cacheField name="Average Donation" numFmtId="2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a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Months (Data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a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a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x v="1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x v="4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x v="5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x v="6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x v="7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x v="9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x v="12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x v="14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x v="16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x v="18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x v="19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x v="20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x v="22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x v="23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x v="25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x v="27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x v="30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x v="36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x v="38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x v="39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x v="40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x v="42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x v="43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x v="44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x v="46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x v="48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x v="49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x v="50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x v="52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x v="58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x v="59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x v="63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x v="65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x v="66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x v="72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x v="74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x v="75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x v="77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x v="82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x v="83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x v="86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x v="89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x v="90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x v="91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x v="96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8"/>
    <x v="98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x v="100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x v="101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x v="102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x v="103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x v="113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x v="114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x v="118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x v="123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x v="124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x v="128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x v="130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x v="132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x v="133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x v="134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x v="135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x v="145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x v="148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x v="150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x v="159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x v="160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x v="163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x v="165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x v="167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x v="170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x v="172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x v="174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x v="181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x v="186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x v="190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x v="193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x v="200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x v="202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x v="204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x v="205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x v="210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x v="215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x v="216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x v="218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x v="220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x v="222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x v="102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x v="230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x v="231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x v="232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x v="237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x v="241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x v="249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x v="250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x v="255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x v="256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x v="257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x v="259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x v="261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x v="262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x v="263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x v="267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x v="275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x v="284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x v="285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x v="287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x v="291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x v="292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x v="293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x v="297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x v="299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x v="302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x v="304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x v="310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x v="311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x v="312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x v="316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x v="318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x v="319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x v="322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x v="323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x v="326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x v="330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x v="334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x v="339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x v="342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x v="343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x v="346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x v="349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x v="351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x v="354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x v="355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x v="356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x v="367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x v="368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x v="372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x v="375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x v="376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x v="377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x v="380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x v="387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x v="389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x v="390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x v="395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x v="397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x v="399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x v="400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x v="406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x v="97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x v="408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x v="414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x v="422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x v="423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x v="430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x v="431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x v="433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x v="436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x v="437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x v="347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x v="441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x v="444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x v="445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x v="446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x v="453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x v="455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x v="457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x v="460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x v="461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x v="463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x v="465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x v="197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x v="468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x v="471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x v="472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x v="474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x v="478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x v="481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x v="483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x v="487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x v="491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x v="492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x v="494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x v="497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x v="173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x v="502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x v="504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x v="507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x v="512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x v="515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x v="520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x v="521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x v="528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x v="531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x v="540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x v="547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x v="195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x v="548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x v="549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x v="552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x v="562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x v="563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x v="564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x v="565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x v="566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x v="568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x v="569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x v="570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x v="571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x v="572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x v="574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x v="577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x v="578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x v="585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x v="589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x v="590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x v="597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x v="600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x v="601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x v="606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x v="611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x v="612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x v="613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x v="621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x v="624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x v="626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x v="627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x v="628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x v="638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x v="639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x v="641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x v="646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662"/>
    <x v="651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x v="652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x v="327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x v="654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x v="660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x v="669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x v="670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x v="672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x v="675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x v="677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x v="680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x v="682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x v="684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x v="196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x v="688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x v="693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x v="698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x v="700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x v="701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x v="704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x v="707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x v="708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x v="723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x v="287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x v="727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x v="733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x v="734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x v="735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x v="736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x v="737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x v="738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x v="741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x v="743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x v="744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x v="307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x v="745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x v="747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x v="751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x v="756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x v="773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x v="774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x v="776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x v="778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x v="779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x v="780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x v="781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x v="782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x v="788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x v="789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x v="790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x v="794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x v="795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x v="311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x v="800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x v="809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x v="815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x v="816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x v="819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x v="824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x v="825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x v="826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x v="827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x v="830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x v="764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x v="842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x v="843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x v="851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x v="854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x v="861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x v="864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x v="868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x v="871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x v="873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x v="876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x v="879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x v="881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x v="883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x v="896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x v="897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x v="898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x v="899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x v="902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x v="905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x v="906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x v="908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x v="913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x v="591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x v="915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x v="916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x v="918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x v="916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x v="925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x v="927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x v="928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x v="929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x v="936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x v="939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x v="940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x v="942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x v="945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x v="947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x v="951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x v="956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x v="960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x v="964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x v="509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x v="966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x v="973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  <r>
    <m/>
    <x v="974"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E46A07-7823-4B2C-9D53-C817DEF56A34}" name="PivotTable6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3:F14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2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AB8B57-5699-447F-8423-F8EA28F30AE9}" name="PivotTable10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countASubtotal="1">
      <items count="6">
        <item x="3"/>
        <item x="0"/>
        <item x="2"/>
        <item x="1"/>
        <item x="4"/>
        <item t="countA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 countASubtotal="1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countA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item="6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F5C8A-378C-4FDD-91FC-855E65621DEF}" name="PivotTable11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B9" firstHeaderRow="1" firstDataRow="1" firstDataCol="1" rowPageCount="2" colPageCount="1"/>
  <pivotFields count="18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axis="axisRow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h="1" x="2"/>
        <item h="1" x="0"/>
        <item h="1" x="5"/>
        <item h="1" x="3"/>
        <item x="4"/>
        <item h="1" x="6"/>
        <item h="1"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BEA1C-CA04-4504-9058-9F270CCF1D8D}" name="PivotTable15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519218-9069-4B66-AE89-E192B8068B55}" name="Table3" displayName="Table3" ref="A1:T1001" totalsRowShown="0" headerRowDxfId="12">
  <autoFilter ref="A1:T1001" xr:uid="{C6519218-9069-4B66-AE89-E192B8068B55}"/>
  <tableColumns count="20">
    <tableColumn id="1" xr3:uid="{77FA6960-6786-4181-A53F-DA9A8CC724E5}" name="id"/>
    <tableColumn id="2" xr3:uid="{AB08DA3E-69FE-4FDE-86FD-5508F8D657C5}" name="name"/>
    <tableColumn id="3" xr3:uid="{B44ADBE8-9B7C-4BBF-9BF8-23DE4E7E88BF}" name="blurb" dataDxfId="18"/>
    <tableColumn id="4" xr3:uid="{4DB91CD0-1025-4DCF-9413-53D811F47EA6}" name="goal"/>
    <tableColumn id="5" xr3:uid="{D64C90B7-4C84-4FDE-BE1A-556424D5A9DD}" name="pledged"/>
    <tableColumn id="6" xr3:uid="{6A8A17D5-6A50-40C0-889C-62B20B3B879D}" name="outcome"/>
    <tableColumn id="7" xr3:uid="{00B92E16-05E9-44CF-9B43-04B8E38A46DB}" name="backers_count"/>
    <tableColumn id="8" xr3:uid="{C02A288C-B32F-44EB-A3DD-22579AA0A3E8}" name="country"/>
    <tableColumn id="9" xr3:uid="{8C00F900-4190-4887-90E4-7EDA5D52B49F}" name="currency"/>
    <tableColumn id="10" xr3:uid="{1597EAE6-8E48-45E3-A04E-9B6E45F70C31}" name="launched_at"/>
    <tableColumn id="11" xr3:uid="{EFAD9CE2-BD55-4A0B-933E-902417051663}" name="deadline"/>
    <tableColumn id="12" xr3:uid="{91600789-1451-45F8-A43C-8A2009F1E875}" name="staff_pick"/>
    <tableColumn id="13" xr3:uid="{79B5D323-A335-4F8B-98E7-4989BC6F87D7}" name="spotlight"/>
    <tableColumn id="14" xr3:uid="{EDB4A605-3450-41C8-A194-268B273EE6DC}" name="category &amp; sub-category"/>
    <tableColumn id="15" xr3:uid="{588F4F24-A8BF-421C-99D4-40FF15BDC131}" name="Percent Funded" dataDxfId="17">
      <calculatedColumnFormula>(E2/D2)*100</calculatedColumnFormula>
    </tableColumn>
    <tableColumn id="16" xr3:uid="{DF44D6CB-CCAD-4D28-9431-F92B8548E818}" name="Average Donation" dataDxfId="16">
      <calculatedColumnFormula>(E2/G2)</calculatedColumnFormula>
    </tableColumn>
    <tableColumn id="17" xr3:uid="{D2E1BC71-F23B-457A-890F-932D3DA5F8D7}" name="Parent Category">
      <calculatedColumnFormula>LEFT(N2, FIND("/", N2) -1)</calculatedColumnFormula>
    </tableColumn>
    <tableColumn id="18" xr3:uid="{2273FE67-4E38-4BFF-8F88-5E96C4A59443}" name="Sub-Category" dataDxfId="15">
      <calculatedColumnFormula>MID(N2, FIND("/", N2) + 1, LEN(N2))</calculatedColumnFormula>
    </tableColumn>
    <tableColumn id="19" xr3:uid="{84B497F8-C7F8-488B-B511-C462427D7D52}" name="Data Created Conversion" dataDxfId="14">
      <calculatedColumnFormula>(((J2/60)/60)/24)+DATE(1970,1,1)</calculatedColumnFormula>
    </tableColumn>
    <tableColumn id="20" xr3:uid="{8904F206-6DCE-4751-9D59-0B6E748918EF}" name="Date Ended Conversion" dataDxfId="13">
      <calculatedColumnFormula>(((K2/60)/60)/24)+DATE(1970,1,1)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C69C4-345F-44CC-A951-E0FB265DB17F}">
  <dimension ref="A3:F14"/>
  <sheetViews>
    <sheetView workbookViewId="0">
      <selection activeCell="A3" sqref="A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3" spans="1:6" x14ac:dyDescent="0.3">
      <c r="A3" s="8" t="s">
        <v>2044</v>
      </c>
      <c r="B3" s="8" t="s">
        <v>2045</v>
      </c>
    </row>
    <row r="4" spans="1:6" x14ac:dyDescent="0.3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9" t="s">
        <v>2034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3">
      <c r="A6" s="9" t="s">
        <v>2035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3">
      <c r="A7" s="9" t="s">
        <v>2036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3">
      <c r="A8" s="9" t="s">
        <v>2037</v>
      </c>
      <c r="B8" s="10"/>
      <c r="C8" s="10"/>
      <c r="D8" s="10"/>
      <c r="E8" s="10">
        <v>4</v>
      </c>
      <c r="F8" s="10">
        <v>4</v>
      </c>
    </row>
    <row r="9" spans="1:6" x14ac:dyDescent="0.3">
      <c r="A9" s="9" t="s">
        <v>2038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3">
      <c r="A10" s="9" t="s">
        <v>2039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3">
      <c r="A11" s="9" t="s">
        <v>2040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3">
      <c r="A12" s="9" t="s">
        <v>2041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3">
      <c r="A13" s="9" t="s">
        <v>2042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3">
      <c r="A14" s="9" t="s">
        <v>2043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CF803-13F9-41E8-B85E-69C25E34A591}">
  <dimension ref="A2:F31"/>
  <sheetViews>
    <sheetView workbookViewId="0">
      <selection activeCell="Q19" sqref="Q1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7" width="10.8984375" bestFit="1" customWidth="1"/>
  </cols>
  <sheetData>
    <row r="2" spans="1:6" x14ac:dyDescent="0.3">
      <c r="A2" s="8" t="s">
        <v>6</v>
      </c>
      <c r="B2" t="s">
        <v>21</v>
      </c>
    </row>
    <row r="3" spans="1:6" x14ac:dyDescent="0.3">
      <c r="A3" s="8" t="s">
        <v>2031</v>
      </c>
      <c r="B3" t="s">
        <v>2070</v>
      </c>
    </row>
    <row r="5" spans="1:6" x14ac:dyDescent="0.3">
      <c r="A5" s="8" t="s">
        <v>2044</v>
      </c>
      <c r="B5" s="8" t="s">
        <v>2045</v>
      </c>
    </row>
    <row r="6" spans="1:6" x14ac:dyDescent="0.3">
      <c r="A6" s="8" t="s">
        <v>2033</v>
      </c>
      <c r="B6" t="s">
        <v>74</v>
      </c>
      <c r="C6" t="s">
        <v>14</v>
      </c>
      <c r="D6" t="s">
        <v>47</v>
      </c>
      <c r="E6" t="s">
        <v>20</v>
      </c>
      <c r="F6" t="s">
        <v>2043</v>
      </c>
    </row>
    <row r="7" spans="1:6" x14ac:dyDescent="0.3">
      <c r="A7" s="9" t="s">
        <v>2046</v>
      </c>
      <c r="B7" s="10">
        <v>1</v>
      </c>
      <c r="C7" s="10">
        <v>7</v>
      </c>
      <c r="D7" s="10">
        <v>2</v>
      </c>
      <c r="E7" s="10">
        <v>17</v>
      </c>
      <c r="F7" s="10">
        <v>27</v>
      </c>
    </row>
    <row r="8" spans="1:6" x14ac:dyDescent="0.3">
      <c r="A8" s="9" t="s">
        <v>2055</v>
      </c>
      <c r="B8" s="10"/>
      <c r="C8" s="10"/>
      <c r="D8" s="10"/>
      <c r="E8" s="10">
        <v>4</v>
      </c>
      <c r="F8" s="10">
        <v>4</v>
      </c>
    </row>
    <row r="9" spans="1:6" x14ac:dyDescent="0.3">
      <c r="A9" s="9" t="s">
        <v>2047</v>
      </c>
      <c r="B9" s="10">
        <v>4</v>
      </c>
      <c r="C9" s="10">
        <v>12</v>
      </c>
      <c r="D9" s="10"/>
      <c r="E9" s="10">
        <v>25</v>
      </c>
      <c r="F9" s="10">
        <v>41</v>
      </c>
    </row>
    <row r="10" spans="1:6" x14ac:dyDescent="0.3">
      <c r="A10" s="9" t="s">
        <v>2048</v>
      </c>
      <c r="B10" s="10">
        <v>2</v>
      </c>
      <c r="C10" s="10">
        <v>9</v>
      </c>
      <c r="D10" s="10">
        <v>1</v>
      </c>
      <c r="E10" s="10">
        <v>17</v>
      </c>
      <c r="F10" s="10">
        <v>29</v>
      </c>
    </row>
    <row r="11" spans="1:6" x14ac:dyDescent="0.3">
      <c r="A11" s="9" t="s">
        <v>2056</v>
      </c>
      <c r="B11" s="10"/>
      <c r="C11" s="10">
        <v>6</v>
      </c>
      <c r="D11" s="10"/>
      <c r="E11" s="10">
        <v>10</v>
      </c>
      <c r="F11" s="10">
        <v>16</v>
      </c>
    </row>
    <row r="12" spans="1:6" x14ac:dyDescent="0.3">
      <c r="A12" s="9" t="s">
        <v>2063</v>
      </c>
      <c r="B12" s="10">
        <v>1</v>
      </c>
      <c r="C12" s="10">
        <v>6</v>
      </c>
      <c r="D12" s="10"/>
      <c r="E12" s="10">
        <v>5</v>
      </c>
      <c r="F12" s="10">
        <v>12</v>
      </c>
    </row>
    <row r="13" spans="1:6" x14ac:dyDescent="0.3">
      <c r="A13" s="9" t="s">
        <v>2052</v>
      </c>
      <c r="B13" s="10">
        <v>3</v>
      </c>
      <c r="C13" s="10">
        <v>15</v>
      </c>
      <c r="D13" s="10"/>
      <c r="E13" s="10">
        <v>17</v>
      </c>
      <c r="F13" s="10">
        <v>35</v>
      </c>
    </row>
    <row r="14" spans="1:6" x14ac:dyDescent="0.3">
      <c r="A14" s="9" t="s">
        <v>2057</v>
      </c>
      <c r="B14" s="10">
        <v>1</v>
      </c>
      <c r="C14" s="10">
        <v>15</v>
      </c>
      <c r="D14" s="10"/>
      <c r="E14" s="10">
        <v>18</v>
      </c>
      <c r="F14" s="10">
        <v>34</v>
      </c>
    </row>
    <row r="15" spans="1:6" x14ac:dyDescent="0.3">
      <c r="A15" s="9" t="s">
        <v>2058</v>
      </c>
      <c r="B15" s="10">
        <v>1</v>
      </c>
      <c r="C15" s="10">
        <v>4</v>
      </c>
      <c r="D15" s="10"/>
      <c r="E15" s="10">
        <v>6</v>
      </c>
      <c r="F15" s="10">
        <v>11</v>
      </c>
    </row>
    <row r="16" spans="1:6" x14ac:dyDescent="0.3">
      <c r="A16" s="9" t="s">
        <v>2059</v>
      </c>
      <c r="B16" s="10"/>
      <c r="C16" s="10"/>
      <c r="D16" s="10"/>
      <c r="E16" s="10">
        <v>3</v>
      </c>
      <c r="F16" s="10">
        <v>3</v>
      </c>
    </row>
    <row r="17" spans="1:6" x14ac:dyDescent="0.3">
      <c r="A17" s="9" t="s">
        <v>2053</v>
      </c>
      <c r="B17" s="10"/>
      <c r="C17" s="10">
        <v>7</v>
      </c>
      <c r="D17" s="10">
        <v>1</v>
      </c>
      <c r="E17" s="10">
        <v>3</v>
      </c>
      <c r="F17" s="10">
        <v>11</v>
      </c>
    </row>
    <row r="18" spans="1:6" x14ac:dyDescent="0.3">
      <c r="A18" s="9" t="s">
        <v>2064</v>
      </c>
      <c r="B18" s="10">
        <v>1</v>
      </c>
      <c r="C18" s="10">
        <v>4</v>
      </c>
      <c r="D18" s="10">
        <v>1</v>
      </c>
      <c r="E18" s="10">
        <v>8</v>
      </c>
      <c r="F18" s="10">
        <v>14</v>
      </c>
    </row>
    <row r="19" spans="1:6" x14ac:dyDescent="0.3">
      <c r="A19" s="9" t="s">
        <v>2062</v>
      </c>
      <c r="B19" s="10">
        <v>3</v>
      </c>
      <c r="C19" s="10">
        <v>6</v>
      </c>
      <c r="D19" s="10">
        <v>1</v>
      </c>
      <c r="E19" s="10">
        <v>24</v>
      </c>
      <c r="F19" s="10">
        <v>34</v>
      </c>
    </row>
    <row r="20" spans="1:6" x14ac:dyDescent="0.3">
      <c r="A20" s="9" t="s">
        <v>2069</v>
      </c>
      <c r="B20" s="10">
        <v>17</v>
      </c>
      <c r="C20" s="10">
        <v>106</v>
      </c>
      <c r="D20" s="10">
        <v>1</v>
      </c>
      <c r="E20" s="10">
        <v>149</v>
      </c>
      <c r="F20" s="10">
        <v>273</v>
      </c>
    </row>
    <row r="21" spans="1:6" x14ac:dyDescent="0.3">
      <c r="A21" s="9" t="s">
        <v>2065</v>
      </c>
      <c r="B21" s="10"/>
      <c r="C21" s="10">
        <v>3</v>
      </c>
      <c r="D21" s="10"/>
      <c r="E21" s="10">
        <v>3</v>
      </c>
      <c r="F21" s="10">
        <v>6</v>
      </c>
    </row>
    <row r="22" spans="1:6" x14ac:dyDescent="0.3">
      <c r="A22" s="9" t="s">
        <v>2060</v>
      </c>
      <c r="B22" s="10">
        <v>4</v>
      </c>
      <c r="C22" s="10">
        <v>19</v>
      </c>
      <c r="D22" s="10"/>
      <c r="E22" s="10">
        <v>39</v>
      </c>
      <c r="F22" s="10">
        <v>62</v>
      </c>
    </row>
    <row r="23" spans="1:6" x14ac:dyDescent="0.3">
      <c r="A23" s="9" t="s">
        <v>2049</v>
      </c>
      <c r="B23" s="10"/>
      <c r="C23" s="10">
        <v>7</v>
      </c>
      <c r="D23" s="10"/>
      <c r="E23" s="10">
        <v>4</v>
      </c>
      <c r="F23" s="10">
        <v>11</v>
      </c>
    </row>
    <row r="24" spans="1:6" x14ac:dyDescent="0.3">
      <c r="A24" s="9" t="s">
        <v>2050</v>
      </c>
      <c r="B24" s="10">
        <v>1</v>
      </c>
      <c r="C24" s="10">
        <v>3</v>
      </c>
      <c r="D24" s="10"/>
      <c r="E24" s="10">
        <v>4</v>
      </c>
      <c r="F24" s="10">
        <v>8</v>
      </c>
    </row>
    <row r="25" spans="1:6" x14ac:dyDescent="0.3">
      <c r="A25" s="9" t="s">
        <v>2051</v>
      </c>
      <c r="B25" s="10">
        <v>2</v>
      </c>
      <c r="C25" s="10">
        <v>3</v>
      </c>
      <c r="D25" s="10"/>
      <c r="E25" s="10">
        <v>9</v>
      </c>
      <c r="F25" s="10">
        <v>14</v>
      </c>
    </row>
    <row r="26" spans="1:6" x14ac:dyDescent="0.3">
      <c r="A26" s="9" t="s">
        <v>2066</v>
      </c>
      <c r="B26" s="10"/>
      <c r="C26" s="10">
        <v>5</v>
      </c>
      <c r="D26" s="10"/>
      <c r="E26" s="10">
        <v>12</v>
      </c>
      <c r="F26" s="10">
        <v>17</v>
      </c>
    </row>
    <row r="27" spans="1:6" x14ac:dyDescent="0.3">
      <c r="A27" s="9" t="s">
        <v>2054</v>
      </c>
      <c r="B27" s="10">
        <v>1</v>
      </c>
      <c r="C27" s="10">
        <v>13</v>
      </c>
      <c r="D27" s="10">
        <v>1</v>
      </c>
      <c r="E27" s="10">
        <v>11</v>
      </c>
      <c r="F27" s="10">
        <v>26</v>
      </c>
    </row>
    <row r="28" spans="1:6" x14ac:dyDescent="0.3">
      <c r="A28" s="9" t="s">
        <v>2067</v>
      </c>
      <c r="B28" s="10"/>
      <c r="C28" s="10">
        <v>14</v>
      </c>
      <c r="D28" s="10">
        <v>1</v>
      </c>
      <c r="E28" s="10">
        <v>19</v>
      </c>
      <c r="F28" s="10">
        <v>34</v>
      </c>
    </row>
    <row r="29" spans="1:6" x14ac:dyDescent="0.3">
      <c r="A29" s="9" t="s">
        <v>2068</v>
      </c>
      <c r="B29" s="10">
        <v>2</v>
      </c>
      <c r="C29" s="10">
        <v>10</v>
      </c>
      <c r="D29" s="10"/>
      <c r="E29" s="10">
        <v>26</v>
      </c>
      <c r="F29" s="10">
        <v>38</v>
      </c>
    </row>
    <row r="30" spans="1:6" x14ac:dyDescent="0.3">
      <c r="A30" s="9" t="s">
        <v>2061</v>
      </c>
      <c r="B30" s="10"/>
      <c r="C30" s="10"/>
      <c r="D30" s="10"/>
      <c r="E30" s="10">
        <v>3</v>
      </c>
      <c r="F30" s="10">
        <v>3</v>
      </c>
    </row>
    <row r="31" spans="1:6" x14ac:dyDescent="0.3">
      <c r="A31" s="9" t="s">
        <v>2043</v>
      </c>
      <c r="B31" s="10">
        <v>44</v>
      </c>
      <c r="C31" s="10">
        <v>274</v>
      </c>
      <c r="D31" s="10">
        <v>9</v>
      </c>
      <c r="E31" s="10">
        <v>436</v>
      </c>
      <c r="F31" s="10">
        <v>763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65D68-B01D-405D-ACC1-E8345358EC57}">
  <dimension ref="A1:B9"/>
  <sheetViews>
    <sheetView workbookViewId="0">
      <selection activeCell="B1" sqref="B1"/>
    </sheetView>
  </sheetViews>
  <sheetFormatPr defaultRowHeight="15.6" x14ac:dyDescent="0.3"/>
  <cols>
    <col min="1" max="1" width="17.8984375" bestFit="1" customWidth="1"/>
    <col min="2" max="2" width="16.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2" x14ac:dyDescent="0.3">
      <c r="A1" s="8" t="s">
        <v>6</v>
      </c>
      <c r="B1" t="s">
        <v>40</v>
      </c>
    </row>
    <row r="2" spans="1:2" x14ac:dyDescent="0.3">
      <c r="A2" s="8" t="s">
        <v>2031</v>
      </c>
      <c r="B2" t="s">
        <v>2070</v>
      </c>
    </row>
    <row r="4" spans="1:2" x14ac:dyDescent="0.3">
      <c r="A4" s="8" t="s">
        <v>2033</v>
      </c>
      <c r="B4" t="s">
        <v>2044</v>
      </c>
    </row>
    <row r="5" spans="1:2" x14ac:dyDescent="0.3">
      <c r="A5" s="9" t="s">
        <v>74</v>
      </c>
      <c r="B5" s="10">
        <v>1</v>
      </c>
    </row>
    <row r="6" spans="1:2" x14ac:dyDescent="0.3">
      <c r="A6" s="9" t="s">
        <v>14</v>
      </c>
      <c r="B6" s="10">
        <v>18</v>
      </c>
    </row>
    <row r="7" spans="1:2" x14ac:dyDescent="0.3">
      <c r="A7" s="9" t="s">
        <v>47</v>
      </c>
      <c r="B7" s="10">
        <v>1</v>
      </c>
    </row>
    <row r="8" spans="1:2" x14ac:dyDescent="0.3">
      <c r="A8" s="9" t="s">
        <v>20</v>
      </c>
      <c r="B8" s="10">
        <v>28</v>
      </c>
    </row>
    <row r="9" spans="1:2" x14ac:dyDescent="0.3">
      <c r="A9" s="9" t="s">
        <v>2043</v>
      </c>
      <c r="B9" s="10">
        <v>48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E9BD1-0BCC-4E73-8130-B5ABC00C3D0C}">
  <dimension ref="A1:E18"/>
  <sheetViews>
    <sheetView workbookViewId="0">
      <selection activeCell="J21" sqref="J21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8" t="s">
        <v>2031</v>
      </c>
      <c r="B1" t="s">
        <v>2070</v>
      </c>
    </row>
    <row r="2" spans="1:5" x14ac:dyDescent="0.3">
      <c r="A2" s="8" t="s">
        <v>2085</v>
      </c>
      <c r="B2" t="s">
        <v>2070</v>
      </c>
    </row>
    <row r="4" spans="1:5" x14ac:dyDescent="0.3">
      <c r="A4" s="8" t="s">
        <v>2044</v>
      </c>
      <c r="B4" s="8" t="s">
        <v>2045</v>
      </c>
    </row>
    <row r="5" spans="1:5" x14ac:dyDescent="0.3">
      <c r="A5" s="8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3">
      <c r="A6" s="9" t="s">
        <v>2073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3">
      <c r="A7" s="9" t="s">
        <v>2074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3">
      <c r="A8" s="9" t="s">
        <v>2075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3">
      <c r="A9" s="9" t="s">
        <v>2076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3">
      <c r="A10" s="9" t="s">
        <v>2077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3">
      <c r="A11" s="9" t="s">
        <v>2078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3">
      <c r="A12" s="9" t="s">
        <v>2079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3">
      <c r="A13" s="9" t="s">
        <v>2080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3">
      <c r="A14" s="9" t="s">
        <v>2081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3">
      <c r="A15" s="9" t="s">
        <v>2082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3">
      <c r="A16" s="9" t="s">
        <v>2083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3">
      <c r="A17" s="9" t="s">
        <v>2084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3">
      <c r="A18" s="9" t="s">
        <v>2043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J1" workbookViewId="0">
      <selection activeCell="I5" sqref="I5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4.796875" customWidth="1"/>
    <col min="10" max="10" width="13.5" customWidth="1"/>
    <col min="11" max="11" width="13.296875" customWidth="1"/>
    <col min="14" max="14" width="27.296875" customWidth="1"/>
    <col min="15" max="15" width="15.796875" style="5" customWidth="1"/>
    <col min="16" max="16" width="17.69921875" style="7" customWidth="1"/>
    <col min="17" max="17" width="21" customWidth="1"/>
    <col min="18" max="18" width="14.796875" customWidth="1"/>
    <col min="19" max="19" width="26.296875" customWidth="1"/>
    <col min="20" max="20" width="22.296875" customWidth="1"/>
    <col min="21" max="21" width="5.59765625" customWidth="1"/>
    <col min="22" max="22" width="3.796875" customWidth="1"/>
    <col min="23" max="23" width="9.19921875" customWidth="1"/>
    <col min="24" max="24" width="10.8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6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(E2/D2)*100</f>
        <v>0</v>
      </c>
      <c r="P2" s="7">
        <v>0</v>
      </c>
      <c r="Q2" t="str">
        <f>LEFT(N2, FIND("/", N2) -1)</f>
        <v>food</v>
      </c>
      <c r="R2" s="1" t="str">
        <f>MID(N2, FIND("/", N2) + 1, LEN(N2))</f>
        <v>food trucks</v>
      </c>
      <c r="S2" s="11">
        <f>(((J2/60)/60)/24)+DATE(1970,1,1)</f>
        <v>42336.25</v>
      </c>
      <c r="T2" s="11">
        <f>(((K2/60)/60)/24)+DATE(1970,1,1)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(E3/D3)*100</f>
        <v>1040</v>
      </c>
      <c r="P3" s="7">
        <f t="shared" ref="P3:P66" si="1">(E3/G3)</f>
        <v>92.151898734177209</v>
      </c>
      <c r="Q3" t="str">
        <f t="shared" ref="Q3:Q66" si="2">LEFT(N3, FIND("/", N3) -1)</f>
        <v>music</v>
      </c>
      <c r="R3" s="1" t="str">
        <f t="shared" ref="R3:R66" si="3">MID(N3, FIND("/", N3) + 1, LEN(N3))</f>
        <v>rock</v>
      </c>
      <c r="S3" s="11">
        <f t="shared" ref="S3:S66" si="4">(((J3/60)/60)/24)+DATE(1970,1,1)</f>
        <v>41870.208333333336</v>
      </c>
      <c r="T3" s="11">
        <f t="shared" ref="T3:T66" si="5">(((K3/60)/60)/24)+DATE(1970,1,1)</f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131.4787822878229</v>
      </c>
      <c r="P4" s="7">
        <f t="shared" si="1"/>
        <v>100.01614035087719</v>
      </c>
      <c r="Q4" t="str">
        <f t="shared" si="2"/>
        <v>technology</v>
      </c>
      <c r="R4" s="1" t="str">
        <f t="shared" si="3"/>
        <v>web</v>
      </c>
      <c r="S4" s="11">
        <f t="shared" si="4"/>
        <v>41595.25</v>
      </c>
      <c r="T4" s="11">
        <f t="shared" si="5"/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58.976190476190467</v>
      </c>
      <c r="P5" s="7">
        <f t="shared" si="1"/>
        <v>103.20833333333333</v>
      </c>
      <c r="Q5" t="str">
        <f t="shared" si="2"/>
        <v>music</v>
      </c>
      <c r="R5" s="1" t="str">
        <f t="shared" si="3"/>
        <v>rock</v>
      </c>
      <c r="S5" s="11">
        <f t="shared" si="4"/>
        <v>43688.208333333328</v>
      </c>
      <c r="T5" s="11">
        <f t="shared" si="5"/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69.276315789473685</v>
      </c>
      <c r="P6" s="7">
        <f t="shared" si="1"/>
        <v>99.339622641509436</v>
      </c>
      <c r="Q6" t="str">
        <f t="shared" si="2"/>
        <v>theater</v>
      </c>
      <c r="R6" s="1" t="str">
        <f t="shared" si="3"/>
        <v>plays</v>
      </c>
      <c r="S6" s="11">
        <f t="shared" si="4"/>
        <v>43485.25</v>
      </c>
      <c r="T6" s="11">
        <f t="shared" si="5"/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173.61842105263159</v>
      </c>
      <c r="P7" s="7">
        <f t="shared" si="1"/>
        <v>75.833333333333329</v>
      </c>
      <c r="Q7" t="str">
        <f t="shared" si="2"/>
        <v>theater</v>
      </c>
      <c r="R7" s="1" t="str">
        <f t="shared" si="3"/>
        <v>plays</v>
      </c>
      <c r="S7" s="11">
        <f t="shared" si="4"/>
        <v>41149.208333333336</v>
      </c>
      <c r="T7" s="11">
        <f t="shared" si="5"/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20.961538461538463</v>
      </c>
      <c r="P8" s="7">
        <f t="shared" si="1"/>
        <v>60.555555555555557</v>
      </c>
      <c r="Q8" t="str">
        <f t="shared" si="2"/>
        <v>film &amp; video</v>
      </c>
      <c r="R8" s="1" t="str">
        <f t="shared" si="3"/>
        <v>documentary</v>
      </c>
      <c r="S8" s="11">
        <f t="shared" si="4"/>
        <v>42991.208333333328</v>
      </c>
      <c r="T8" s="11">
        <f t="shared" si="5"/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327.57777777777778</v>
      </c>
      <c r="P9" s="7">
        <f t="shared" si="1"/>
        <v>64.93832599118943</v>
      </c>
      <c r="Q9" t="str">
        <f t="shared" si="2"/>
        <v>theater</v>
      </c>
      <c r="R9" s="1" t="str">
        <f t="shared" si="3"/>
        <v>plays</v>
      </c>
      <c r="S9" s="11">
        <f t="shared" si="4"/>
        <v>42229.208333333328</v>
      </c>
      <c r="T9" s="11">
        <f t="shared" si="5"/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19.932788374205266</v>
      </c>
      <c r="P10" s="7">
        <f t="shared" si="1"/>
        <v>30.997175141242938</v>
      </c>
      <c r="Q10" t="str">
        <f t="shared" si="2"/>
        <v>theater</v>
      </c>
      <c r="R10" s="1" t="str">
        <f t="shared" si="3"/>
        <v>plays</v>
      </c>
      <c r="S10" s="11">
        <f t="shared" si="4"/>
        <v>40399.208333333336</v>
      </c>
      <c r="T10" s="11">
        <f t="shared" si="5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51.741935483870968</v>
      </c>
      <c r="P11" s="7">
        <f t="shared" si="1"/>
        <v>72.909090909090907</v>
      </c>
      <c r="Q11" t="str">
        <f t="shared" si="2"/>
        <v>music</v>
      </c>
      <c r="R11" s="1" t="str">
        <f t="shared" si="3"/>
        <v>electric music</v>
      </c>
      <c r="S11" s="11">
        <f t="shared" si="4"/>
        <v>41536.208333333336</v>
      </c>
      <c r="T11" s="11">
        <f t="shared" si="5"/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266.11538461538464</v>
      </c>
      <c r="P12" s="7">
        <f t="shared" si="1"/>
        <v>62.9</v>
      </c>
      <c r="Q12" t="str">
        <f t="shared" si="2"/>
        <v>film &amp; video</v>
      </c>
      <c r="R12" s="1" t="str">
        <f t="shared" si="3"/>
        <v>drama</v>
      </c>
      <c r="S12" s="11">
        <f t="shared" si="4"/>
        <v>40404.208333333336</v>
      </c>
      <c r="T12" s="11">
        <f t="shared" si="5"/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48.095238095238095</v>
      </c>
      <c r="P13" s="7">
        <f t="shared" si="1"/>
        <v>112.22222222222223</v>
      </c>
      <c r="Q13" t="str">
        <f t="shared" si="2"/>
        <v>theater</v>
      </c>
      <c r="R13" s="1" t="str">
        <f t="shared" si="3"/>
        <v>plays</v>
      </c>
      <c r="S13" s="11">
        <f t="shared" si="4"/>
        <v>40442.208333333336</v>
      </c>
      <c r="T13" s="11">
        <f t="shared" si="5"/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89.349206349206341</v>
      </c>
      <c r="P14" s="7">
        <f t="shared" si="1"/>
        <v>102.34545454545454</v>
      </c>
      <c r="Q14" t="str">
        <f t="shared" si="2"/>
        <v>film &amp; video</v>
      </c>
      <c r="R14" s="1" t="str">
        <f t="shared" si="3"/>
        <v>drama</v>
      </c>
      <c r="S14" s="11">
        <f t="shared" si="4"/>
        <v>43760.208333333328</v>
      </c>
      <c r="T14" s="11">
        <f t="shared" si="5"/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245.11904761904765</v>
      </c>
      <c r="P15" s="7">
        <f t="shared" si="1"/>
        <v>105.05102040816327</v>
      </c>
      <c r="Q15" t="str">
        <f t="shared" si="2"/>
        <v>music</v>
      </c>
      <c r="R15" s="1" t="str">
        <f t="shared" si="3"/>
        <v>indie rock</v>
      </c>
      <c r="S15" s="11">
        <f t="shared" si="4"/>
        <v>42532.208333333328</v>
      </c>
      <c r="T15" s="11">
        <f t="shared" si="5"/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66.769503546099301</v>
      </c>
      <c r="P16" s="7">
        <f t="shared" si="1"/>
        <v>94.144999999999996</v>
      </c>
      <c r="Q16" t="str">
        <f t="shared" si="2"/>
        <v>music</v>
      </c>
      <c r="R16" s="1" t="str">
        <f t="shared" si="3"/>
        <v>indie rock</v>
      </c>
      <c r="S16" s="11">
        <f t="shared" si="4"/>
        <v>40974.25</v>
      </c>
      <c r="T16" s="11">
        <f t="shared" si="5"/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47.307881773399011</v>
      </c>
      <c r="P17" s="7">
        <f t="shared" si="1"/>
        <v>84.986725663716811</v>
      </c>
      <c r="Q17" t="str">
        <f t="shared" si="2"/>
        <v>technology</v>
      </c>
      <c r="R17" s="1" t="str">
        <f t="shared" si="3"/>
        <v>wearables</v>
      </c>
      <c r="S17" s="11">
        <f t="shared" si="4"/>
        <v>43809.25</v>
      </c>
      <c r="T17" s="11">
        <f t="shared" si="5"/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649.47058823529414</v>
      </c>
      <c r="P18" s="7">
        <f t="shared" si="1"/>
        <v>110.41</v>
      </c>
      <c r="Q18" t="str">
        <f t="shared" si="2"/>
        <v>publishing</v>
      </c>
      <c r="R18" s="1" t="str">
        <f t="shared" si="3"/>
        <v>nonfiction</v>
      </c>
      <c r="S18" s="11">
        <f t="shared" si="4"/>
        <v>41661.25</v>
      </c>
      <c r="T18" s="11">
        <f t="shared" si="5"/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159.39125295508273</v>
      </c>
      <c r="P19" s="7">
        <f t="shared" si="1"/>
        <v>107.96236989591674</v>
      </c>
      <c r="Q19" t="str">
        <f t="shared" si="2"/>
        <v>film &amp; video</v>
      </c>
      <c r="R19" s="1" t="str">
        <f t="shared" si="3"/>
        <v>animation</v>
      </c>
      <c r="S19" s="11">
        <f t="shared" si="4"/>
        <v>40555.25</v>
      </c>
      <c r="T19" s="11">
        <f t="shared" si="5"/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66.912087912087912</v>
      </c>
      <c r="P20" s="7">
        <f t="shared" si="1"/>
        <v>45.103703703703701</v>
      </c>
      <c r="Q20" t="str">
        <f t="shared" si="2"/>
        <v>theater</v>
      </c>
      <c r="R20" s="1" t="str">
        <f t="shared" si="3"/>
        <v>plays</v>
      </c>
      <c r="S20" s="11">
        <f t="shared" si="4"/>
        <v>43351.208333333328</v>
      </c>
      <c r="T20" s="11">
        <f t="shared" si="5"/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48.529600000000002</v>
      </c>
      <c r="P21" s="7">
        <f t="shared" si="1"/>
        <v>45.001483679525222</v>
      </c>
      <c r="Q21" t="str">
        <f t="shared" si="2"/>
        <v>theater</v>
      </c>
      <c r="R21" s="1" t="str">
        <f t="shared" si="3"/>
        <v>plays</v>
      </c>
      <c r="S21" s="11">
        <f t="shared" si="4"/>
        <v>43528.25</v>
      </c>
      <c r="T21" s="11">
        <f t="shared" si="5"/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112.24279210925646</v>
      </c>
      <c r="P22" s="7">
        <f t="shared" si="1"/>
        <v>105.97134670487107</v>
      </c>
      <c r="Q22" t="str">
        <f t="shared" si="2"/>
        <v>film &amp; video</v>
      </c>
      <c r="R22" s="1" t="str">
        <f t="shared" si="3"/>
        <v>drama</v>
      </c>
      <c r="S22" s="11">
        <f t="shared" si="4"/>
        <v>41848.208333333336</v>
      </c>
      <c r="T22" s="11">
        <f t="shared" si="5"/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40.992553191489364</v>
      </c>
      <c r="P23" s="7">
        <f t="shared" si="1"/>
        <v>69.055555555555557</v>
      </c>
      <c r="Q23" t="str">
        <f t="shared" si="2"/>
        <v>theater</v>
      </c>
      <c r="R23" s="1" t="str">
        <f t="shared" si="3"/>
        <v>plays</v>
      </c>
      <c r="S23" s="11">
        <f t="shared" si="4"/>
        <v>40770.208333333336</v>
      </c>
      <c r="T23" s="11">
        <f t="shared" si="5"/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128.07106598984771</v>
      </c>
      <c r="P24" s="7">
        <f t="shared" si="1"/>
        <v>85.044943820224717</v>
      </c>
      <c r="Q24" t="str">
        <f t="shared" si="2"/>
        <v>theater</v>
      </c>
      <c r="R24" s="1" t="str">
        <f t="shared" si="3"/>
        <v>plays</v>
      </c>
      <c r="S24" s="11">
        <f t="shared" si="4"/>
        <v>43193.208333333328</v>
      </c>
      <c r="T24" s="11">
        <f t="shared" si="5"/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332.04444444444448</v>
      </c>
      <c r="P25" s="7">
        <f t="shared" si="1"/>
        <v>105.22535211267606</v>
      </c>
      <c r="Q25" t="str">
        <f t="shared" si="2"/>
        <v>film &amp; video</v>
      </c>
      <c r="R25" s="1" t="str">
        <f t="shared" si="3"/>
        <v>documentary</v>
      </c>
      <c r="S25" s="11">
        <f t="shared" si="4"/>
        <v>43510.25</v>
      </c>
      <c r="T25" s="11">
        <f t="shared" si="5"/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112.83225108225108</v>
      </c>
      <c r="P26" s="7">
        <f t="shared" si="1"/>
        <v>39.003741114852225</v>
      </c>
      <c r="Q26" t="str">
        <f t="shared" si="2"/>
        <v>technology</v>
      </c>
      <c r="R26" s="1" t="str">
        <f t="shared" si="3"/>
        <v>wearables</v>
      </c>
      <c r="S26" s="11">
        <f t="shared" si="4"/>
        <v>41811.208333333336</v>
      </c>
      <c r="T26" s="11">
        <f t="shared" si="5"/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216.43636363636364</v>
      </c>
      <c r="P27" s="7">
        <f t="shared" si="1"/>
        <v>73.030674846625772</v>
      </c>
      <c r="Q27" t="str">
        <f t="shared" si="2"/>
        <v>games</v>
      </c>
      <c r="R27" s="1" t="str">
        <f t="shared" si="3"/>
        <v>video games</v>
      </c>
      <c r="S27" s="11">
        <f t="shared" si="4"/>
        <v>40681.208333333336</v>
      </c>
      <c r="T27" s="11">
        <f t="shared" si="5"/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48.199069767441863</v>
      </c>
      <c r="P28" s="7">
        <f t="shared" si="1"/>
        <v>35.009459459459457</v>
      </c>
      <c r="Q28" t="str">
        <f t="shared" si="2"/>
        <v>theater</v>
      </c>
      <c r="R28" s="1" t="str">
        <f t="shared" si="3"/>
        <v>plays</v>
      </c>
      <c r="S28" s="11">
        <f t="shared" si="4"/>
        <v>43312.208333333328</v>
      </c>
      <c r="T28" s="11">
        <f t="shared" si="5"/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79.95</v>
      </c>
      <c r="P29" s="7">
        <f t="shared" si="1"/>
        <v>106.6</v>
      </c>
      <c r="Q29" t="str">
        <f t="shared" si="2"/>
        <v>music</v>
      </c>
      <c r="R29" s="1" t="str">
        <f t="shared" si="3"/>
        <v>rock</v>
      </c>
      <c r="S29" s="11">
        <f t="shared" si="4"/>
        <v>42280.208333333328</v>
      </c>
      <c r="T29" s="11">
        <f t="shared" si="5"/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105.22553516819573</v>
      </c>
      <c r="P30" s="7">
        <f t="shared" si="1"/>
        <v>61.997747747747745</v>
      </c>
      <c r="Q30" t="str">
        <f t="shared" si="2"/>
        <v>theater</v>
      </c>
      <c r="R30" s="1" t="str">
        <f t="shared" si="3"/>
        <v>plays</v>
      </c>
      <c r="S30" s="11">
        <f t="shared" si="4"/>
        <v>40218.25</v>
      </c>
      <c r="T30" s="11">
        <f t="shared" si="5"/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328.89978213507629</v>
      </c>
      <c r="P31" s="7">
        <f t="shared" si="1"/>
        <v>94.000622665006233</v>
      </c>
      <c r="Q31" t="str">
        <f t="shared" si="2"/>
        <v>film &amp; video</v>
      </c>
      <c r="R31" s="1" t="str">
        <f t="shared" si="3"/>
        <v>shorts</v>
      </c>
      <c r="S31" s="11">
        <f t="shared" si="4"/>
        <v>43301.208333333328</v>
      </c>
      <c r="T31" s="11">
        <f t="shared" si="5"/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160.61111111111111</v>
      </c>
      <c r="P32" s="7">
        <f t="shared" si="1"/>
        <v>112.05426356589147</v>
      </c>
      <c r="Q32" t="str">
        <f t="shared" si="2"/>
        <v>film &amp; video</v>
      </c>
      <c r="R32" s="1" t="str">
        <f t="shared" si="3"/>
        <v>animation</v>
      </c>
      <c r="S32" s="11">
        <f t="shared" si="4"/>
        <v>43609.208333333328</v>
      </c>
      <c r="T32" s="11">
        <f t="shared" si="5"/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310</v>
      </c>
      <c r="P33" s="7">
        <f t="shared" si="1"/>
        <v>48.008849557522126</v>
      </c>
      <c r="Q33" t="str">
        <f t="shared" si="2"/>
        <v>games</v>
      </c>
      <c r="R33" s="1" t="str">
        <f t="shared" si="3"/>
        <v>video games</v>
      </c>
      <c r="S33" s="11">
        <f t="shared" si="4"/>
        <v>42374.25</v>
      </c>
      <c r="T33" s="11">
        <f t="shared" si="5"/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86.807920792079202</v>
      </c>
      <c r="P34" s="7">
        <f t="shared" si="1"/>
        <v>38.004334633723452</v>
      </c>
      <c r="Q34" t="str">
        <f t="shared" si="2"/>
        <v>film &amp; video</v>
      </c>
      <c r="R34" s="1" t="str">
        <f t="shared" si="3"/>
        <v>documentary</v>
      </c>
      <c r="S34" s="11">
        <f t="shared" si="4"/>
        <v>43110.25</v>
      </c>
      <c r="T34" s="11">
        <f t="shared" si="5"/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377.82071713147411</v>
      </c>
      <c r="P35" s="7">
        <f t="shared" si="1"/>
        <v>35.000184535892231</v>
      </c>
      <c r="Q35" t="str">
        <f t="shared" si="2"/>
        <v>theater</v>
      </c>
      <c r="R35" s="1" t="str">
        <f t="shared" si="3"/>
        <v>plays</v>
      </c>
      <c r="S35" s="11">
        <f t="shared" si="4"/>
        <v>41917.208333333336</v>
      </c>
      <c r="T35" s="11">
        <f t="shared" si="5"/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150.80645161290323</v>
      </c>
      <c r="P36" s="7">
        <f t="shared" si="1"/>
        <v>85</v>
      </c>
      <c r="Q36" t="str">
        <f t="shared" si="2"/>
        <v>film &amp; video</v>
      </c>
      <c r="R36" s="1" t="str">
        <f t="shared" si="3"/>
        <v>documentary</v>
      </c>
      <c r="S36" s="11">
        <f t="shared" si="4"/>
        <v>42817.208333333328</v>
      </c>
      <c r="T36" s="11">
        <f t="shared" si="5"/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150.30119521912351</v>
      </c>
      <c r="P37" s="7">
        <f t="shared" si="1"/>
        <v>95.993893129770996</v>
      </c>
      <c r="Q37" t="str">
        <f t="shared" si="2"/>
        <v>film &amp; video</v>
      </c>
      <c r="R37" s="1" t="str">
        <f t="shared" si="3"/>
        <v>drama</v>
      </c>
      <c r="S37" s="11">
        <f t="shared" si="4"/>
        <v>43484.25</v>
      </c>
      <c r="T37" s="11">
        <f t="shared" si="5"/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157.28571428571431</v>
      </c>
      <c r="P38" s="7">
        <f t="shared" si="1"/>
        <v>68.8125</v>
      </c>
      <c r="Q38" t="str">
        <f t="shared" si="2"/>
        <v>theater</v>
      </c>
      <c r="R38" s="1" t="str">
        <f t="shared" si="3"/>
        <v>plays</v>
      </c>
      <c r="S38" s="11">
        <f t="shared" si="4"/>
        <v>40600.25</v>
      </c>
      <c r="T38" s="11">
        <f t="shared" si="5"/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139.98765432098764</v>
      </c>
      <c r="P39" s="7">
        <f t="shared" si="1"/>
        <v>105.97196261682242</v>
      </c>
      <c r="Q39" t="str">
        <f t="shared" si="2"/>
        <v>publishing</v>
      </c>
      <c r="R39" s="1" t="str">
        <f t="shared" si="3"/>
        <v>fiction</v>
      </c>
      <c r="S39" s="11">
        <f t="shared" si="4"/>
        <v>43744.208333333328</v>
      </c>
      <c r="T39" s="11">
        <f t="shared" si="5"/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325.32258064516128</v>
      </c>
      <c r="P40" s="7">
        <f t="shared" si="1"/>
        <v>75.261194029850742</v>
      </c>
      <c r="Q40" t="str">
        <f t="shared" si="2"/>
        <v>photography</v>
      </c>
      <c r="R40" s="1" t="str">
        <f t="shared" si="3"/>
        <v>photography books</v>
      </c>
      <c r="S40" s="11">
        <f t="shared" si="4"/>
        <v>40469.208333333336</v>
      </c>
      <c r="T40" s="11">
        <f t="shared" si="5"/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50.777777777777779</v>
      </c>
      <c r="P41" s="7">
        <f t="shared" si="1"/>
        <v>57.125</v>
      </c>
      <c r="Q41" t="str">
        <f t="shared" si="2"/>
        <v>theater</v>
      </c>
      <c r="R41" s="1" t="str">
        <f t="shared" si="3"/>
        <v>plays</v>
      </c>
      <c r="S41" s="11">
        <f t="shared" si="4"/>
        <v>41330.25</v>
      </c>
      <c r="T41" s="11">
        <f t="shared" si="5"/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169.06818181818181</v>
      </c>
      <c r="P42" s="7">
        <f t="shared" si="1"/>
        <v>75.141414141414145</v>
      </c>
      <c r="Q42" t="str">
        <f t="shared" si="2"/>
        <v>technology</v>
      </c>
      <c r="R42" s="1" t="str">
        <f t="shared" si="3"/>
        <v>wearables</v>
      </c>
      <c r="S42" s="11">
        <f t="shared" si="4"/>
        <v>40334.208333333336</v>
      </c>
      <c r="T42" s="11">
        <f t="shared" si="5"/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212.92857142857144</v>
      </c>
      <c r="P43" s="7">
        <f t="shared" si="1"/>
        <v>107.42342342342343</v>
      </c>
      <c r="Q43" t="str">
        <f t="shared" si="2"/>
        <v>music</v>
      </c>
      <c r="R43" s="1" t="str">
        <f t="shared" si="3"/>
        <v>rock</v>
      </c>
      <c r="S43" s="11">
        <f t="shared" si="4"/>
        <v>41156.208333333336</v>
      </c>
      <c r="T43" s="11">
        <f t="shared" si="5"/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443.94444444444446</v>
      </c>
      <c r="P44" s="7">
        <f t="shared" si="1"/>
        <v>35.995495495495497</v>
      </c>
      <c r="Q44" t="str">
        <f t="shared" si="2"/>
        <v>food</v>
      </c>
      <c r="R44" s="1" t="str">
        <f t="shared" si="3"/>
        <v>food trucks</v>
      </c>
      <c r="S44" s="11">
        <f t="shared" si="4"/>
        <v>40728.208333333336</v>
      </c>
      <c r="T44" s="11">
        <f t="shared" si="5"/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185.9390243902439</v>
      </c>
      <c r="P45" s="7">
        <f t="shared" si="1"/>
        <v>26.998873148744366</v>
      </c>
      <c r="Q45" t="str">
        <f t="shared" si="2"/>
        <v>publishing</v>
      </c>
      <c r="R45" s="1" t="str">
        <f t="shared" si="3"/>
        <v>radio &amp; podcasts</v>
      </c>
      <c r="S45" s="11">
        <f t="shared" si="4"/>
        <v>41844.208333333336</v>
      </c>
      <c r="T45" s="11">
        <f t="shared" si="5"/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658.8125</v>
      </c>
      <c r="P46" s="7">
        <f t="shared" si="1"/>
        <v>107.56122448979592</v>
      </c>
      <c r="Q46" t="str">
        <f t="shared" si="2"/>
        <v>publishing</v>
      </c>
      <c r="R46" s="1" t="str">
        <f t="shared" si="3"/>
        <v>fiction</v>
      </c>
      <c r="S46" s="11">
        <f t="shared" si="4"/>
        <v>43541.208333333328</v>
      </c>
      <c r="T46" s="11">
        <f t="shared" si="5"/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47.684210526315788</v>
      </c>
      <c r="P47" s="7">
        <f t="shared" si="1"/>
        <v>94.375</v>
      </c>
      <c r="Q47" t="str">
        <f t="shared" si="2"/>
        <v>theater</v>
      </c>
      <c r="R47" s="1" t="str">
        <f t="shared" si="3"/>
        <v>plays</v>
      </c>
      <c r="S47" s="11">
        <f t="shared" si="4"/>
        <v>42676.208333333328</v>
      </c>
      <c r="T47" s="11">
        <f t="shared" si="5"/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114.78378378378378</v>
      </c>
      <c r="P48" s="7">
        <f t="shared" si="1"/>
        <v>46.163043478260867</v>
      </c>
      <c r="Q48" t="str">
        <f t="shared" si="2"/>
        <v>music</v>
      </c>
      <c r="R48" s="1" t="str">
        <f t="shared" si="3"/>
        <v>rock</v>
      </c>
      <c r="S48" s="11">
        <f t="shared" si="4"/>
        <v>40367.208333333336</v>
      </c>
      <c r="T48" s="11">
        <f t="shared" si="5"/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475.26666666666665</v>
      </c>
      <c r="P49" s="7">
        <f t="shared" si="1"/>
        <v>47.845637583892618</v>
      </c>
      <c r="Q49" t="str">
        <f t="shared" si="2"/>
        <v>theater</v>
      </c>
      <c r="R49" s="1" t="str">
        <f t="shared" si="3"/>
        <v>plays</v>
      </c>
      <c r="S49" s="11">
        <f t="shared" si="4"/>
        <v>41727.208333333336</v>
      </c>
      <c r="T49" s="11">
        <f t="shared" si="5"/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386.97297297297297</v>
      </c>
      <c r="P50" s="7">
        <f t="shared" si="1"/>
        <v>53.007815713698065</v>
      </c>
      <c r="Q50" t="str">
        <f t="shared" si="2"/>
        <v>theater</v>
      </c>
      <c r="R50" s="1" t="str">
        <f t="shared" si="3"/>
        <v>plays</v>
      </c>
      <c r="S50" s="11">
        <f t="shared" si="4"/>
        <v>42180.208333333328</v>
      </c>
      <c r="T50" s="11">
        <f t="shared" si="5"/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189.625</v>
      </c>
      <c r="P51" s="7">
        <f t="shared" si="1"/>
        <v>45.059405940594061</v>
      </c>
      <c r="Q51" t="str">
        <f t="shared" si="2"/>
        <v>music</v>
      </c>
      <c r="R51" s="1" t="str">
        <f t="shared" si="3"/>
        <v>rock</v>
      </c>
      <c r="S51" s="11">
        <f t="shared" si="4"/>
        <v>43758.208333333328</v>
      </c>
      <c r="T51" s="11">
        <f t="shared" si="5"/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2</v>
      </c>
      <c r="P52" s="7">
        <f t="shared" si="1"/>
        <v>2</v>
      </c>
      <c r="Q52" t="str">
        <f t="shared" si="2"/>
        <v>music</v>
      </c>
      <c r="R52" s="1" t="str">
        <f t="shared" si="3"/>
        <v>metal</v>
      </c>
      <c r="S52" s="11">
        <f t="shared" si="4"/>
        <v>41487.208333333336</v>
      </c>
      <c r="T52" s="11">
        <f t="shared" si="5"/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91.867805186590772</v>
      </c>
      <c r="P53" s="7">
        <f t="shared" si="1"/>
        <v>99.006816632583508</v>
      </c>
      <c r="Q53" t="str">
        <f t="shared" si="2"/>
        <v>technology</v>
      </c>
      <c r="R53" s="1" t="str">
        <f t="shared" si="3"/>
        <v>wearables</v>
      </c>
      <c r="S53" s="11">
        <f t="shared" si="4"/>
        <v>40995.208333333336</v>
      </c>
      <c r="T53" s="11">
        <f t="shared" si="5"/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34.152777777777779</v>
      </c>
      <c r="P54" s="7">
        <f t="shared" si="1"/>
        <v>32.786666666666669</v>
      </c>
      <c r="Q54" t="str">
        <f t="shared" si="2"/>
        <v>theater</v>
      </c>
      <c r="R54" s="1" t="str">
        <f t="shared" si="3"/>
        <v>plays</v>
      </c>
      <c r="S54" s="11">
        <f t="shared" si="4"/>
        <v>40436.208333333336</v>
      </c>
      <c r="T54" s="11">
        <f t="shared" si="5"/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140.40909090909091</v>
      </c>
      <c r="P55" s="7">
        <f t="shared" si="1"/>
        <v>59.119617224880386</v>
      </c>
      <c r="Q55" t="str">
        <f t="shared" si="2"/>
        <v>film &amp; video</v>
      </c>
      <c r="R55" s="1" t="str">
        <f t="shared" si="3"/>
        <v>drama</v>
      </c>
      <c r="S55" s="11">
        <f t="shared" si="4"/>
        <v>41779.208333333336</v>
      </c>
      <c r="T55" s="11">
        <f t="shared" si="5"/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89.86666666666666</v>
      </c>
      <c r="P56" s="7">
        <f t="shared" si="1"/>
        <v>44.93333333333333</v>
      </c>
      <c r="Q56" t="str">
        <f t="shared" si="2"/>
        <v>technology</v>
      </c>
      <c r="R56" s="1" t="str">
        <f t="shared" si="3"/>
        <v>wearables</v>
      </c>
      <c r="S56" s="11">
        <f t="shared" si="4"/>
        <v>43170.25</v>
      </c>
      <c r="T56" s="11">
        <f t="shared" si="5"/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177.96969696969697</v>
      </c>
      <c r="P57" s="7">
        <f t="shared" si="1"/>
        <v>89.664122137404576</v>
      </c>
      <c r="Q57" t="str">
        <f t="shared" si="2"/>
        <v>music</v>
      </c>
      <c r="R57" s="1" t="str">
        <f t="shared" si="3"/>
        <v>jazz</v>
      </c>
      <c r="S57" s="11">
        <f t="shared" si="4"/>
        <v>43311.208333333328</v>
      </c>
      <c r="T57" s="11">
        <f t="shared" si="5"/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143.66249999999999</v>
      </c>
      <c r="P58" s="7">
        <f t="shared" si="1"/>
        <v>70.079268292682926</v>
      </c>
      <c r="Q58" t="str">
        <f t="shared" si="2"/>
        <v>technology</v>
      </c>
      <c r="R58" s="1" t="str">
        <f t="shared" si="3"/>
        <v>wearables</v>
      </c>
      <c r="S58" s="11">
        <f t="shared" si="4"/>
        <v>42014.25</v>
      </c>
      <c r="T58" s="11">
        <f t="shared" si="5"/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215.27586206896552</v>
      </c>
      <c r="P59" s="7">
        <f t="shared" si="1"/>
        <v>31.059701492537314</v>
      </c>
      <c r="Q59" t="str">
        <f t="shared" si="2"/>
        <v>games</v>
      </c>
      <c r="R59" s="1" t="str">
        <f t="shared" si="3"/>
        <v>video games</v>
      </c>
      <c r="S59" s="11">
        <f t="shared" si="4"/>
        <v>42979.208333333328</v>
      </c>
      <c r="T59" s="11">
        <f t="shared" si="5"/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227.11111111111114</v>
      </c>
      <c r="P60" s="7">
        <f t="shared" si="1"/>
        <v>29.061611374407583</v>
      </c>
      <c r="Q60" t="str">
        <f t="shared" si="2"/>
        <v>theater</v>
      </c>
      <c r="R60" s="1" t="str">
        <f t="shared" si="3"/>
        <v>plays</v>
      </c>
      <c r="S60" s="11">
        <f t="shared" si="4"/>
        <v>42268.208333333328</v>
      </c>
      <c r="T60" s="11">
        <f t="shared" si="5"/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275.07142857142861</v>
      </c>
      <c r="P61" s="7">
        <f t="shared" si="1"/>
        <v>30.0859375</v>
      </c>
      <c r="Q61" t="str">
        <f t="shared" si="2"/>
        <v>theater</v>
      </c>
      <c r="R61" s="1" t="str">
        <f t="shared" si="3"/>
        <v>plays</v>
      </c>
      <c r="S61" s="11">
        <f t="shared" si="4"/>
        <v>42898.208333333328</v>
      </c>
      <c r="T61" s="11">
        <f t="shared" si="5"/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144.37048832271762</v>
      </c>
      <c r="P62" s="7">
        <f t="shared" si="1"/>
        <v>84.998125000000002</v>
      </c>
      <c r="Q62" t="str">
        <f t="shared" si="2"/>
        <v>theater</v>
      </c>
      <c r="R62" s="1" t="str">
        <f t="shared" si="3"/>
        <v>plays</v>
      </c>
      <c r="S62" s="11">
        <f t="shared" si="4"/>
        <v>41107.208333333336</v>
      </c>
      <c r="T62" s="11">
        <f t="shared" si="5"/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92.74598393574297</v>
      </c>
      <c r="P63" s="7">
        <f t="shared" si="1"/>
        <v>82.001775410563695</v>
      </c>
      <c r="Q63" t="str">
        <f t="shared" si="2"/>
        <v>theater</v>
      </c>
      <c r="R63" s="1" t="str">
        <f t="shared" si="3"/>
        <v>plays</v>
      </c>
      <c r="S63" s="11">
        <f t="shared" si="4"/>
        <v>40595.25</v>
      </c>
      <c r="T63" s="11">
        <f t="shared" si="5"/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722.6</v>
      </c>
      <c r="P64" s="7">
        <f t="shared" si="1"/>
        <v>58.040160642570278</v>
      </c>
      <c r="Q64" t="str">
        <f t="shared" si="2"/>
        <v>technology</v>
      </c>
      <c r="R64" s="1" t="str">
        <f t="shared" si="3"/>
        <v>web</v>
      </c>
      <c r="S64" s="11">
        <f t="shared" si="4"/>
        <v>42160.208333333328</v>
      </c>
      <c r="T64" s="11">
        <f t="shared" si="5"/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11.851063829787234</v>
      </c>
      <c r="P65" s="7">
        <f t="shared" si="1"/>
        <v>111.4</v>
      </c>
      <c r="Q65" t="str">
        <f t="shared" si="2"/>
        <v>theater</v>
      </c>
      <c r="R65" s="1" t="str">
        <f t="shared" si="3"/>
        <v>plays</v>
      </c>
      <c r="S65" s="11">
        <f t="shared" si="4"/>
        <v>42853.208333333328</v>
      </c>
      <c r="T65" s="11">
        <f t="shared" si="5"/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97.642857142857139</v>
      </c>
      <c r="P66" s="7">
        <f t="shared" si="1"/>
        <v>71.94736842105263</v>
      </c>
      <c r="Q66" t="str">
        <f t="shared" si="2"/>
        <v>technology</v>
      </c>
      <c r="R66" s="1" t="str">
        <f t="shared" si="3"/>
        <v>web</v>
      </c>
      <c r="S66" s="11">
        <f t="shared" si="4"/>
        <v>43283.208333333328</v>
      </c>
      <c r="T66" s="11">
        <f t="shared" si="5"/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6">(E67/D67)*100</f>
        <v>236.14754098360655</v>
      </c>
      <c r="P67" s="7">
        <f t="shared" ref="P67:P130" si="7">(E67/G67)</f>
        <v>61.038135593220339</v>
      </c>
      <c r="Q67" t="str">
        <f t="shared" ref="Q67:Q130" si="8">LEFT(N67, FIND("/", N67) -1)</f>
        <v>theater</v>
      </c>
      <c r="R67" s="1" t="str">
        <f t="shared" ref="R67:R130" si="9">MID(N67, FIND("/", N67) + 1, LEN(N67))</f>
        <v>plays</v>
      </c>
      <c r="S67" s="11">
        <f t="shared" ref="S67:S130" si="10">(((J67/60)/60)/24)+DATE(1970,1,1)</f>
        <v>40570.25</v>
      </c>
      <c r="T67" s="11">
        <f t="shared" ref="T67:T130" si="11">(((K67/60)/60)/24)+DATE(1970,1,1)</f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6"/>
        <v>45.068965517241381</v>
      </c>
      <c r="P68" s="7">
        <f t="shared" si="7"/>
        <v>108.91666666666667</v>
      </c>
      <c r="Q68" t="str">
        <f t="shared" si="8"/>
        <v>theater</v>
      </c>
      <c r="R68" s="1" t="str">
        <f t="shared" si="9"/>
        <v>plays</v>
      </c>
      <c r="S68" s="11">
        <f t="shared" si="10"/>
        <v>42102.208333333328</v>
      </c>
      <c r="T68" s="11">
        <f t="shared" si="11"/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6"/>
        <v>162.38567493112947</v>
      </c>
      <c r="P69" s="7">
        <f t="shared" si="7"/>
        <v>29.001722017220171</v>
      </c>
      <c r="Q69" t="str">
        <f t="shared" si="8"/>
        <v>technology</v>
      </c>
      <c r="R69" s="1" t="str">
        <f t="shared" si="9"/>
        <v>wearables</v>
      </c>
      <c r="S69" s="11">
        <f t="shared" si="10"/>
        <v>40203.25</v>
      </c>
      <c r="T69" s="11">
        <f t="shared" si="11"/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6"/>
        <v>254.52631578947367</v>
      </c>
      <c r="P70" s="7">
        <f t="shared" si="7"/>
        <v>58.975609756097562</v>
      </c>
      <c r="Q70" t="str">
        <f t="shared" si="8"/>
        <v>theater</v>
      </c>
      <c r="R70" s="1" t="str">
        <f t="shared" si="9"/>
        <v>plays</v>
      </c>
      <c r="S70" s="11">
        <f t="shared" si="10"/>
        <v>42943.208333333328</v>
      </c>
      <c r="T70" s="11">
        <f t="shared" si="11"/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6"/>
        <v>24.063291139240505</v>
      </c>
      <c r="P71" s="7">
        <f t="shared" si="7"/>
        <v>111.82352941176471</v>
      </c>
      <c r="Q71" t="str">
        <f t="shared" si="8"/>
        <v>theater</v>
      </c>
      <c r="R71" s="1" t="str">
        <f t="shared" si="9"/>
        <v>plays</v>
      </c>
      <c r="S71" s="11">
        <f t="shared" si="10"/>
        <v>40531.25</v>
      </c>
      <c r="T71" s="11">
        <f t="shared" si="11"/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6"/>
        <v>123.74140625000001</v>
      </c>
      <c r="P72" s="7">
        <f t="shared" si="7"/>
        <v>63.995555555555555</v>
      </c>
      <c r="Q72" t="str">
        <f t="shared" si="8"/>
        <v>theater</v>
      </c>
      <c r="R72" s="1" t="str">
        <f t="shared" si="9"/>
        <v>plays</v>
      </c>
      <c r="S72" s="11">
        <f t="shared" si="10"/>
        <v>40484.208333333336</v>
      </c>
      <c r="T72" s="11">
        <f t="shared" si="11"/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6"/>
        <v>108.06666666666666</v>
      </c>
      <c r="P73" s="7">
        <f t="shared" si="7"/>
        <v>85.315789473684205</v>
      </c>
      <c r="Q73" t="str">
        <f t="shared" si="8"/>
        <v>theater</v>
      </c>
      <c r="R73" s="1" t="str">
        <f t="shared" si="9"/>
        <v>plays</v>
      </c>
      <c r="S73" s="11">
        <f t="shared" si="10"/>
        <v>43799.25</v>
      </c>
      <c r="T73" s="11">
        <f t="shared" si="11"/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6"/>
        <v>670.33333333333326</v>
      </c>
      <c r="P74" s="7">
        <f t="shared" si="7"/>
        <v>74.481481481481481</v>
      </c>
      <c r="Q74" t="str">
        <f t="shared" si="8"/>
        <v>film &amp; video</v>
      </c>
      <c r="R74" s="1" t="str">
        <f t="shared" si="9"/>
        <v>animation</v>
      </c>
      <c r="S74" s="11">
        <f t="shared" si="10"/>
        <v>42186.208333333328</v>
      </c>
      <c r="T74" s="11">
        <f t="shared" si="11"/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6"/>
        <v>660.92857142857144</v>
      </c>
      <c r="P75" s="7">
        <f t="shared" si="7"/>
        <v>105.14772727272727</v>
      </c>
      <c r="Q75" t="str">
        <f t="shared" si="8"/>
        <v>music</v>
      </c>
      <c r="R75" s="1" t="str">
        <f t="shared" si="9"/>
        <v>jazz</v>
      </c>
      <c r="S75" s="11">
        <f t="shared" si="10"/>
        <v>42701.25</v>
      </c>
      <c r="T75" s="11">
        <f t="shared" si="11"/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6"/>
        <v>122.46153846153847</v>
      </c>
      <c r="P76" s="7">
        <f t="shared" si="7"/>
        <v>56.188235294117646</v>
      </c>
      <c r="Q76" t="str">
        <f t="shared" si="8"/>
        <v>music</v>
      </c>
      <c r="R76" s="1" t="str">
        <f t="shared" si="9"/>
        <v>metal</v>
      </c>
      <c r="S76" s="11">
        <f t="shared" si="10"/>
        <v>42456.208333333328</v>
      </c>
      <c r="T76" s="11">
        <f t="shared" si="11"/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6"/>
        <v>150.57731958762886</v>
      </c>
      <c r="P77" s="7">
        <f t="shared" si="7"/>
        <v>85.917647058823533</v>
      </c>
      <c r="Q77" t="str">
        <f t="shared" si="8"/>
        <v>photography</v>
      </c>
      <c r="R77" s="1" t="str">
        <f t="shared" si="9"/>
        <v>photography books</v>
      </c>
      <c r="S77" s="11">
        <f t="shared" si="10"/>
        <v>43296.208333333328</v>
      </c>
      <c r="T77" s="11">
        <f t="shared" si="11"/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6"/>
        <v>78.106590724165997</v>
      </c>
      <c r="P78" s="7">
        <f t="shared" si="7"/>
        <v>57.00296912114014</v>
      </c>
      <c r="Q78" t="str">
        <f t="shared" si="8"/>
        <v>theater</v>
      </c>
      <c r="R78" s="1" t="str">
        <f t="shared" si="9"/>
        <v>plays</v>
      </c>
      <c r="S78" s="11">
        <f t="shared" si="10"/>
        <v>42027.25</v>
      </c>
      <c r="T78" s="11">
        <f t="shared" si="11"/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6"/>
        <v>46.94736842105263</v>
      </c>
      <c r="P79" s="7">
        <f t="shared" si="7"/>
        <v>79.642857142857139</v>
      </c>
      <c r="Q79" t="str">
        <f t="shared" si="8"/>
        <v>film &amp; video</v>
      </c>
      <c r="R79" s="1" t="str">
        <f t="shared" si="9"/>
        <v>animation</v>
      </c>
      <c r="S79" s="11">
        <f t="shared" si="10"/>
        <v>40448.208333333336</v>
      </c>
      <c r="T79" s="11">
        <f t="shared" si="11"/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6"/>
        <v>300.8</v>
      </c>
      <c r="P80" s="7">
        <f t="shared" si="7"/>
        <v>41.018181818181816</v>
      </c>
      <c r="Q80" t="str">
        <f t="shared" si="8"/>
        <v>publishing</v>
      </c>
      <c r="R80" s="1" t="str">
        <f t="shared" si="9"/>
        <v>translations</v>
      </c>
      <c r="S80" s="11">
        <f t="shared" si="10"/>
        <v>43206.208333333328</v>
      </c>
      <c r="T80" s="11">
        <f t="shared" si="11"/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6"/>
        <v>69.598615916955026</v>
      </c>
      <c r="P81" s="7">
        <f t="shared" si="7"/>
        <v>48.004773269689736</v>
      </c>
      <c r="Q81" t="str">
        <f t="shared" si="8"/>
        <v>theater</v>
      </c>
      <c r="R81" s="1" t="str">
        <f t="shared" si="9"/>
        <v>plays</v>
      </c>
      <c r="S81" s="11">
        <f t="shared" si="10"/>
        <v>43267.208333333328</v>
      </c>
      <c r="T81" s="11">
        <f t="shared" si="11"/>
        <v>43272.208333333328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6"/>
        <v>637.4545454545455</v>
      </c>
      <c r="P82" s="7">
        <f t="shared" si="7"/>
        <v>55.212598425196852</v>
      </c>
      <c r="Q82" t="str">
        <f t="shared" si="8"/>
        <v>games</v>
      </c>
      <c r="R82" s="1" t="str">
        <f t="shared" si="9"/>
        <v>video games</v>
      </c>
      <c r="S82" s="11">
        <f t="shared" si="10"/>
        <v>42976.208333333328</v>
      </c>
      <c r="T82" s="11">
        <f t="shared" si="11"/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6"/>
        <v>225.33928571428569</v>
      </c>
      <c r="P83" s="7">
        <f t="shared" si="7"/>
        <v>92.109489051094897</v>
      </c>
      <c r="Q83" t="str">
        <f t="shared" si="8"/>
        <v>music</v>
      </c>
      <c r="R83" s="1" t="str">
        <f t="shared" si="9"/>
        <v>rock</v>
      </c>
      <c r="S83" s="11">
        <f t="shared" si="10"/>
        <v>43062.25</v>
      </c>
      <c r="T83" s="11">
        <f t="shared" si="11"/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6"/>
        <v>1497.3000000000002</v>
      </c>
      <c r="P84" s="7">
        <f t="shared" si="7"/>
        <v>83.183333333333337</v>
      </c>
      <c r="Q84" t="str">
        <f t="shared" si="8"/>
        <v>games</v>
      </c>
      <c r="R84" s="1" t="str">
        <f t="shared" si="9"/>
        <v>video games</v>
      </c>
      <c r="S84" s="11">
        <f t="shared" si="10"/>
        <v>43482.25</v>
      </c>
      <c r="T84" s="11">
        <f t="shared" si="11"/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6"/>
        <v>37.590225563909776</v>
      </c>
      <c r="P85" s="7">
        <f t="shared" si="7"/>
        <v>39.996000000000002</v>
      </c>
      <c r="Q85" t="str">
        <f t="shared" si="8"/>
        <v>music</v>
      </c>
      <c r="R85" s="1" t="str">
        <f t="shared" si="9"/>
        <v>electric music</v>
      </c>
      <c r="S85" s="11">
        <f t="shared" si="10"/>
        <v>42579.208333333328</v>
      </c>
      <c r="T85" s="11">
        <f t="shared" si="11"/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6"/>
        <v>132.36942675159236</v>
      </c>
      <c r="P86" s="7">
        <f t="shared" si="7"/>
        <v>111.1336898395722</v>
      </c>
      <c r="Q86" t="str">
        <f t="shared" si="8"/>
        <v>technology</v>
      </c>
      <c r="R86" s="1" t="str">
        <f t="shared" si="9"/>
        <v>wearables</v>
      </c>
      <c r="S86" s="11">
        <f t="shared" si="10"/>
        <v>41118.208333333336</v>
      </c>
      <c r="T86" s="11">
        <f t="shared" si="11"/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6"/>
        <v>131.22448979591837</v>
      </c>
      <c r="P87" s="7">
        <f t="shared" si="7"/>
        <v>90.563380281690144</v>
      </c>
      <c r="Q87" t="str">
        <f t="shared" si="8"/>
        <v>music</v>
      </c>
      <c r="R87" s="1" t="str">
        <f t="shared" si="9"/>
        <v>indie rock</v>
      </c>
      <c r="S87" s="11">
        <f t="shared" si="10"/>
        <v>40797.208333333336</v>
      </c>
      <c r="T87" s="11">
        <f t="shared" si="11"/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6"/>
        <v>167.63513513513513</v>
      </c>
      <c r="P88" s="7">
        <f t="shared" si="7"/>
        <v>61.108374384236456</v>
      </c>
      <c r="Q88" t="str">
        <f t="shared" si="8"/>
        <v>theater</v>
      </c>
      <c r="R88" s="1" t="str">
        <f t="shared" si="9"/>
        <v>plays</v>
      </c>
      <c r="S88" s="11">
        <f t="shared" si="10"/>
        <v>42128.208333333328</v>
      </c>
      <c r="T88" s="11">
        <f t="shared" si="11"/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6"/>
        <v>61.984886649874063</v>
      </c>
      <c r="P89" s="7">
        <f t="shared" si="7"/>
        <v>83.022941970310384</v>
      </c>
      <c r="Q89" t="str">
        <f t="shared" si="8"/>
        <v>music</v>
      </c>
      <c r="R89" s="1" t="str">
        <f t="shared" si="9"/>
        <v>rock</v>
      </c>
      <c r="S89" s="11">
        <f t="shared" si="10"/>
        <v>40610.25</v>
      </c>
      <c r="T89" s="11">
        <f t="shared" si="11"/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6"/>
        <v>260.75</v>
      </c>
      <c r="P90" s="7">
        <f t="shared" si="7"/>
        <v>110.76106194690266</v>
      </c>
      <c r="Q90" t="str">
        <f t="shared" si="8"/>
        <v>publishing</v>
      </c>
      <c r="R90" s="1" t="str">
        <f t="shared" si="9"/>
        <v>translations</v>
      </c>
      <c r="S90" s="11">
        <f t="shared" si="10"/>
        <v>42110.208333333328</v>
      </c>
      <c r="T90" s="11">
        <f t="shared" si="11"/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6"/>
        <v>252.58823529411765</v>
      </c>
      <c r="P91" s="7">
        <f t="shared" si="7"/>
        <v>89.458333333333329</v>
      </c>
      <c r="Q91" t="str">
        <f t="shared" si="8"/>
        <v>theater</v>
      </c>
      <c r="R91" s="1" t="str">
        <f t="shared" si="9"/>
        <v>plays</v>
      </c>
      <c r="S91" s="11">
        <f t="shared" si="10"/>
        <v>40283.208333333336</v>
      </c>
      <c r="T91" s="11">
        <f t="shared" si="11"/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6"/>
        <v>78.615384615384613</v>
      </c>
      <c r="P92" s="7">
        <f t="shared" si="7"/>
        <v>57.849056603773583</v>
      </c>
      <c r="Q92" t="str">
        <f t="shared" si="8"/>
        <v>theater</v>
      </c>
      <c r="R92" s="1" t="str">
        <f t="shared" si="9"/>
        <v>plays</v>
      </c>
      <c r="S92" s="11">
        <f t="shared" si="10"/>
        <v>42425.25</v>
      </c>
      <c r="T92" s="11">
        <f t="shared" si="11"/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6"/>
        <v>48.404406999351913</v>
      </c>
      <c r="P93" s="7">
        <f t="shared" si="7"/>
        <v>109.99705449189985</v>
      </c>
      <c r="Q93" t="str">
        <f t="shared" si="8"/>
        <v>publishing</v>
      </c>
      <c r="R93" s="1" t="str">
        <f t="shared" si="9"/>
        <v>translations</v>
      </c>
      <c r="S93" s="11">
        <f t="shared" si="10"/>
        <v>42588.208333333328</v>
      </c>
      <c r="T93" s="11">
        <f t="shared" si="11"/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6"/>
        <v>258.875</v>
      </c>
      <c r="P94" s="7">
        <f t="shared" si="7"/>
        <v>103.96586345381526</v>
      </c>
      <c r="Q94" t="str">
        <f t="shared" si="8"/>
        <v>games</v>
      </c>
      <c r="R94" s="1" t="str">
        <f t="shared" si="9"/>
        <v>video games</v>
      </c>
      <c r="S94" s="11">
        <f t="shared" si="10"/>
        <v>40352.208333333336</v>
      </c>
      <c r="T94" s="11">
        <f t="shared" si="11"/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6"/>
        <v>60.548713235294116</v>
      </c>
      <c r="P95" s="7">
        <f t="shared" si="7"/>
        <v>107.99508196721311</v>
      </c>
      <c r="Q95" t="str">
        <f t="shared" si="8"/>
        <v>theater</v>
      </c>
      <c r="R95" s="1" t="str">
        <f t="shared" si="9"/>
        <v>plays</v>
      </c>
      <c r="S95" s="11">
        <f t="shared" si="10"/>
        <v>41202.208333333336</v>
      </c>
      <c r="T95" s="11">
        <f t="shared" si="11"/>
        <v>41206.208333333336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6"/>
        <v>303.68965517241378</v>
      </c>
      <c r="P96" s="7">
        <f t="shared" si="7"/>
        <v>48.927777777777777</v>
      </c>
      <c r="Q96" t="str">
        <f t="shared" si="8"/>
        <v>technology</v>
      </c>
      <c r="R96" s="1" t="str">
        <f t="shared" si="9"/>
        <v>web</v>
      </c>
      <c r="S96" s="11">
        <f t="shared" si="10"/>
        <v>43562.208333333328</v>
      </c>
      <c r="T96" s="11">
        <f t="shared" si="11"/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6"/>
        <v>112.99999999999999</v>
      </c>
      <c r="P97" s="7">
        <f t="shared" si="7"/>
        <v>37.666666666666664</v>
      </c>
      <c r="Q97" t="str">
        <f t="shared" si="8"/>
        <v>film &amp; video</v>
      </c>
      <c r="R97" s="1" t="str">
        <f t="shared" si="9"/>
        <v>documentary</v>
      </c>
      <c r="S97" s="11">
        <f t="shared" si="10"/>
        <v>43752.208333333328</v>
      </c>
      <c r="T97" s="11">
        <f t="shared" si="11"/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6"/>
        <v>217.37876614060258</v>
      </c>
      <c r="P98" s="7">
        <f t="shared" si="7"/>
        <v>64.999141999141997</v>
      </c>
      <c r="Q98" t="str">
        <f t="shared" si="8"/>
        <v>theater</v>
      </c>
      <c r="R98" s="1" t="str">
        <f t="shared" si="9"/>
        <v>plays</v>
      </c>
      <c r="S98" s="11">
        <f t="shared" si="10"/>
        <v>40612.25</v>
      </c>
      <c r="T98" s="11">
        <f t="shared" si="11"/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6"/>
        <v>926.69230769230762</v>
      </c>
      <c r="P99" s="7">
        <f t="shared" si="7"/>
        <v>106.61061946902655</v>
      </c>
      <c r="Q99" t="str">
        <f t="shared" si="8"/>
        <v>food</v>
      </c>
      <c r="R99" s="1" t="str">
        <f t="shared" si="9"/>
        <v>food trucks</v>
      </c>
      <c r="S99" s="11">
        <f t="shared" si="10"/>
        <v>42180.208333333328</v>
      </c>
      <c r="T99" s="11">
        <f t="shared" si="11"/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6"/>
        <v>33.692229038854805</v>
      </c>
      <c r="P100" s="7">
        <f t="shared" si="7"/>
        <v>27.009016393442622</v>
      </c>
      <c r="Q100" t="str">
        <f t="shared" si="8"/>
        <v>games</v>
      </c>
      <c r="R100" s="1" t="str">
        <f t="shared" si="9"/>
        <v>video games</v>
      </c>
      <c r="S100" s="11">
        <f t="shared" si="10"/>
        <v>42212.208333333328</v>
      </c>
      <c r="T100" s="11">
        <f t="shared" si="11"/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6"/>
        <v>196.7236842105263</v>
      </c>
      <c r="P101" s="7">
        <f t="shared" si="7"/>
        <v>91.16463414634147</v>
      </c>
      <c r="Q101" t="str">
        <f t="shared" si="8"/>
        <v>theater</v>
      </c>
      <c r="R101" s="1" t="str">
        <f t="shared" si="9"/>
        <v>plays</v>
      </c>
      <c r="S101" s="11">
        <f t="shared" si="10"/>
        <v>41968.25</v>
      </c>
      <c r="T101" s="11">
        <f t="shared" si="11"/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6"/>
        <v>1</v>
      </c>
      <c r="P102" s="7">
        <f t="shared" si="7"/>
        <v>1</v>
      </c>
      <c r="Q102" t="str">
        <f t="shared" si="8"/>
        <v>theater</v>
      </c>
      <c r="R102" s="1" t="str">
        <f t="shared" si="9"/>
        <v>plays</v>
      </c>
      <c r="S102" s="11">
        <f t="shared" si="10"/>
        <v>40835.208333333336</v>
      </c>
      <c r="T102" s="11">
        <f t="shared" si="11"/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6"/>
        <v>1021.4444444444445</v>
      </c>
      <c r="P103" s="7">
        <f t="shared" si="7"/>
        <v>56.054878048780488</v>
      </c>
      <c r="Q103" t="str">
        <f t="shared" si="8"/>
        <v>music</v>
      </c>
      <c r="R103" s="1" t="str">
        <f t="shared" si="9"/>
        <v>electric music</v>
      </c>
      <c r="S103" s="11">
        <f t="shared" si="10"/>
        <v>42056.25</v>
      </c>
      <c r="T103" s="11">
        <f t="shared" si="11"/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6"/>
        <v>281.67567567567568</v>
      </c>
      <c r="P104" s="7">
        <f t="shared" si="7"/>
        <v>31.017857142857142</v>
      </c>
      <c r="Q104" t="str">
        <f t="shared" si="8"/>
        <v>technology</v>
      </c>
      <c r="R104" s="1" t="str">
        <f t="shared" si="9"/>
        <v>wearables</v>
      </c>
      <c r="S104" s="11">
        <f t="shared" si="10"/>
        <v>43234.208333333328</v>
      </c>
      <c r="T104" s="11">
        <f t="shared" si="11"/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6"/>
        <v>24.610000000000003</v>
      </c>
      <c r="P105" s="7">
        <f t="shared" si="7"/>
        <v>66.513513513513516</v>
      </c>
      <c r="Q105" t="str">
        <f t="shared" si="8"/>
        <v>music</v>
      </c>
      <c r="R105" s="1" t="str">
        <f t="shared" si="9"/>
        <v>electric music</v>
      </c>
      <c r="S105" s="11">
        <f t="shared" si="10"/>
        <v>40475.208333333336</v>
      </c>
      <c r="T105" s="11">
        <f t="shared" si="11"/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6"/>
        <v>143.14010067114094</v>
      </c>
      <c r="P106" s="7">
        <f t="shared" si="7"/>
        <v>89.005216484089729</v>
      </c>
      <c r="Q106" t="str">
        <f t="shared" si="8"/>
        <v>music</v>
      </c>
      <c r="R106" s="1" t="str">
        <f t="shared" si="9"/>
        <v>indie rock</v>
      </c>
      <c r="S106" s="11">
        <f t="shared" si="10"/>
        <v>42878.208333333328</v>
      </c>
      <c r="T106" s="11">
        <f t="shared" si="11"/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6"/>
        <v>144.54411764705884</v>
      </c>
      <c r="P107" s="7">
        <f t="shared" si="7"/>
        <v>103.46315789473684</v>
      </c>
      <c r="Q107" t="str">
        <f t="shared" si="8"/>
        <v>technology</v>
      </c>
      <c r="R107" s="1" t="str">
        <f t="shared" si="9"/>
        <v>web</v>
      </c>
      <c r="S107" s="11">
        <f t="shared" si="10"/>
        <v>41366.208333333336</v>
      </c>
      <c r="T107" s="11">
        <f t="shared" si="11"/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6"/>
        <v>359.12820512820514</v>
      </c>
      <c r="P108" s="7">
        <f t="shared" si="7"/>
        <v>95.278911564625844</v>
      </c>
      <c r="Q108" t="str">
        <f t="shared" si="8"/>
        <v>theater</v>
      </c>
      <c r="R108" s="1" t="str">
        <f t="shared" si="9"/>
        <v>plays</v>
      </c>
      <c r="S108" s="11">
        <f t="shared" si="10"/>
        <v>43716.208333333328</v>
      </c>
      <c r="T108" s="11">
        <f t="shared" si="11"/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6"/>
        <v>186.48571428571427</v>
      </c>
      <c r="P109" s="7">
        <f t="shared" si="7"/>
        <v>75.895348837209298</v>
      </c>
      <c r="Q109" t="str">
        <f t="shared" si="8"/>
        <v>theater</v>
      </c>
      <c r="R109" s="1" t="str">
        <f t="shared" si="9"/>
        <v>plays</v>
      </c>
      <c r="S109" s="11">
        <f t="shared" si="10"/>
        <v>43213.208333333328</v>
      </c>
      <c r="T109" s="11">
        <f t="shared" si="11"/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6"/>
        <v>595.26666666666665</v>
      </c>
      <c r="P110" s="7">
        <f t="shared" si="7"/>
        <v>107.57831325301204</v>
      </c>
      <c r="Q110" t="str">
        <f t="shared" si="8"/>
        <v>film &amp; video</v>
      </c>
      <c r="R110" s="1" t="str">
        <f t="shared" si="9"/>
        <v>documentary</v>
      </c>
      <c r="S110" s="11">
        <f t="shared" si="10"/>
        <v>41005.208333333336</v>
      </c>
      <c r="T110" s="11">
        <f t="shared" si="11"/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6"/>
        <v>59.21153846153846</v>
      </c>
      <c r="P111" s="7">
        <f t="shared" si="7"/>
        <v>51.31666666666667</v>
      </c>
      <c r="Q111" t="str">
        <f t="shared" si="8"/>
        <v>film &amp; video</v>
      </c>
      <c r="R111" s="1" t="str">
        <f t="shared" si="9"/>
        <v>television</v>
      </c>
      <c r="S111" s="11">
        <f t="shared" si="10"/>
        <v>41651.25</v>
      </c>
      <c r="T111" s="11">
        <f t="shared" si="11"/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6"/>
        <v>14.962780898876405</v>
      </c>
      <c r="P112" s="7">
        <f t="shared" si="7"/>
        <v>71.983108108108112</v>
      </c>
      <c r="Q112" t="str">
        <f t="shared" si="8"/>
        <v>food</v>
      </c>
      <c r="R112" s="1" t="str">
        <f t="shared" si="9"/>
        <v>food trucks</v>
      </c>
      <c r="S112" s="11">
        <f t="shared" si="10"/>
        <v>43354.208333333328</v>
      </c>
      <c r="T112" s="11">
        <f t="shared" si="11"/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6"/>
        <v>119.95602605863192</v>
      </c>
      <c r="P113" s="7">
        <f t="shared" si="7"/>
        <v>108.95414201183432</v>
      </c>
      <c r="Q113" t="str">
        <f t="shared" si="8"/>
        <v>publishing</v>
      </c>
      <c r="R113" s="1" t="str">
        <f t="shared" si="9"/>
        <v>radio &amp; podcasts</v>
      </c>
      <c r="S113" s="11">
        <f t="shared" si="10"/>
        <v>41174.208333333336</v>
      </c>
      <c r="T113" s="11">
        <f t="shared" si="11"/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6"/>
        <v>268.82978723404256</v>
      </c>
      <c r="P114" s="7">
        <f t="shared" si="7"/>
        <v>35</v>
      </c>
      <c r="Q114" t="str">
        <f t="shared" si="8"/>
        <v>technology</v>
      </c>
      <c r="R114" s="1" t="str">
        <f t="shared" si="9"/>
        <v>web</v>
      </c>
      <c r="S114" s="11">
        <f t="shared" si="10"/>
        <v>41875.208333333336</v>
      </c>
      <c r="T114" s="11">
        <f t="shared" si="11"/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6"/>
        <v>376.87878787878788</v>
      </c>
      <c r="P115" s="7">
        <f t="shared" si="7"/>
        <v>94.938931297709928</v>
      </c>
      <c r="Q115" t="str">
        <f t="shared" si="8"/>
        <v>food</v>
      </c>
      <c r="R115" s="1" t="str">
        <f t="shared" si="9"/>
        <v>food trucks</v>
      </c>
      <c r="S115" s="11">
        <f t="shared" si="10"/>
        <v>42990.208333333328</v>
      </c>
      <c r="T115" s="11">
        <f t="shared" si="11"/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6"/>
        <v>727.15789473684208</v>
      </c>
      <c r="P116" s="7">
        <f t="shared" si="7"/>
        <v>109.65079365079364</v>
      </c>
      <c r="Q116" t="str">
        <f t="shared" si="8"/>
        <v>technology</v>
      </c>
      <c r="R116" s="1" t="str">
        <f t="shared" si="9"/>
        <v>wearables</v>
      </c>
      <c r="S116" s="11">
        <f t="shared" si="10"/>
        <v>43564.208333333328</v>
      </c>
      <c r="T116" s="11">
        <f t="shared" si="11"/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6"/>
        <v>87.211757648470297</v>
      </c>
      <c r="P117" s="7">
        <f t="shared" si="7"/>
        <v>44.001815980629537</v>
      </c>
      <c r="Q117" t="str">
        <f t="shared" si="8"/>
        <v>publishing</v>
      </c>
      <c r="R117" s="1" t="str">
        <f t="shared" si="9"/>
        <v>fiction</v>
      </c>
      <c r="S117" s="11">
        <f t="shared" si="10"/>
        <v>43056.25</v>
      </c>
      <c r="T117" s="11">
        <f t="shared" si="11"/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6"/>
        <v>88</v>
      </c>
      <c r="P118" s="7">
        <f t="shared" si="7"/>
        <v>86.794520547945211</v>
      </c>
      <c r="Q118" t="str">
        <f t="shared" si="8"/>
        <v>theater</v>
      </c>
      <c r="R118" s="1" t="str">
        <f t="shared" si="9"/>
        <v>plays</v>
      </c>
      <c r="S118" s="11">
        <f t="shared" si="10"/>
        <v>42265.208333333328</v>
      </c>
      <c r="T118" s="11">
        <f t="shared" si="11"/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6"/>
        <v>173.9387755102041</v>
      </c>
      <c r="P119" s="7">
        <f t="shared" si="7"/>
        <v>30.992727272727272</v>
      </c>
      <c r="Q119" t="str">
        <f t="shared" si="8"/>
        <v>film &amp; video</v>
      </c>
      <c r="R119" s="1" t="str">
        <f t="shared" si="9"/>
        <v>television</v>
      </c>
      <c r="S119" s="11">
        <f t="shared" si="10"/>
        <v>40808.208333333336</v>
      </c>
      <c r="T119" s="11">
        <f t="shared" si="11"/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6"/>
        <v>117.61111111111111</v>
      </c>
      <c r="P120" s="7">
        <f t="shared" si="7"/>
        <v>94.791044776119406</v>
      </c>
      <c r="Q120" t="str">
        <f t="shared" si="8"/>
        <v>photography</v>
      </c>
      <c r="R120" s="1" t="str">
        <f t="shared" si="9"/>
        <v>photography books</v>
      </c>
      <c r="S120" s="11">
        <f t="shared" si="10"/>
        <v>41665.25</v>
      </c>
      <c r="T120" s="11">
        <f t="shared" si="11"/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6"/>
        <v>214.96</v>
      </c>
      <c r="P121" s="7">
        <f t="shared" si="7"/>
        <v>69.79220779220779</v>
      </c>
      <c r="Q121" t="str">
        <f t="shared" si="8"/>
        <v>film &amp; video</v>
      </c>
      <c r="R121" s="1" t="str">
        <f t="shared" si="9"/>
        <v>documentary</v>
      </c>
      <c r="S121" s="11">
        <f t="shared" si="10"/>
        <v>41806.208333333336</v>
      </c>
      <c r="T121" s="11">
        <f t="shared" si="11"/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6"/>
        <v>149.49667110519306</v>
      </c>
      <c r="P122" s="7">
        <f t="shared" si="7"/>
        <v>63.003367003367003</v>
      </c>
      <c r="Q122" t="str">
        <f t="shared" si="8"/>
        <v>games</v>
      </c>
      <c r="R122" s="1" t="str">
        <f t="shared" si="9"/>
        <v>mobile games</v>
      </c>
      <c r="S122" s="11">
        <f t="shared" si="10"/>
        <v>42111.208333333328</v>
      </c>
      <c r="T122" s="11">
        <f t="shared" si="11"/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6"/>
        <v>219.33995584988963</v>
      </c>
      <c r="P123" s="7">
        <f t="shared" si="7"/>
        <v>110.0343300110742</v>
      </c>
      <c r="Q123" t="str">
        <f t="shared" si="8"/>
        <v>games</v>
      </c>
      <c r="R123" s="1" t="str">
        <f t="shared" si="9"/>
        <v>video games</v>
      </c>
      <c r="S123" s="11">
        <f t="shared" si="10"/>
        <v>41917.208333333336</v>
      </c>
      <c r="T123" s="11">
        <f t="shared" si="11"/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6"/>
        <v>64.367690058479525</v>
      </c>
      <c r="P124" s="7">
        <f t="shared" si="7"/>
        <v>25.997933274284026</v>
      </c>
      <c r="Q124" t="str">
        <f t="shared" si="8"/>
        <v>publishing</v>
      </c>
      <c r="R124" s="1" t="str">
        <f t="shared" si="9"/>
        <v>fiction</v>
      </c>
      <c r="S124" s="11">
        <f t="shared" si="10"/>
        <v>41970.25</v>
      </c>
      <c r="T124" s="11">
        <f t="shared" si="11"/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6"/>
        <v>18.622397298818232</v>
      </c>
      <c r="P125" s="7">
        <f t="shared" si="7"/>
        <v>49.987915407854985</v>
      </c>
      <c r="Q125" t="str">
        <f t="shared" si="8"/>
        <v>theater</v>
      </c>
      <c r="R125" s="1" t="str">
        <f t="shared" si="9"/>
        <v>plays</v>
      </c>
      <c r="S125" s="11">
        <f t="shared" si="10"/>
        <v>42332.25</v>
      </c>
      <c r="T125" s="11">
        <f t="shared" si="11"/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6"/>
        <v>367.76923076923077</v>
      </c>
      <c r="P126" s="7">
        <f t="shared" si="7"/>
        <v>101.72340425531915</v>
      </c>
      <c r="Q126" t="str">
        <f t="shared" si="8"/>
        <v>photography</v>
      </c>
      <c r="R126" s="1" t="str">
        <f t="shared" si="9"/>
        <v>photography books</v>
      </c>
      <c r="S126" s="11">
        <f t="shared" si="10"/>
        <v>43598.208333333328</v>
      </c>
      <c r="T126" s="11">
        <f t="shared" si="11"/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6"/>
        <v>159.90566037735849</v>
      </c>
      <c r="P127" s="7">
        <f t="shared" si="7"/>
        <v>47.083333333333336</v>
      </c>
      <c r="Q127" t="str">
        <f t="shared" si="8"/>
        <v>theater</v>
      </c>
      <c r="R127" s="1" t="str">
        <f t="shared" si="9"/>
        <v>plays</v>
      </c>
      <c r="S127" s="11">
        <f t="shared" si="10"/>
        <v>43362.208333333328</v>
      </c>
      <c r="T127" s="11">
        <f t="shared" si="11"/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6"/>
        <v>38.633185349611544</v>
      </c>
      <c r="P128" s="7">
        <f t="shared" si="7"/>
        <v>89.944444444444443</v>
      </c>
      <c r="Q128" t="str">
        <f t="shared" si="8"/>
        <v>theater</v>
      </c>
      <c r="R128" s="1" t="str">
        <f t="shared" si="9"/>
        <v>plays</v>
      </c>
      <c r="S128" s="11">
        <f t="shared" si="10"/>
        <v>42596.208333333328</v>
      </c>
      <c r="T128" s="11">
        <f t="shared" si="11"/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6"/>
        <v>51.42151162790698</v>
      </c>
      <c r="P129" s="7">
        <f t="shared" si="7"/>
        <v>78.96875</v>
      </c>
      <c r="Q129" t="str">
        <f t="shared" si="8"/>
        <v>theater</v>
      </c>
      <c r="R129" s="1" t="str">
        <f t="shared" si="9"/>
        <v>plays</v>
      </c>
      <c r="S129" s="11">
        <f t="shared" si="10"/>
        <v>40310.208333333336</v>
      </c>
      <c r="T129" s="11">
        <f t="shared" si="11"/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6"/>
        <v>60.334277620396605</v>
      </c>
      <c r="P130" s="7">
        <f t="shared" si="7"/>
        <v>80.067669172932327</v>
      </c>
      <c r="Q130" t="str">
        <f t="shared" si="8"/>
        <v>music</v>
      </c>
      <c r="R130" s="1" t="str">
        <f t="shared" si="9"/>
        <v>rock</v>
      </c>
      <c r="S130" s="11">
        <f t="shared" si="10"/>
        <v>40417.208333333336</v>
      </c>
      <c r="T130" s="11">
        <f t="shared" si="11"/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12">(E131/D131)*100</f>
        <v>3.202693602693603</v>
      </c>
      <c r="P131" s="7">
        <f t="shared" ref="P131:P194" si="13">(E131/G131)</f>
        <v>86.472727272727269</v>
      </c>
      <c r="Q131" t="str">
        <f t="shared" ref="Q131:Q194" si="14">LEFT(N131, FIND("/", N131) -1)</f>
        <v>food</v>
      </c>
      <c r="R131" s="1" t="str">
        <f t="shared" ref="R131:R194" si="15">MID(N131, FIND("/", N131) + 1, LEN(N131))</f>
        <v>food trucks</v>
      </c>
      <c r="S131" s="11">
        <f t="shared" ref="S131:S194" si="16">(((J131/60)/60)/24)+DATE(1970,1,1)</f>
        <v>42038.25</v>
      </c>
      <c r="T131" s="11">
        <f t="shared" ref="T131:T194" si="17">(((K131/60)/60)/24)+DATE(1970,1,1)</f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2"/>
        <v>155.46875</v>
      </c>
      <c r="P132" s="7">
        <f t="shared" si="13"/>
        <v>28.001876172607879</v>
      </c>
      <c r="Q132" t="str">
        <f t="shared" si="14"/>
        <v>film &amp; video</v>
      </c>
      <c r="R132" s="1" t="str">
        <f t="shared" si="15"/>
        <v>drama</v>
      </c>
      <c r="S132" s="11">
        <f t="shared" si="16"/>
        <v>40842.208333333336</v>
      </c>
      <c r="T132" s="11">
        <f t="shared" si="17"/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2"/>
        <v>100.85974499089254</v>
      </c>
      <c r="P133" s="7">
        <f t="shared" si="13"/>
        <v>67.996725337699544</v>
      </c>
      <c r="Q133" t="str">
        <f t="shared" si="14"/>
        <v>technology</v>
      </c>
      <c r="R133" s="1" t="str">
        <f t="shared" si="15"/>
        <v>web</v>
      </c>
      <c r="S133" s="11">
        <f t="shared" si="16"/>
        <v>41607.25</v>
      </c>
      <c r="T133" s="11">
        <f t="shared" si="17"/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2"/>
        <v>116.18181818181819</v>
      </c>
      <c r="P134" s="7">
        <f t="shared" si="13"/>
        <v>43.078651685393261</v>
      </c>
      <c r="Q134" t="str">
        <f t="shared" si="14"/>
        <v>theater</v>
      </c>
      <c r="R134" s="1" t="str">
        <f t="shared" si="15"/>
        <v>plays</v>
      </c>
      <c r="S134" s="11">
        <f t="shared" si="16"/>
        <v>43112.25</v>
      </c>
      <c r="T134" s="11">
        <f t="shared" si="17"/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2"/>
        <v>310.77777777777777</v>
      </c>
      <c r="P135" s="7">
        <f t="shared" si="13"/>
        <v>87.95597484276729</v>
      </c>
      <c r="Q135" t="str">
        <f t="shared" si="14"/>
        <v>music</v>
      </c>
      <c r="R135" s="1" t="str">
        <f t="shared" si="15"/>
        <v>world music</v>
      </c>
      <c r="S135" s="11">
        <f t="shared" si="16"/>
        <v>40767.208333333336</v>
      </c>
      <c r="T135" s="11">
        <f t="shared" si="17"/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2"/>
        <v>89.73668341708543</v>
      </c>
      <c r="P136" s="7">
        <f t="shared" si="13"/>
        <v>94.987234042553197</v>
      </c>
      <c r="Q136" t="str">
        <f t="shared" si="14"/>
        <v>film &amp; video</v>
      </c>
      <c r="R136" s="1" t="str">
        <f t="shared" si="15"/>
        <v>documentary</v>
      </c>
      <c r="S136" s="11">
        <f t="shared" si="16"/>
        <v>40713.208333333336</v>
      </c>
      <c r="T136" s="11">
        <f t="shared" si="17"/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2"/>
        <v>71.27272727272728</v>
      </c>
      <c r="P137" s="7">
        <f t="shared" si="13"/>
        <v>46.905982905982903</v>
      </c>
      <c r="Q137" t="str">
        <f t="shared" si="14"/>
        <v>theater</v>
      </c>
      <c r="R137" s="1" t="str">
        <f t="shared" si="15"/>
        <v>plays</v>
      </c>
      <c r="S137" s="11">
        <f t="shared" si="16"/>
        <v>41340.25</v>
      </c>
      <c r="T137" s="11">
        <f t="shared" si="17"/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2"/>
        <v>3.2862318840579712</v>
      </c>
      <c r="P138" s="7">
        <f t="shared" si="13"/>
        <v>46.913793103448278</v>
      </c>
      <c r="Q138" t="str">
        <f t="shared" si="14"/>
        <v>film &amp; video</v>
      </c>
      <c r="R138" s="1" t="str">
        <f t="shared" si="15"/>
        <v>drama</v>
      </c>
      <c r="S138" s="11">
        <f t="shared" si="16"/>
        <v>41797.208333333336</v>
      </c>
      <c r="T138" s="11">
        <f t="shared" si="17"/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2"/>
        <v>261.77777777777777</v>
      </c>
      <c r="P139" s="7">
        <f t="shared" si="13"/>
        <v>94.24</v>
      </c>
      <c r="Q139" t="str">
        <f t="shared" si="14"/>
        <v>publishing</v>
      </c>
      <c r="R139" s="1" t="str">
        <f t="shared" si="15"/>
        <v>nonfiction</v>
      </c>
      <c r="S139" s="11">
        <f t="shared" si="16"/>
        <v>40457.208333333336</v>
      </c>
      <c r="T139" s="11">
        <f t="shared" si="17"/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2"/>
        <v>96</v>
      </c>
      <c r="P140" s="7">
        <f t="shared" si="13"/>
        <v>80.139130434782615</v>
      </c>
      <c r="Q140" t="str">
        <f t="shared" si="14"/>
        <v>games</v>
      </c>
      <c r="R140" s="1" t="str">
        <f t="shared" si="15"/>
        <v>mobile games</v>
      </c>
      <c r="S140" s="11">
        <f t="shared" si="16"/>
        <v>41180.208333333336</v>
      </c>
      <c r="T140" s="11">
        <f t="shared" si="17"/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2"/>
        <v>20.896851248642779</v>
      </c>
      <c r="P141" s="7">
        <f t="shared" si="13"/>
        <v>59.036809815950917</v>
      </c>
      <c r="Q141" t="str">
        <f t="shared" si="14"/>
        <v>technology</v>
      </c>
      <c r="R141" s="1" t="str">
        <f t="shared" si="15"/>
        <v>wearables</v>
      </c>
      <c r="S141" s="11">
        <f t="shared" si="16"/>
        <v>42115.208333333328</v>
      </c>
      <c r="T141" s="11">
        <f t="shared" si="17"/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2"/>
        <v>223.16363636363636</v>
      </c>
      <c r="P142" s="7">
        <f t="shared" si="13"/>
        <v>65.989247311827953</v>
      </c>
      <c r="Q142" t="str">
        <f t="shared" si="14"/>
        <v>film &amp; video</v>
      </c>
      <c r="R142" s="1" t="str">
        <f t="shared" si="15"/>
        <v>documentary</v>
      </c>
      <c r="S142" s="11">
        <f t="shared" si="16"/>
        <v>43156.25</v>
      </c>
      <c r="T142" s="11">
        <f t="shared" si="17"/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2"/>
        <v>101.59097978227061</v>
      </c>
      <c r="P143" s="7">
        <f t="shared" si="13"/>
        <v>60.992530345471522</v>
      </c>
      <c r="Q143" t="str">
        <f t="shared" si="14"/>
        <v>technology</v>
      </c>
      <c r="R143" s="1" t="str">
        <f t="shared" si="15"/>
        <v>web</v>
      </c>
      <c r="S143" s="11">
        <f t="shared" si="16"/>
        <v>42167.208333333328</v>
      </c>
      <c r="T143" s="11">
        <f t="shared" si="17"/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2"/>
        <v>230.03999999999996</v>
      </c>
      <c r="P144" s="7">
        <f t="shared" si="13"/>
        <v>98.307692307692307</v>
      </c>
      <c r="Q144" t="str">
        <f t="shared" si="14"/>
        <v>technology</v>
      </c>
      <c r="R144" s="1" t="str">
        <f t="shared" si="15"/>
        <v>web</v>
      </c>
      <c r="S144" s="11">
        <f t="shared" si="16"/>
        <v>41005.208333333336</v>
      </c>
      <c r="T144" s="11">
        <f t="shared" si="17"/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2"/>
        <v>135.59259259259261</v>
      </c>
      <c r="P145" s="7">
        <f t="shared" si="13"/>
        <v>104.6</v>
      </c>
      <c r="Q145" t="str">
        <f t="shared" si="14"/>
        <v>music</v>
      </c>
      <c r="R145" s="1" t="str">
        <f t="shared" si="15"/>
        <v>indie rock</v>
      </c>
      <c r="S145" s="11">
        <f t="shared" si="16"/>
        <v>40357.208333333336</v>
      </c>
      <c r="T145" s="11">
        <f t="shared" si="17"/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2"/>
        <v>129.1</v>
      </c>
      <c r="P146" s="7">
        <f t="shared" si="13"/>
        <v>86.066666666666663</v>
      </c>
      <c r="Q146" t="str">
        <f t="shared" si="14"/>
        <v>theater</v>
      </c>
      <c r="R146" s="1" t="str">
        <f t="shared" si="15"/>
        <v>plays</v>
      </c>
      <c r="S146" s="11">
        <f t="shared" si="16"/>
        <v>43633.208333333328</v>
      </c>
      <c r="T146" s="11">
        <f t="shared" si="17"/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2"/>
        <v>236.512</v>
      </c>
      <c r="P147" s="7">
        <f t="shared" si="13"/>
        <v>76.989583333333329</v>
      </c>
      <c r="Q147" t="str">
        <f t="shared" si="14"/>
        <v>technology</v>
      </c>
      <c r="R147" s="1" t="str">
        <f t="shared" si="15"/>
        <v>wearables</v>
      </c>
      <c r="S147" s="11">
        <f t="shared" si="16"/>
        <v>41889.208333333336</v>
      </c>
      <c r="T147" s="11">
        <f t="shared" si="17"/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2"/>
        <v>17.25</v>
      </c>
      <c r="P148" s="7">
        <f t="shared" si="13"/>
        <v>29.764705882352942</v>
      </c>
      <c r="Q148" t="str">
        <f t="shared" si="14"/>
        <v>theater</v>
      </c>
      <c r="R148" s="1" t="str">
        <f t="shared" si="15"/>
        <v>plays</v>
      </c>
      <c r="S148" s="11">
        <f t="shared" si="16"/>
        <v>40855.25</v>
      </c>
      <c r="T148" s="11">
        <f t="shared" si="17"/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2"/>
        <v>112.49397590361446</v>
      </c>
      <c r="P149" s="7">
        <f t="shared" si="13"/>
        <v>46.91959798994975</v>
      </c>
      <c r="Q149" t="str">
        <f t="shared" si="14"/>
        <v>theater</v>
      </c>
      <c r="R149" s="1" t="str">
        <f t="shared" si="15"/>
        <v>plays</v>
      </c>
      <c r="S149" s="11">
        <f t="shared" si="16"/>
        <v>42534.208333333328</v>
      </c>
      <c r="T149" s="11">
        <f t="shared" si="17"/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2"/>
        <v>121.02150537634408</v>
      </c>
      <c r="P150" s="7">
        <f t="shared" si="13"/>
        <v>105.18691588785046</v>
      </c>
      <c r="Q150" t="str">
        <f t="shared" si="14"/>
        <v>technology</v>
      </c>
      <c r="R150" s="1" t="str">
        <f t="shared" si="15"/>
        <v>wearables</v>
      </c>
      <c r="S150" s="11">
        <f t="shared" si="16"/>
        <v>42941.208333333328</v>
      </c>
      <c r="T150" s="11">
        <f t="shared" si="17"/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2"/>
        <v>219.87096774193549</v>
      </c>
      <c r="P151" s="7">
        <f t="shared" si="13"/>
        <v>69.907692307692301</v>
      </c>
      <c r="Q151" t="str">
        <f t="shared" si="14"/>
        <v>music</v>
      </c>
      <c r="R151" s="1" t="str">
        <f t="shared" si="15"/>
        <v>indie rock</v>
      </c>
      <c r="S151" s="11">
        <f t="shared" si="16"/>
        <v>41275.25</v>
      </c>
      <c r="T151" s="11">
        <f t="shared" si="17"/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2"/>
        <v>1</v>
      </c>
      <c r="P152" s="7">
        <f t="shared" si="13"/>
        <v>1</v>
      </c>
      <c r="Q152" t="str">
        <f t="shared" si="14"/>
        <v>music</v>
      </c>
      <c r="R152" s="1" t="str">
        <f t="shared" si="15"/>
        <v>rock</v>
      </c>
      <c r="S152" s="11">
        <f t="shared" si="16"/>
        <v>43450.25</v>
      </c>
      <c r="T152" s="11">
        <f t="shared" si="17"/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2"/>
        <v>64.166909620991248</v>
      </c>
      <c r="P153" s="7">
        <f t="shared" si="13"/>
        <v>60.011588275391958</v>
      </c>
      <c r="Q153" t="str">
        <f t="shared" si="14"/>
        <v>music</v>
      </c>
      <c r="R153" s="1" t="str">
        <f t="shared" si="15"/>
        <v>electric music</v>
      </c>
      <c r="S153" s="11">
        <f t="shared" si="16"/>
        <v>41799.208333333336</v>
      </c>
      <c r="T153" s="11">
        <f t="shared" si="17"/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2"/>
        <v>423.06746987951806</v>
      </c>
      <c r="P154" s="7">
        <f t="shared" si="13"/>
        <v>52.006220379146917</v>
      </c>
      <c r="Q154" t="str">
        <f t="shared" si="14"/>
        <v>music</v>
      </c>
      <c r="R154" s="1" t="str">
        <f t="shared" si="15"/>
        <v>indie rock</v>
      </c>
      <c r="S154" s="11">
        <f t="shared" si="16"/>
        <v>42783.25</v>
      </c>
      <c r="T154" s="11">
        <f t="shared" si="17"/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2"/>
        <v>92.984160506863773</v>
      </c>
      <c r="P155" s="7">
        <f t="shared" si="13"/>
        <v>31.000176025347649</v>
      </c>
      <c r="Q155" t="str">
        <f t="shared" si="14"/>
        <v>theater</v>
      </c>
      <c r="R155" s="1" t="str">
        <f t="shared" si="15"/>
        <v>plays</v>
      </c>
      <c r="S155" s="11">
        <f t="shared" si="16"/>
        <v>41201.208333333336</v>
      </c>
      <c r="T155" s="11">
        <f t="shared" si="17"/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2"/>
        <v>58.756567425569173</v>
      </c>
      <c r="P156" s="7">
        <f t="shared" si="13"/>
        <v>95.042492917847028</v>
      </c>
      <c r="Q156" t="str">
        <f t="shared" si="14"/>
        <v>music</v>
      </c>
      <c r="R156" s="1" t="str">
        <f t="shared" si="15"/>
        <v>indie rock</v>
      </c>
      <c r="S156" s="11">
        <f t="shared" si="16"/>
        <v>42502.208333333328</v>
      </c>
      <c r="T156" s="11">
        <f t="shared" si="17"/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2"/>
        <v>65.022222222222226</v>
      </c>
      <c r="P157" s="7">
        <f t="shared" si="13"/>
        <v>75.968174204355108</v>
      </c>
      <c r="Q157" t="str">
        <f t="shared" si="14"/>
        <v>theater</v>
      </c>
      <c r="R157" s="1" t="str">
        <f t="shared" si="15"/>
        <v>plays</v>
      </c>
      <c r="S157" s="11">
        <f t="shared" si="16"/>
        <v>40262.208333333336</v>
      </c>
      <c r="T157" s="11">
        <f t="shared" si="17"/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2"/>
        <v>73.939560439560438</v>
      </c>
      <c r="P158" s="7">
        <f t="shared" si="13"/>
        <v>71.013192612137203</v>
      </c>
      <c r="Q158" t="str">
        <f t="shared" si="14"/>
        <v>music</v>
      </c>
      <c r="R158" s="1" t="str">
        <f t="shared" si="15"/>
        <v>rock</v>
      </c>
      <c r="S158" s="11">
        <f t="shared" si="16"/>
        <v>43743.208333333328</v>
      </c>
      <c r="T158" s="11">
        <f t="shared" si="17"/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2"/>
        <v>52.666666666666664</v>
      </c>
      <c r="P159" s="7">
        <f t="shared" si="13"/>
        <v>73.733333333333334</v>
      </c>
      <c r="Q159" t="str">
        <f t="shared" si="14"/>
        <v>photography</v>
      </c>
      <c r="R159" s="1" t="str">
        <f t="shared" si="15"/>
        <v>photography books</v>
      </c>
      <c r="S159" s="11">
        <f t="shared" si="16"/>
        <v>41638.25</v>
      </c>
      <c r="T159" s="11">
        <f t="shared" si="17"/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2"/>
        <v>220.95238095238096</v>
      </c>
      <c r="P160" s="7">
        <f t="shared" si="13"/>
        <v>113.17073170731707</v>
      </c>
      <c r="Q160" t="str">
        <f t="shared" si="14"/>
        <v>music</v>
      </c>
      <c r="R160" s="1" t="str">
        <f t="shared" si="15"/>
        <v>rock</v>
      </c>
      <c r="S160" s="11">
        <f t="shared" si="16"/>
        <v>42346.25</v>
      </c>
      <c r="T160" s="11">
        <f t="shared" si="17"/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2"/>
        <v>100.01150627615063</v>
      </c>
      <c r="P161" s="7">
        <f t="shared" si="13"/>
        <v>105.00933552992861</v>
      </c>
      <c r="Q161" t="str">
        <f t="shared" si="14"/>
        <v>theater</v>
      </c>
      <c r="R161" s="1" t="str">
        <f t="shared" si="15"/>
        <v>plays</v>
      </c>
      <c r="S161" s="11">
        <f t="shared" si="16"/>
        <v>43551.208333333328</v>
      </c>
      <c r="T161" s="11">
        <f t="shared" si="17"/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2"/>
        <v>162.3125</v>
      </c>
      <c r="P162" s="7">
        <f t="shared" si="13"/>
        <v>79.176829268292678</v>
      </c>
      <c r="Q162" t="str">
        <f t="shared" si="14"/>
        <v>technology</v>
      </c>
      <c r="R162" s="1" t="str">
        <f t="shared" si="15"/>
        <v>wearables</v>
      </c>
      <c r="S162" s="11">
        <f t="shared" si="16"/>
        <v>43582.208333333328</v>
      </c>
      <c r="T162" s="11">
        <f t="shared" si="17"/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2"/>
        <v>78.181818181818187</v>
      </c>
      <c r="P163" s="7">
        <f t="shared" si="13"/>
        <v>57.333333333333336</v>
      </c>
      <c r="Q163" t="str">
        <f t="shared" si="14"/>
        <v>technology</v>
      </c>
      <c r="R163" s="1" t="str">
        <f t="shared" si="15"/>
        <v>web</v>
      </c>
      <c r="S163" s="11">
        <f t="shared" si="16"/>
        <v>42270.208333333328</v>
      </c>
      <c r="T163" s="11">
        <f t="shared" si="17"/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2"/>
        <v>149.73770491803279</v>
      </c>
      <c r="P164" s="7">
        <f t="shared" si="13"/>
        <v>58.178343949044589</v>
      </c>
      <c r="Q164" t="str">
        <f t="shared" si="14"/>
        <v>music</v>
      </c>
      <c r="R164" s="1" t="str">
        <f t="shared" si="15"/>
        <v>rock</v>
      </c>
      <c r="S164" s="11">
        <f t="shared" si="16"/>
        <v>43442.25</v>
      </c>
      <c r="T164" s="11">
        <f t="shared" si="17"/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2"/>
        <v>253.25714285714284</v>
      </c>
      <c r="P165" s="7">
        <f t="shared" si="13"/>
        <v>36.032520325203251</v>
      </c>
      <c r="Q165" t="str">
        <f t="shared" si="14"/>
        <v>photography</v>
      </c>
      <c r="R165" s="1" t="str">
        <f t="shared" si="15"/>
        <v>photography books</v>
      </c>
      <c r="S165" s="11">
        <f t="shared" si="16"/>
        <v>43028.208333333328</v>
      </c>
      <c r="T165" s="11">
        <f t="shared" si="17"/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2"/>
        <v>100.16943521594683</v>
      </c>
      <c r="P166" s="7">
        <f t="shared" si="13"/>
        <v>107.99068767908309</v>
      </c>
      <c r="Q166" t="str">
        <f t="shared" si="14"/>
        <v>theater</v>
      </c>
      <c r="R166" s="1" t="str">
        <f t="shared" si="15"/>
        <v>plays</v>
      </c>
      <c r="S166" s="11">
        <f t="shared" si="16"/>
        <v>43016.208333333328</v>
      </c>
      <c r="T166" s="11">
        <f t="shared" si="17"/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2"/>
        <v>121.99004424778761</v>
      </c>
      <c r="P167" s="7">
        <f t="shared" si="13"/>
        <v>44.005985634477256</v>
      </c>
      <c r="Q167" t="str">
        <f t="shared" si="14"/>
        <v>technology</v>
      </c>
      <c r="R167" s="1" t="str">
        <f t="shared" si="15"/>
        <v>web</v>
      </c>
      <c r="S167" s="11">
        <f t="shared" si="16"/>
        <v>42948.208333333328</v>
      </c>
      <c r="T167" s="11">
        <f t="shared" si="17"/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2"/>
        <v>137.13265306122449</v>
      </c>
      <c r="P168" s="7">
        <f t="shared" si="13"/>
        <v>55.077868852459019</v>
      </c>
      <c r="Q168" t="str">
        <f t="shared" si="14"/>
        <v>photography</v>
      </c>
      <c r="R168" s="1" t="str">
        <f t="shared" si="15"/>
        <v>photography books</v>
      </c>
      <c r="S168" s="11">
        <f t="shared" si="16"/>
        <v>40534.25</v>
      </c>
      <c r="T168" s="11">
        <f t="shared" si="17"/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2"/>
        <v>415.53846153846149</v>
      </c>
      <c r="P169" s="7">
        <f t="shared" si="13"/>
        <v>74</v>
      </c>
      <c r="Q169" t="str">
        <f t="shared" si="14"/>
        <v>theater</v>
      </c>
      <c r="R169" s="1" t="str">
        <f t="shared" si="15"/>
        <v>plays</v>
      </c>
      <c r="S169" s="11">
        <f t="shared" si="16"/>
        <v>41435.208333333336</v>
      </c>
      <c r="T169" s="11">
        <f t="shared" si="17"/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2"/>
        <v>31.30913348946136</v>
      </c>
      <c r="P170" s="7">
        <f t="shared" si="13"/>
        <v>41.996858638743454</v>
      </c>
      <c r="Q170" t="str">
        <f t="shared" si="14"/>
        <v>music</v>
      </c>
      <c r="R170" s="1" t="str">
        <f t="shared" si="15"/>
        <v>indie rock</v>
      </c>
      <c r="S170" s="11">
        <f t="shared" si="16"/>
        <v>43518.25</v>
      </c>
      <c r="T170" s="11">
        <f t="shared" si="17"/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2"/>
        <v>424.08154506437768</v>
      </c>
      <c r="P171" s="7">
        <f t="shared" si="13"/>
        <v>77.988161010260455</v>
      </c>
      <c r="Q171" t="str">
        <f t="shared" si="14"/>
        <v>film &amp; video</v>
      </c>
      <c r="R171" s="1" t="str">
        <f t="shared" si="15"/>
        <v>shorts</v>
      </c>
      <c r="S171" s="11">
        <f t="shared" si="16"/>
        <v>41077.208333333336</v>
      </c>
      <c r="T171" s="11">
        <f t="shared" si="17"/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2"/>
        <v>2.93886230728336</v>
      </c>
      <c r="P172" s="7">
        <f t="shared" si="13"/>
        <v>82.507462686567166</v>
      </c>
      <c r="Q172" t="str">
        <f t="shared" si="14"/>
        <v>music</v>
      </c>
      <c r="R172" s="1" t="str">
        <f t="shared" si="15"/>
        <v>indie rock</v>
      </c>
      <c r="S172" s="11">
        <f t="shared" si="16"/>
        <v>42950.208333333328</v>
      </c>
      <c r="T172" s="11">
        <f t="shared" si="17"/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2"/>
        <v>10.63265306122449</v>
      </c>
      <c r="P173" s="7">
        <f t="shared" si="13"/>
        <v>104.2</v>
      </c>
      <c r="Q173" t="str">
        <f t="shared" si="14"/>
        <v>publishing</v>
      </c>
      <c r="R173" s="1" t="str">
        <f t="shared" si="15"/>
        <v>translations</v>
      </c>
      <c r="S173" s="11">
        <f t="shared" si="16"/>
        <v>41718.208333333336</v>
      </c>
      <c r="T173" s="11">
        <f t="shared" si="17"/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2"/>
        <v>82.875</v>
      </c>
      <c r="P174" s="7">
        <f t="shared" si="13"/>
        <v>25.5</v>
      </c>
      <c r="Q174" t="str">
        <f t="shared" si="14"/>
        <v>film &amp; video</v>
      </c>
      <c r="R174" s="1" t="str">
        <f t="shared" si="15"/>
        <v>documentary</v>
      </c>
      <c r="S174" s="11">
        <f t="shared" si="16"/>
        <v>41839.208333333336</v>
      </c>
      <c r="T174" s="11">
        <f t="shared" si="17"/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2"/>
        <v>163.01447776628748</v>
      </c>
      <c r="P175" s="7">
        <f t="shared" si="13"/>
        <v>100.98334401024984</v>
      </c>
      <c r="Q175" t="str">
        <f t="shared" si="14"/>
        <v>theater</v>
      </c>
      <c r="R175" s="1" t="str">
        <f t="shared" si="15"/>
        <v>plays</v>
      </c>
      <c r="S175" s="11">
        <f t="shared" si="16"/>
        <v>41412.208333333336</v>
      </c>
      <c r="T175" s="11">
        <f t="shared" si="17"/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2"/>
        <v>894.66666666666674</v>
      </c>
      <c r="P176" s="7">
        <f t="shared" si="13"/>
        <v>111.83333333333333</v>
      </c>
      <c r="Q176" t="str">
        <f t="shared" si="14"/>
        <v>technology</v>
      </c>
      <c r="R176" s="1" t="str">
        <f t="shared" si="15"/>
        <v>wearables</v>
      </c>
      <c r="S176" s="11">
        <f t="shared" si="16"/>
        <v>42282.208333333328</v>
      </c>
      <c r="T176" s="11">
        <f t="shared" si="17"/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2"/>
        <v>26.191501103752756</v>
      </c>
      <c r="P177" s="7">
        <f t="shared" si="13"/>
        <v>41.999115044247787</v>
      </c>
      <c r="Q177" t="str">
        <f t="shared" si="14"/>
        <v>theater</v>
      </c>
      <c r="R177" s="1" t="str">
        <f t="shared" si="15"/>
        <v>plays</v>
      </c>
      <c r="S177" s="11">
        <f t="shared" si="16"/>
        <v>42613.208333333328</v>
      </c>
      <c r="T177" s="11">
        <f t="shared" si="17"/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2"/>
        <v>74.834782608695647</v>
      </c>
      <c r="P178" s="7">
        <f t="shared" si="13"/>
        <v>110.05115089514067</v>
      </c>
      <c r="Q178" t="str">
        <f t="shared" si="14"/>
        <v>theater</v>
      </c>
      <c r="R178" s="1" t="str">
        <f t="shared" si="15"/>
        <v>plays</v>
      </c>
      <c r="S178" s="11">
        <f t="shared" si="16"/>
        <v>42616.208333333328</v>
      </c>
      <c r="T178" s="11">
        <f t="shared" si="17"/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2"/>
        <v>416.47680412371136</v>
      </c>
      <c r="P179" s="7">
        <f t="shared" si="13"/>
        <v>58.997079225994888</v>
      </c>
      <c r="Q179" t="str">
        <f t="shared" si="14"/>
        <v>theater</v>
      </c>
      <c r="R179" s="1" t="str">
        <f t="shared" si="15"/>
        <v>plays</v>
      </c>
      <c r="S179" s="11">
        <f t="shared" si="16"/>
        <v>40497.25</v>
      </c>
      <c r="T179" s="11">
        <f t="shared" si="17"/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2"/>
        <v>96.208333333333329</v>
      </c>
      <c r="P180" s="7">
        <f t="shared" si="13"/>
        <v>32.985714285714288</v>
      </c>
      <c r="Q180" t="str">
        <f t="shared" si="14"/>
        <v>food</v>
      </c>
      <c r="R180" s="1" t="str">
        <f t="shared" si="15"/>
        <v>food trucks</v>
      </c>
      <c r="S180" s="11">
        <f t="shared" si="16"/>
        <v>42999.208333333328</v>
      </c>
      <c r="T180" s="11">
        <f t="shared" si="17"/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2"/>
        <v>357.71910112359546</v>
      </c>
      <c r="P181" s="7">
        <f t="shared" si="13"/>
        <v>45.005654509471306</v>
      </c>
      <c r="Q181" t="str">
        <f t="shared" si="14"/>
        <v>theater</v>
      </c>
      <c r="R181" s="1" t="str">
        <f t="shared" si="15"/>
        <v>plays</v>
      </c>
      <c r="S181" s="11">
        <f t="shared" si="16"/>
        <v>41350.208333333336</v>
      </c>
      <c r="T181" s="11">
        <f t="shared" si="17"/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2"/>
        <v>308.45714285714286</v>
      </c>
      <c r="P182" s="7">
        <f t="shared" si="13"/>
        <v>81.98196487897485</v>
      </c>
      <c r="Q182" t="str">
        <f t="shared" si="14"/>
        <v>technology</v>
      </c>
      <c r="R182" s="1" t="str">
        <f t="shared" si="15"/>
        <v>wearables</v>
      </c>
      <c r="S182" s="11">
        <f t="shared" si="16"/>
        <v>40259.208333333336</v>
      </c>
      <c r="T182" s="11">
        <f t="shared" si="17"/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2"/>
        <v>61.802325581395344</v>
      </c>
      <c r="P183" s="7">
        <f t="shared" si="13"/>
        <v>39.080882352941174</v>
      </c>
      <c r="Q183" t="str">
        <f t="shared" si="14"/>
        <v>technology</v>
      </c>
      <c r="R183" s="1" t="str">
        <f t="shared" si="15"/>
        <v>web</v>
      </c>
      <c r="S183" s="11">
        <f t="shared" si="16"/>
        <v>43012.208333333328</v>
      </c>
      <c r="T183" s="11">
        <f t="shared" si="17"/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2"/>
        <v>722.32472324723244</v>
      </c>
      <c r="P184" s="7">
        <f t="shared" si="13"/>
        <v>58.996383363471971</v>
      </c>
      <c r="Q184" t="str">
        <f t="shared" si="14"/>
        <v>theater</v>
      </c>
      <c r="R184" s="1" t="str">
        <f t="shared" si="15"/>
        <v>plays</v>
      </c>
      <c r="S184" s="11">
        <f t="shared" si="16"/>
        <v>43631.208333333328</v>
      </c>
      <c r="T184" s="11">
        <f t="shared" si="17"/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2"/>
        <v>69.117647058823522</v>
      </c>
      <c r="P185" s="7">
        <f t="shared" si="13"/>
        <v>40.988372093023258</v>
      </c>
      <c r="Q185" t="str">
        <f t="shared" si="14"/>
        <v>music</v>
      </c>
      <c r="R185" s="1" t="str">
        <f t="shared" si="15"/>
        <v>rock</v>
      </c>
      <c r="S185" s="11">
        <f t="shared" si="16"/>
        <v>40430.208333333336</v>
      </c>
      <c r="T185" s="11">
        <f t="shared" si="17"/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2"/>
        <v>293.05555555555554</v>
      </c>
      <c r="P186" s="7">
        <f t="shared" si="13"/>
        <v>31.029411764705884</v>
      </c>
      <c r="Q186" t="str">
        <f t="shared" si="14"/>
        <v>theater</v>
      </c>
      <c r="R186" s="1" t="str">
        <f t="shared" si="15"/>
        <v>plays</v>
      </c>
      <c r="S186" s="11">
        <f t="shared" si="16"/>
        <v>43588.208333333328</v>
      </c>
      <c r="T186" s="11">
        <f t="shared" si="17"/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2"/>
        <v>71.8</v>
      </c>
      <c r="P187" s="7">
        <f t="shared" si="13"/>
        <v>37.789473684210527</v>
      </c>
      <c r="Q187" t="str">
        <f t="shared" si="14"/>
        <v>film &amp; video</v>
      </c>
      <c r="R187" s="1" t="str">
        <f t="shared" si="15"/>
        <v>television</v>
      </c>
      <c r="S187" s="11">
        <f t="shared" si="16"/>
        <v>43233.208333333328</v>
      </c>
      <c r="T187" s="11">
        <f t="shared" si="17"/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2"/>
        <v>31.934684684684683</v>
      </c>
      <c r="P188" s="7">
        <f t="shared" si="13"/>
        <v>32.006772009029348</v>
      </c>
      <c r="Q188" t="str">
        <f t="shared" si="14"/>
        <v>theater</v>
      </c>
      <c r="R188" s="1" t="str">
        <f t="shared" si="15"/>
        <v>plays</v>
      </c>
      <c r="S188" s="11">
        <f t="shared" si="16"/>
        <v>41782.208333333336</v>
      </c>
      <c r="T188" s="11">
        <f t="shared" si="17"/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2"/>
        <v>229.87375415282392</v>
      </c>
      <c r="P189" s="7">
        <f t="shared" si="13"/>
        <v>95.966712898751737</v>
      </c>
      <c r="Q189" t="str">
        <f t="shared" si="14"/>
        <v>film &amp; video</v>
      </c>
      <c r="R189" s="1" t="str">
        <f t="shared" si="15"/>
        <v>shorts</v>
      </c>
      <c r="S189" s="11">
        <f t="shared" si="16"/>
        <v>41328.25</v>
      </c>
      <c r="T189" s="11">
        <f t="shared" si="17"/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2"/>
        <v>32.012195121951223</v>
      </c>
      <c r="P190" s="7">
        <f t="shared" si="13"/>
        <v>75</v>
      </c>
      <c r="Q190" t="str">
        <f t="shared" si="14"/>
        <v>theater</v>
      </c>
      <c r="R190" s="1" t="str">
        <f t="shared" si="15"/>
        <v>plays</v>
      </c>
      <c r="S190" s="11">
        <f t="shared" si="16"/>
        <v>41975.25</v>
      </c>
      <c r="T190" s="11">
        <f t="shared" si="17"/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2"/>
        <v>23.525352848928385</v>
      </c>
      <c r="P191" s="7">
        <f t="shared" si="13"/>
        <v>102.0498866213152</v>
      </c>
      <c r="Q191" t="str">
        <f t="shared" si="14"/>
        <v>theater</v>
      </c>
      <c r="R191" s="1" t="str">
        <f t="shared" si="15"/>
        <v>plays</v>
      </c>
      <c r="S191" s="11">
        <f t="shared" si="16"/>
        <v>42433.25</v>
      </c>
      <c r="T191" s="11">
        <f t="shared" si="17"/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2"/>
        <v>68.594594594594597</v>
      </c>
      <c r="P192" s="7">
        <f t="shared" si="13"/>
        <v>105.75</v>
      </c>
      <c r="Q192" t="str">
        <f t="shared" si="14"/>
        <v>theater</v>
      </c>
      <c r="R192" s="1" t="str">
        <f t="shared" si="15"/>
        <v>plays</v>
      </c>
      <c r="S192" s="11">
        <f t="shared" si="16"/>
        <v>41429.208333333336</v>
      </c>
      <c r="T192" s="11">
        <f t="shared" si="17"/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2"/>
        <v>37.952380952380956</v>
      </c>
      <c r="P193" s="7">
        <f t="shared" si="13"/>
        <v>37.069767441860463</v>
      </c>
      <c r="Q193" t="str">
        <f t="shared" si="14"/>
        <v>theater</v>
      </c>
      <c r="R193" s="1" t="str">
        <f t="shared" si="15"/>
        <v>plays</v>
      </c>
      <c r="S193" s="11">
        <f t="shared" si="16"/>
        <v>43536.208333333328</v>
      </c>
      <c r="T193" s="11">
        <f t="shared" si="17"/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2"/>
        <v>19.992957746478872</v>
      </c>
      <c r="P194" s="7">
        <f t="shared" si="13"/>
        <v>35.049382716049379</v>
      </c>
      <c r="Q194" t="str">
        <f t="shared" si="14"/>
        <v>music</v>
      </c>
      <c r="R194" s="1" t="str">
        <f t="shared" si="15"/>
        <v>rock</v>
      </c>
      <c r="S194" s="11">
        <f t="shared" si="16"/>
        <v>41817.208333333336</v>
      </c>
      <c r="T194" s="11">
        <f t="shared" si="17"/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8">(E195/D195)*100</f>
        <v>45.636363636363633</v>
      </c>
      <c r="P195" s="7">
        <f t="shared" ref="P195:P258" si="19">(E195/G195)</f>
        <v>46.338461538461537</v>
      </c>
      <c r="Q195" t="str">
        <f t="shared" ref="Q195:Q258" si="20">LEFT(N195, FIND("/", N195) -1)</f>
        <v>music</v>
      </c>
      <c r="R195" s="1" t="str">
        <f t="shared" ref="R195:R258" si="21">MID(N195, FIND("/", N195) + 1, LEN(N195))</f>
        <v>indie rock</v>
      </c>
      <c r="S195" s="11">
        <f t="shared" ref="S195:S258" si="22">(((J195/60)/60)/24)+DATE(1970,1,1)</f>
        <v>43198.208333333328</v>
      </c>
      <c r="T195" s="11">
        <f t="shared" ref="T195:T258" si="23">(((K195/60)/60)/24)+DATE(1970,1,1)</f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8"/>
        <v>122.7605633802817</v>
      </c>
      <c r="P196" s="7">
        <f t="shared" si="19"/>
        <v>69.174603174603178</v>
      </c>
      <c r="Q196" t="str">
        <f t="shared" si="20"/>
        <v>music</v>
      </c>
      <c r="R196" s="1" t="str">
        <f t="shared" si="21"/>
        <v>metal</v>
      </c>
      <c r="S196" s="11">
        <f t="shared" si="22"/>
        <v>42261.208333333328</v>
      </c>
      <c r="T196" s="11">
        <f t="shared" si="23"/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8"/>
        <v>361.75316455696202</v>
      </c>
      <c r="P197" s="7">
        <f t="shared" si="19"/>
        <v>109.07824427480917</v>
      </c>
      <c r="Q197" t="str">
        <f t="shared" si="20"/>
        <v>music</v>
      </c>
      <c r="R197" s="1" t="str">
        <f t="shared" si="21"/>
        <v>electric music</v>
      </c>
      <c r="S197" s="11">
        <f t="shared" si="22"/>
        <v>43310.208333333328</v>
      </c>
      <c r="T197" s="11">
        <f t="shared" si="23"/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8"/>
        <v>63.146341463414636</v>
      </c>
      <c r="P198" s="7">
        <f t="shared" si="19"/>
        <v>51.78</v>
      </c>
      <c r="Q198" t="str">
        <f t="shared" si="20"/>
        <v>technology</v>
      </c>
      <c r="R198" s="1" t="str">
        <f t="shared" si="21"/>
        <v>wearables</v>
      </c>
      <c r="S198" s="11">
        <f t="shared" si="22"/>
        <v>42616.208333333328</v>
      </c>
      <c r="T198" s="11">
        <f t="shared" si="23"/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8"/>
        <v>298.20475319926874</v>
      </c>
      <c r="P199" s="7">
        <f t="shared" si="19"/>
        <v>82.010055304172951</v>
      </c>
      <c r="Q199" t="str">
        <f t="shared" si="20"/>
        <v>film &amp; video</v>
      </c>
      <c r="R199" s="1" t="str">
        <f t="shared" si="21"/>
        <v>drama</v>
      </c>
      <c r="S199" s="11">
        <f t="shared" si="22"/>
        <v>42909.208333333328</v>
      </c>
      <c r="T199" s="11">
        <f t="shared" si="23"/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8"/>
        <v>9.5585443037974684</v>
      </c>
      <c r="P200" s="7">
        <f t="shared" si="19"/>
        <v>35.958333333333336</v>
      </c>
      <c r="Q200" t="str">
        <f t="shared" si="20"/>
        <v>music</v>
      </c>
      <c r="R200" s="1" t="str">
        <f t="shared" si="21"/>
        <v>electric music</v>
      </c>
      <c r="S200" s="11">
        <f t="shared" si="22"/>
        <v>40396.208333333336</v>
      </c>
      <c r="T200" s="11">
        <f t="shared" si="23"/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8"/>
        <v>53.777777777777779</v>
      </c>
      <c r="P201" s="7">
        <f t="shared" si="19"/>
        <v>74.461538461538467</v>
      </c>
      <c r="Q201" t="str">
        <f t="shared" si="20"/>
        <v>music</v>
      </c>
      <c r="R201" s="1" t="str">
        <f t="shared" si="21"/>
        <v>rock</v>
      </c>
      <c r="S201" s="11">
        <f t="shared" si="22"/>
        <v>42192.208333333328</v>
      </c>
      <c r="T201" s="11">
        <f t="shared" si="23"/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8"/>
        <v>2</v>
      </c>
      <c r="P202" s="7">
        <f t="shared" si="19"/>
        <v>2</v>
      </c>
      <c r="Q202" t="str">
        <f t="shared" si="20"/>
        <v>theater</v>
      </c>
      <c r="R202" s="1" t="str">
        <f t="shared" si="21"/>
        <v>plays</v>
      </c>
      <c r="S202" s="11">
        <f t="shared" si="22"/>
        <v>40262.208333333336</v>
      </c>
      <c r="T202" s="11">
        <f t="shared" si="23"/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8"/>
        <v>681.19047619047615</v>
      </c>
      <c r="P203" s="7">
        <f t="shared" si="19"/>
        <v>91.114649681528661</v>
      </c>
      <c r="Q203" t="str">
        <f t="shared" si="20"/>
        <v>technology</v>
      </c>
      <c r="R203" s="1" t="str">
        <f t="shared" si="21"/>
        <v>web</v>
      </c>
      <c r="S203" s="11">
        <f t="shared" si="22"/>
        <v>41845.208333333336</v>
      </c>
      <c r="T203" s="11">
        <f t="shared" si="23"/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8"/>
        <v>78.831325301204828</v>
      </c>
      <c r="P204" s="7">
        <f t="shared" si="19"/>
        <v>79.792682926829272</v>
      </c>
      <c r="Q204" t="str">
        <f t="shared" si="20"/>
        <v>food</v>
      </c>
      <c r="R204" s="1" t="str">
        <f t="shared" si="21"/>
        <v>food trucks</v>
      </c>
      <c r="S204" s="11">
        <f t="shared" si="22"/>
        <v>40818.208333333336</v>
      </c>
      <c r="T204" s="11">
        <f t="shared" si="23"/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8"/>
        <v>134.40792216817235</v>
      </c>
      <c r="P205" s="7">
        <f t="shared" si="19"/>
        <v>42.999777678968428</v>
      </c>
      <c r="Q205" t="str">
        <f t="shared" si="20"/>
        <v>theater</v>
      </c>
      <c r="R205" s="1" t="str">
        <f t="shared" si="21"/>
        <v>plays</v>
      </c>
      <c r="S205" s="11">
        <f t="shared" si="22"/>
        <v>42752.25</v>
      </c>
      <c r="T205" s="11">
        <f t="shared" si="23"/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8"/>
        <v>3.3719999999999999</v>
      </c>
      <c r="P206" s="7">
        <f t="shared" si="19"/>
        <v>63.225000000000001</v>
      </c>
      <c r="Q206" t="str">
        <f t="shared" si="20"/>
        <v>music</v>
      </c>
      <c r="R206" s="1" t="str">
        <f t="shared" si="21"/>
        <v>jazz</v>
      </c>
      <c r="S206" s="11">
        <f t="shared" si="22"/>
        <v>40636.208333333336</v>
      </c>
      <c r="T206" s="11">
        <f t="shared" si="23"/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8"/>
        <v>431.84615384615387</v>
      </c>
      <c r="P207" s="7">
        <f t="shared" si="19"/>
        <v>70.174999999999997</v>
      </c>
      <c r="Q207" t="str">
        <f t="shared" si="20"/>
        <v>theater</v>
      </c>
      <c r="R207" s="1" t="str">
        <f t="shared" si="21"/>
        <v>plays</v>
      </c>
      <c r="S207" s="11">
        <f t="shared" si="22"/>
        <v>43390.208333333328</v>
      </c>
      <c r="T207" s="11">
        <f t="shared" si="23"/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8"/>
        <v>38.844444444444441</v>
      </c>
      <c r="P208" s="7">
        <f t="shared" si="19"/>
        <v>61.333333333333336</v>
      </c>
      <c r="Q208" t="str">
        <f t="shared" si="20"/>
        <v>publishing</v>
      </c>
      <c r="R208" s="1" t="str">
        <f t="shared" si="21"/>
        <v>fiction</v>
      </c>
      <c r="S208" s="11">
        <f t="shared" si="22"/>
        <v>40236.25</v>
      </c>
      <c r="T208" s="11">
        <f t="shared" si="23"/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8"/>
        <v>425.7</v>
      </c>
      <c r="P209" s="7">
        <f t="shared" si="19"/>
        <v>99</v>
      </c>
      <c r="Q209" t="str">
        <f t="shared" si="20"/>
        <v>music</v>
      </c>
      <c r="R209" s="1" t="str">
        <f t="shared" si="21"/>
        <v>rock</v>
      </c>
      <c r="S209" s="11">
        <f t="shared" si="22"/>
        <v>43340.208333333328</v>
      </c>
      <c r="T209" s="11">
        <f t="shared" si="23"/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8"/>
        <v>101.12239715591672</v>
      </c>
      <c r="P210" s="7">
        <f t="shared" si="19"/>
        <v>96.984900146127615</v>
      </c>
      <c r="Q210" t="str">
        <f t="shared" si="20"/>
        <v>film &amp; video</v>
      </c>
      <c r="R210" s="1" t="str">
        <f t="shared" si="21"/>
        <v>documentary</v>
      </c>
      <c r="S210" s="11">
        <f t="shared" si="22"/>
        <v>43048.25</v>
      </c>
      <c r="T210" s="11">
        <f t="shared" si="23"/>
        <v>43072.25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8"/>
        <v>21.188688946015425</v>
      </c>
      <c r="P211" s="7">
        <f t="shared" si="19"/>
        <v>51.004950495049506</v>
      </c>
      <c r="Q211" t="str">
        <f t="shared" si="20"/>
        <v>film &amp; video</v>
      </c>
      <c r="R211" s="1" t="str">
        <f t="shared" si="21"/>
        <v>documentary</v>
      </c>
      <c r="S211" s="11">
        <f t="shared" si="22"/>
        <v>42496.208333333328</v>
      </c>
      <c r="T211" s="11">
        <f t="shared" si="23"/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8"/>
        <v>67.425531914893625</v>
      </c>
      <c r="P212" s="7">
        <f t="shared" si="19"/>
        <v>28.044247787610619</v>
      </c>
      <c r="Q212" t="str">
        <f t="shared" si="20"/>
        <v>film &amp; video</v>
      </c>
      <c r="R212" s="1" t="str">
        <f t="shared" si="21"/>
        <v>science fiction</v>
      </c>
      <c r="S212" s="11">
        <f t="shared" si="22"/>
        <v>42797.25</v>
      </c>
      <c r="T212" s="11">
        <f t="shared" si="23"/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8"/>
        <v>94.923371647509583</v>
      </c>
      <c r="P213" s="7">
        <f t="shared" si="19"/>
        <v>60.984615384615381</v>
      </c>
      <c r="Q213" t="str">
        <f t="shared" si="20"/>
        <v>theater</v>
      </c>
      <c r="R213" s="1" t="str">
        <f t="shared" si="21"/>
        <v>plays</v>
      </c>
      <c r="S213" s="11">
        <f t="shared" si="22"/>
        <v>41513.208333333336</v>
      </c>
      <c r="T213" s="11">
        <f t="shared" si="23"/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8"/>
        <v>151.85185185185185</v>
      </c>
      <c r="P214" s="7">
        <f t="shared" si="19"/>
        <v>73.214285714285708</v>
      </c>
      <c r="Q214" t="str">
        <f t="shared" si="20"/>
        <v>theater</v>
      </c>
      <c r="R214" s="1" t="str">
        <f t="shared" si="21"/>
        <v>plays</v>
      </c>
      <c r="S214" s="11">
        <f t="shared" si="22"/>
        <v>43814.25</v>
      </c>
      <c r="T214" s="11">
        <f t="shared" si="23"/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8"/>
        <v>195.16382252559728</v>
      </c>
      <c r="P215" s="7">
        <f t="shared" si="19"/>
        <v>39.997435299603637</v>
      </c>
      <c r="Q215" t="str">
        <f t="shared" si="20"/>
        <v>music</v>
      </c>
      <c r="R215" s="1" t="str">
        <f t="shared" si="21"/>
        <v>indie rock</v>
      </c>
      <c r="S215" s="11">
        <f t="shared" si="22"/>
        <v>40488.208333333336</v>
      </c>
      <c r="T215" s="11">
        <f t="shared" si="23"/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8"/>
        <v>1023.1428571428571</v>
      </c>
      <c r="P216" s="7">
        <f t="shared" si="19"/>
        <v>86.812121212121212</v>
      </c>
      <c r="Q216" t="str">
        <f t="shared" si="20"/>
        <v>music</v>
      </c>
      <c r="R216" s="1" t="str">
        <f t="shared" si="21"/>
        <v>rock</v>
      </c>
      <c r="S216" s="11">
        <f t="shared" si="22"/>
        <v>40409.208333333336</v>
      </c>
      <c r="T216" s="11">
        <f t="shared" si="23"/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8"/>
        <v>3.841836734693878</v>
      </c>
      <c r="P217" s="7">
        <f t="shared" si="19"/>
        <v>42.125874125874127</v>
      </c>
      <c r="Q217" t="str">
        <f t="shared" si="20"/>
        <v>theater</v>
      </c>
      <c r="R217" s="1" t="str">
        <f t="shared" si="21"/>
        <v>plays</v>
      </c>
      <c r="S217" s="11">
        <f t="shared" si="22"/>
        <v>43509.25</v>
      </c>
      <c r="T217" s="11">
        <f t="shared" si="23"/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8"/>
        <v>155.07066557107643</v>
      </c>
      <c r="P218" s="7">
        <f t="shared" si="19"/>
        <v>103.97851239669421</v>
      </c>
      <c r="Q218" t="str">
        <f t="shared" si="20"/>
        <v>theater</v>
      </c>
      <c r="R218" s="1" t="str">
        <f t="shared" si="21"/>
        <v>plays</v>
      </c>
      <c r="S218" s="11">
        <f t="shared" si="22"/>
        <v>40869.25</v>
      </c>
      <c r="T218" s="11">
        <f t="shared" si="23"/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8"/>
        <v>44.753477588871718</v>
      </c>
      <c r="P219" s="7">
        <f t="shared" si="19"/>
        <v>62.003211991434689</v>
      </c>
      <c r="Q219" t="str">
        <f t="shared" si="20"/>
        <v>film &amp; video</v>
      </c>
      <c r="R219" s="1" t="str">
        <f t="shared" si="21"/>
        <v>science fiction</v>
      </c>
      <c r="S219" s="11">
        <f t="shared" si="22"/>
        <v>43583.208333333328</v>
      </c>
      <c r="T219" s="11">
        <f t="shared" si="23"/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8"/>
        <v>215.94736842105263</v>
      </c>
      <c r="P220" s="7">
        <f t="shared" si="19"/>
        <v>31.005037783375315</v>
      </c>
      <c r="Q220" t="str">
        <f t="shared" si="20"/>
        <v>film &amp; video</v>
      </c>
      <c r="R220" s="1" t="str">
        <f t="shared" si="21"/>
        <v>shorts</v>
      </c>
      <c r="S220" s="11">
        <f t="shared" si="22"/>
        <v>40858.25</v>
      </c>
      <c r="T220" s="11">
        <f t="shared" si="23"/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8"/>
        <v>332.12709832134288</v>
      </c>
      <c r="P221" s="7">
        <f t="shared" si="19"/>
        <v>89.991552956465242</v>
      </c>
      <c r="Q221" t="str">
        <f t="shared" si="20"/>
        <v>film &amp; video</v>
      </c>
      <c r="R221" s="1" t="str">
        <f t="shared" si="21"/>
        <v>animation</v>
      </c>
      <c r="S221" s="11">
        <f t="shared" si="22"/>
        <v>41137.208333333336</v>
      </c>
      <c r="T221" s="11">
        <f t="shared" si="23"/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8"/>
        <v>8.4430379746835449</v>
      </c>
      <c r="P222" s="7">
        <f t="shared" si="19"/>
        <v>39.235294117647058</v>
      </c>
      <c r="Q222" t="str">
        <f t="shared" si="20"/>
        <v>theater</v>
      </c>
      <c r="R222" s="1" t="str">
        <f t="shared" si="21"/>
        <v>plays</v>
      </c>
      <c r="S222" s="11">
        <f t="shared" si="22"/>
        <v>40725.208333333336</v>
      </c>
      <c r="T222" s="11">
        <f t="shared" si="23"/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8"/>
        <v>98.625514403292186</v>
      </c>
      <c r="P223" s="7">
        <f t="shared" si="19"/>
        <v>54.993116108306566</v>
      </c>
      <c r="Q223" t="str">
        <f t="shared" si="20"/>
        <v>food</v>
      </c>
      <c r="R223" s="1" t="str">
        <f t="shared" si="21"/>
        <v>food trucks</v>
      </c>
      <c r="S223" s="11">
        <f t="shared" si="22"/>
        <v>41081.208333333336</v>
      </c>
      <c r="T223" s="11">
        <f t="shared" si="23"/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8"/>
        <v>137.97916666666669</v>
      </c>
      <c r="P224" s="7">
        <f t="shared" si="19"/>
        <v>47.992753623188406</v>
      </c>
      <c r="Q224" t="str">
        <f t="shared" si="20"/>
        <v>photography</v>
      </c>
      <c r="R224" s="1" t="str">
        <f t="shared" si="21"/>
        <v>photography books</v>
      </c>
      <c r="S224" s="11">
        <f t="shared" si="22"/>
        <v>41914.208333333336</v>
      </c>
      <c r="T224" s="11">
        <f t="shared" si="23"/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8"/>
        <v>93.81099656357388</v>
      </c>
      <c r="P225" s="7">
        <f t="shared" si="19"/>
        <v>87.966702470461868</v>
      </c>
      <c r="Q225" t="str">
        <f t="shared" si="20"/>
        <v>theater</v>
      </c>
      <c r="R225" s="1" t="str">
        <f t="shared" si="21"/>
        <v>plays</v>
      </c>
      <c r="S225" s="11">
        <f t="shared" si="22"/>
        <v>42445.208333333328</v>
      </c>
      <c r="T225" s="11">
        <f t="shared" si="23"/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8"/>
        <v>403.63930885529157</v>
      </c>
      <c r="P226" s="7">
        <f t="shared" si="19"/>
        <v>51.999165275459099</v>
      </c>
      <c r="Q226" t="str">
        <f t="shared" si="20"/>
        <v>film &amp; video</v>
      </c>
      <c r="R226" s="1" t="str">
        <f t="shared" si="21"/>
        <v>science fiction</v>
      </c>
      <c r="S226" s="11">
        <f t="shared" si="22"/>
        <v>41906.208333333336</v>
      </c>
      <c r="T226" s="11">
        <f t="shared" si="23"/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8"/>
        <v>260.1740412979351</v>
      </c>
      <c r="P227" s="7">
        <f t="shared" si="19"/>
        <v>29.999659863945578</v>
      </c>
      <c r="Q227" t="str">
        <f t="shared" si="20"/>
        <v>music</v>
      </c>
      <c r="R227" s="1" t="str">
        <f t="shared" si="21"/>
        <v>rock</v>
      </c>
      <c r="S227" s="11">
        <f t="shared" si="22"/>
        <v>41762.208333333336</v>
      </c>
      <c r="T227" s="11">
        <f t="shared" si="23"/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8"/>
        <v>366.63333333333333</v>
      </c>
      <c r="P228" s="7">
        <f t="shared" si="19"/>
        <v>98.205357142857139</v>
      </c>
      <c r="Q228" t="str">
        <f t="shared" si="20"/>
        <v>photography</v>
      </c>
      <c r="R228" s="1" t="str">
        <f t="shared" si="21"/>
        <v>photography books</v>
      </c>
      <c r="S228" s="11">
        <f t="shared" si="22"/>
        <v>40276.208333333336</v>
      </c>
      <c r="T228" s="11">
        <f t="shared" si="23"/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8"/>
        <v>168.72085385878489</v>
      </c>
      <c r="P229" s="7">
        <f t="shared" si="19"/>
        <v>108.96182396606575</v>
      </c>
      <c r="Q229" t="str">
        <f t="shared" si="20"/>
        <v>games</v>
      </c>
      <c r="R229" s="1" t="str">
        <f t="shared" si="21"/>
        <v>mobile games</v>
      </c>
      <c r="S229" s="11">
        <f t="shared" si="22"/>
        <v>42139.208333333328</v>
      </c>
      <c r="T229" s="11">
        <f t="shared" si="23"/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8"/>
        <v>119.90717911530093</v>
      </c>
      <c r="P230" s="7">
        <f t="shared" si="19"/>
        <v>66.998379254457049</v>
      </c>
      <c r="Q230" t="str">
        <f t="shared" si="20"/>
        <v>film &amp; video</v>
      </c>
      <c r="R230" s="1" t="str">
        <f t="shared" si="21"/>
        <v>animation</v>
      </c>
      <c r="S230" s="11">
        <f t="shared" si="22"/>
        <v>42613.208333333328</v>
      </c>
      <c r="T230" s="11">
        <f t="shared" si="23"/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8"/>
        <v>193.68925233644859</v>
      </c>
      <c r="P231" s="7">
        <f t="shared" si="19"/>
        <v>64.99333594668758</v>
      </c>
      <c r="Q231" t="str">
        <f t="shared" si="20"/>
        <v>games</v>
      </c>
      <c r="R231" s="1" t="str">
        <f t="shared" si="21"/>
        <v>mobile games</v>
      </c>
      <c r="S231" s="11">
        <f t="shared" si="22"/>
        <v>42887.208333333328</v>
      </c>
      <c r="T231" s="11">
        <f t="shared" si="23"/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8"/>
        <v>420.16666666666669</v>
      </c>
      <c r="P232" s="7">
        <f t="shared" si="19"/>
        <v>99.841584158415841</v>
      </c>
      <c r="Q232" t="str">
        <f t="shared" si="20"/>
        <v>games</v>
      </c>
      <c r="R232" s="1" t="str">
        <f t="shared" si="21"/>
        <v>video games</v>
      </c>
      <c r="S232" s="11">
        <f t="shared" si="22"/>
        <v>43805.25</v>
      </c>
      <c r="T232" s="11">
        <f t="shared" si="23"/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8"/>
        <v>76.708333333333329</v>
      </c>
      <c r="P233" s="7">
        <f t="shared" si="19"/>
        <v>82.432835820895519</v>
      </c>
      <c r="Q233" t="str">
        <f t="shared" si="20"/>
        <v>theater</v>
      </c>
      <c r="R233" s="1" t="str">
        <f t="shared" si="21"/>
        <v>plays</v>
      </c>
      <c r="S233" s="11">
        <f t="shared" si="22"/>
        <v>41415.208333333336</v>
      </c>
      <c r="T233" s="11">
        <f t="shared" si="23"/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8"/>
        <v>171.26470588235293</v>
      </c>
      <c r="P234" s="7">
        <f t="shared" si="19"/>
        <v>63.293478260869563</v>
      </c>
      <c r="Q234" t="str">
        <f t="shared" si="20"/>
        <v>theater</v>
      </c>
      <c r="R234" s="1" t="str">
        <f t="shared" si="21"/>
        <v>plays</v>
      </c>
      <c r="S234" s="11">
        <f t="shared" si="22"/>
        <v>42576.208333333328</v>
      </c>
      <c r="T234" s="11">
        <f t="shared" si="23"/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8"/>
        <v>157.89473684210526</v>
      </c>
      <c r="P235" s="7">
        <f t="shared" si="19"/>
        <v>96.774193548387103</v>
      </c>
      <c r="Q235" t="str">
        <f t="shared" si="20"/>
        <v>film &amp; video</v>
      </c>
      <c r="R235" s="1" t="str">
        <f t="shared" si="21"/>
        <v>animation</v>
      </c>
      <c r="S235" s="11">
        <f t="shared" si="22"/>
        <v>40706.208333333336</v>
      </c>
      <c r="T235" s="11">
        <f t="shared" si="23"/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8"/>
        <v>109.08</v>
      </c>
      <c r="P236" s="7">
        <f t="shared" si="19"/>
        <v>54.906040268456373</v>
      </c>
      <c r="Q236" t="str">
        <f t="shared" si="20"/>
        <v>games</v>
      </c>
      <c r="R236" s="1" t="str">
        <f t="shared" si="21"/>
        <v>video games</v>
      </c>
      <c r="S236" s="11">
        <f t="shared" si="22"/>
        <v>42969.208333333328</v>
      </c>
      <c r="T236" s="11">
        <f t="shared" si="23"/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8"/>
        <v>41.732558139534881</v>
      </c>
      <c r="P237" s="7">
        <f t="shared" si="19"/>
        <v>39.010869565217391</v>
      </c>
      <c r="Q237" t="str">
        <f t="shared" si="20"/>
        <v>film &amp; video</v>
      </c>
      <c r="R237" s="1" t="str">
        <f t="shared" si="21"/>
        <v>animation</v>
      </c>
      <c r="S237" s="11">
        <f t="shared" si="22"/>
        <v>42779.25</v>
      </c>
      <c r="T237" s="11">
        <f t="shared" si="23"/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8"/>
        <v>10.944303797468354</v>
      </c>
      <c r="P238" s="7">
        <f t="shared" si="19"/>
        <v>75.84210526315789</v>
      </c>
      <c r="Q238" t="str">
        <f t="shared" si="20"/>
        <v>music</v>
      </c>
      <c r="R238" s="1" t="str">
        <f t="shared" si="21"/>
        <v>rock</v>
      </c>
      <c r="S238" s="11">
        <f t="shared" si="22"/>
        <v>43641.208333333328</v>
      </c>
      <c r="T238" s="11">
        <f t="shared" si="23"/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8"/>
        <v>159.3763440860215</v>
      </c>
      <c r="P239" s="7">
        <f t="shared" si="19"/>
        <v>45.051671732522799</v>
      </c>
      <c r="Q239" t="str">
        <f t="shared" si="20"/>
        <v>film &amp; video</v>
      </c>
      <c r="R239" s="1" t="str">
        <f t="shared" si="21"/>
        <v>animation</v>
      </c>
      <c r="S239" s="11">
        <f t="shared" si="22"/>
        <v>41754.208333333336</v>
      </c>
      <c r="T239" s="11">
        <f t="shared" si="23"/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8"/>
        <v>422.41666666666669</v>
      </c>
      <c r="P240" s="7">
        <f t="shared" si="19"/>
        <v>104.51546391752578</v>
      </c>
      <c r="Q240" t="str">
        <f t="shared" si="20"/>
        <v>theater</v>
      </c>
      <c r="R240" s="1" t="str">
        <f t="shared" si="21"/>
        <v>plays</v>
      </c>
      <c r="S240" s="11">
        <f t="shared" si="22"/>
        <v>43083.25</v>
      </c>
      <c r="T240" s="11">
        <f t="shared" si="23"/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8"/>
        <v>97.71875</v>
      </c>
      <c r="P241" s="7">
        <f t="shared" si="19"/>
        <v>76.268292682926827</v>
      </c>
      <c r="Q241" t="str">
        <f t="shared" si="20"/>
        <v>technology</v>
      </c>
      <c r="R241" s="1" t="str">
        <f t="shared" si="21"/>
        <v>wearables</v>
      </c>
      <c r="S241" s="11">
        <f t="shared" si="22"/>
        <v>42245.208333333328</v>
      </c>
      <c r="T241" s="11">
        <f t="shared" si="23"/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8"/>
        <v>418.78911564625849</v>
      </c>
      <c r="P242" s="7">
        <f t="shared" si="19"/>
        <v>69.015695067264573</v>
      </c>
      <c r="Q242" t="str">
        <f t="shared" si="20"/>
        <v>theater</v>
      </c>
      <c r="R242" s="1" t="str">
        <f t="shared" si="21"/>
        <v>plays</v>
      </c>
      <c r="S242" s="11">
        <f t="shared" si="22"/>
        <v>40396.208333333336</v>
      </c>
      <c r="T242" s="11">
        <f t="shared" si="23"/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8"/>
        <v>101.91632047477745</v>
      </c>
      <c r="P243" s="7">
        <f t="shared" si="19"/>
        <v>101.97684085510689</v>
      </c>
      <c r="Q243" t="str">
        <f t="shared" si="20"/>
        <v>publishing</v>
      </c>
      <c r="R243" s="1" t="str">
        <f t="shared" si="21"/>
        <v>nonfiction</v>
      </c>
      <c r="S243" s="11">
        <f t="shared" si="22"/>
        <v>41742.208333333336</v>
      </c>
      <c r="T243" s="11">
        <f t="shared" si="23"/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8"/>
        <v>127.72619047619047</v>
      </c>
      <c r="P244" s="7">
        <f t="shared" si="19"/>
        <v>42.915999999999997</v>
      </c>
      <c r="Q244" t="str">
        <f t="shared" si="20"/>
        <v>music</v>
      </c>
      <c r="R244" s="1" t="str">
        <f t="shared" si="21"/>
        <v>rock</v>
      </c>
      <c r="S244" s="11">
        <f t="shared" si="22"/>
        <v>42865.208333333328</v>
      </c>
      <c r="T244" s="11">
        <f t="shared" si="23"/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8"/>
        <v>445.21739130434781</v>
      </c>
      <c r="P245" s="7">
        <f t="shared" si="19"/>
        <v>43.025210084033617</v>
      </c>
      <c r="Q245" t="str">
        <f t="shared" si="20"/>
        <v>theater</v>
      </c>
      <c r="R245" s="1" t="str">
        <f t="shared" si="21"/>
        <v>plays</v>
      </c>
      <c r="S245" s="11">
        <f t="shared" si="22"/>
        <v>43163.25</v>
      </c>
      <c r="T245" s="11">
        <f t="shared" si="23"/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8"/>
        <v>569.71428571428578</v>
      </c>
      <c r="P246" s="7">
        <f t="shared" si="19"/>
        <v>75.245283018867923</v>
      </c>
      <c r="Q246" t="str">
        <f t="shared" si="20"/>
        <v>theater</v>
      </c>
      <c r="R246" s="1" t="str">
        <f t="shared" si="21"/>
        <v>plays</v>
      </c>
      <c r="S246" s="11">
        <f t="shared" si="22"/>
        <v>41834.208333333336</v>
      </c>
      <c r="T246" s="11">
        <f t="shared" si="23"/>
        <v>41886.208333333336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8"/>
        <v>509.34482758620686</v>
      </c>
      <c r="P247" s="7">
        <f t="shared" si="19"/>
        <v>69.023364485981304</v>
      </c>
      <c r="Q247" t="str">
        <f t="shared" si="20"/>
        <v>theater</v>
      </c>
      <c r="R247" s="1" t="str">
        <f t="shared" si="21"/>
        <v>plays</v>
      </c>
      <c r="S247" s="11">
        <f t="shared" si="22"/>
        <v>41736.208333333336</v>
      </c>
      <c r="T247" s="11">
        <f t="shared" si="23"/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8"/>
        <v>325.5333333333333</v>
      </c>
      <c r="P248" s="7">
        <f t="shared" si="19"/>
        <v>65.986486486486484</v>
      </c>
      <c r="Q248" t="str">
        <f t="shared" si="20"/>
        <v>technology</v>
      </c>
      <c r="R248" s="1" t="str">
        <f t="shared" si="21"/>
        <v>web</v>
      </c>
      <c r="S248" s="11">
        <f t="shared" si="22"/>
        <v>41491.208333333336</v>
      </c>
      <c r="T248" s="11">
        <f t="shared" si="23"/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8"/>
        <v>932.61616161616166</v>
      </c>
      <c r="P249" s="7">
        <f t="shared" si="19"/>
        <v>98.013800424628457</v>
      </c>
      <c r="Q249" t="str">
        <f t="shared" si="20"/>
        <v>publishing</v>
      </c>
      <c r="R249" s="1" t="str">
        <f t="shared" si="21"/>
        <v>fiction</v>
      </c>
      <c r="S249" s="11">
        <f t="shared" si="22"/>
        <v>42726.25</v>
      </c>
      <c r="T249" s="11">
        <f t="shared" si="23"/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8"/>
        <v>211.33870967741933</v>
      </c>
      <c r="P250" s="7">
        <f t="shared" si="19"/>
        <v>60.105504587155963</v>
      </c>
      <c r="Q250" t="str">
        <f t="shared" si="20"/>
        <v>games</v>
      </c>
      <c r="R250" s="1" t="str">
        <f t="shared" si="21"/>
        <v>mobile games</v>
      </c>
      <c r="S250" s="11">
        <f t="shared" si="22"/>
        <v>42004.25</v>
      </c>
      <c r="T250" s="11">
        <f t="shared" si="23"/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8"/>
        <v>273.32520325203251</v>
      </c>
      <c r="P251" s="7">
        <f t="shared" si="19"/>
        <v>26.000773395204948</v>
      </c>
      <c r="Q251" t="str">
        <f t="shared" si="20"/>
        <v>publishing</v>
      </c>
      <c r="R251" s="1" t="str">
        <f t="shared" si="21"/>
        <v>translations</v>
      </c>
      <c r="S251" s="11">
        <f t="shared" si="22"/>
        <v>42006.25</v>
      </c>
      <c r="T251" s="11">
        <f t="shared" si="23"/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8"/>
        <v>3</v>
      </c>
      <c r="P252" s="7">
        <f t="shared" si="19"/>
        <v>3</v>
      </c>
      <c r="Q252" t="str">
        <f t="shared" si="20"/>
        <v>music</v>
      </c>
      <c r="R252" s="1" t="str">
        <f t="shared" si="21"/>
        <v>rock</v>
      </c>
      <c r="S252" s="11">
        <f t="shared" si="22"/>
        <v>40203.25</v>
      </c>
      <c r="T252" s="11">
        <f t="shared" si="23"/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8"/>
        <v>54.084507042253513</v>
      </c>
      <c r="P253" s="7">
        <f t="shared" si="19"/>
        <v>38.019801980198018</v>
      </c>
      <c r="Q253" t="str">
        <f t="shared" si="20"/>
        <v>theater</v>
      </c>
      <c r="R253" s="1" t="str">
        <f t="shared" si="21"/>
        <v>plays</v>
      </c>
      <c r="S253" s="11">
        <f t="shared" si="22"/>
        <v>41252.25</v>
      </c>
      <c r="T253" s="11">
        <f t="shared" si="23"/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8"/>
        <v>626.29999999999995</v>
      </c>
      <c r="P254" s="7">
        <f t="shared" si="19"/>
        <v>106.15254237288136</v>
      </c>
      <c r="Q254" t="str">
        <f t="shared" si="20"/>
        <v>theater</v>
      </c>
      <c r="R254" s="1" t="str">
        <f t="shared" si="21"/>
        <v>plays</v>
      </c>
      <c r="S254" s="11">
        <f t="shared" si="22"/>
        <v>41572.208333333336</v>
      </c>
      <c r="T254" s="11">
        <f t="shared" si="23"/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8"/>
        <v>89.021399176954731</v>
      </c>
      <c r="P255" s="7">
        <f t="shared" si="19"/>
        <v>81.019475655430711</v>
      </c>
      <c r="Q255" t="str">
        <f t="shared" si="20"/>
        <v>film &amp; video</v>
      </c>
      <c r="R255" s="1" t="str">
        <f t="shared" si="21"/>
        <v>drama</v>
      </c>
      <c r="S255" s="11">
        <f t="shared" si="22"/>
        <v>40641.208333333336</v>
      </c>
      <c r="T255" s="11">
        <f t="shared" si="23"/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8"/>
        <v>184.89130434782609</v>
      </c>
      <c r="P256" s="7">
        <f t="shared" si="19"/>
        <v>96.647727272727266</v>
      </c>
      <c r="Q256" t="str">
        <f t="shared" si="20"/>
        <v>publishing</v>
      </c>
      <c r="R256" s="1" t="str">
        <f t="shared" si="21"/>
        <v>nonfiction</v>
      </c>
      <c r="S256" s="11">
        <f t="shared" si="22"/>
        <v>42787.25</v>
      </c>
      <c r="T256" s="11">
        <f t="shared" si="23"/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8"/>
        <v>120.16770186335404</v>
      </c>
      <c r="P257" s="7">
        <f t="shared" si="19"/>
        <v>57.003535651149086</v>
      </c>
      <c r="Q257" t="str">
        <f t="shared" si="20"/>
        <v>music</v>
      </c>
      <c r="R257" s="1" t="str">
        <f t="shared" si="21"/>
        <v>rock</v>
      </c>
      <c r="S257" s="11">
        <f t="shared" si="22"/>
        <v>40590.25</v>
      </c>
      <c r="T257" s="11">
        <f t="shared" si="23"/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8"/>
        <v>23.390243902439025</v>
      </c>
      <c r="P258" s="7">
        <f t="shared" si="19"/>
        <v>63.93333333333333</v>
      </c>
      <c r="Q258" t="str">
        <f t="shared" si="20"/>
        <v>music</v>
      </c>
      <c r="R258" s="1" t="str">
        <f t="shared" si="21"/>
        <v>rock</v>
      </c>
      <c r="S258" s="11">
        <f t="shared" si="22"/>
        <v>42393.25</v>
      </c>
      <c r="T258" s="11">
        <f t="shared" si="23"/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24">(E259/D259)*100</f>
        <v>146</v>
      </c>
      <c r="P259" s="7">
        <f t="shared" ref="P259:P322" si="25">(E259/G259)</f>
        <v>90.456521739130437</v>
      </c>
      <c r="Q259" t="str">
        <f t="shared" ref="Q259:Q322" si="26">LEFT(N259, FIND("/", N259) -1)</f>
        <v>theater</v>
      </c>
      <c r="R259" s="1" t="str">
        <f t="shared" ref="R259:R322" si="27">MID(N259, FIND("/", N259) + 1, LEN(N259))</f>
        <v>plays</v>
      </c>
      <c r="S259" s="11">
        <f t="shared" ref="S259:S322" si="28">(((J259/60)/60)/24)+DATE(1970,1,1)</f>
        <v>41338.25</v>
      </c>
      <c r="T259" s="11">
        <f t="shared" ref="T259:T322" si="29">(((K259/60)/60)/24)+DATE(1970,1,1)</f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24"/>
        <v>268.48</v>
      </c>
      <c r="P260" s="7">
        <f t="shared" si="25"/>
        <v>72.172043010752688</v>
      </c>
      <c r="Q260" t="str">
        <f t="shared" si="26"/>
        <v>theater</v>
      </c>
      <c r="R260" s="1" t="str">
        <f t="shared" si="27"/>
        <v>plays</v>
      </c>
      <c r="S260" s="11">
        <f t="shared" si="28"/>
        <v>42712.25</v>
      </c>
      <c r="T260" s="11">
        <f t="shared" si="29"/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4"/>
        <v>597.5</v>
      </c>
      <c r="P261" s="7">
        <f t="shared" si="25"/>
        <v>77.934782608695656</v>
      </c>
      <c r="Q261" t="str">
        <f t="shared" si="26"/>
        <v>photography</v>
      </c>
      <c r="R261" s="1" t="str">
        <f t="shared" si="27"/>
        <v>photography books</v>
      </c>
      <c r="S261" s="11">
        <f t="shared" si="28"/>
        <v>41251.25</v>
      </c>
      <c r="T261" s="11">
        <f t="shared" si="29"/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4"/>
        <v>157.69841269841268</v>
      </c>
      <c r="P262" s="7">
        <f t="shared" si="25"/>
        <v>38.065134099616856</v>
      </c>
      <c r="Q262" t="str">
        <f t="shared" si="26"/>
        <v>music</v>
      </c>
      <c r="R262" s="1" t="str">
        <f t="shared" si="27"/>
        <v>rock</v>
      </c>
      <c r="S262" s="11">
        <f t="shared" si="28"/>
        <v>41180.208333333336</v>
      </c>
      <c r="T262" s="11">
        <f t="shared" si="29"/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4"/>
        <v>31.201660735468568</v>
      </c>
      <c r="P263" s="7">
        <f t="shared" si="25"/>
        <v>57.936123348017624</v>
      </c>
      <c r="Q263" t="str">
        <f t="shared" si="26"/>
        <v>music</v>
      </c>
      <c r="R263" s="1" t="str">
        <f t="shared" si="27"/>
        <v>rock</v>
      </c>
      <c r="S263" s="11">
        <f t="shared" si="28"/>
        <v>40415.208333333336</v>
      </c>
      <c r="T263" s="11">
        <f t="shared" si="29"/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4"/>
        <v>313.41176470588238</v>
      </c>
      <c r="P264" s="7">
        <f t="shared" si="25"/>
        <v>49.794392523364486</v>
      </c>
      <c r="Q264" t="str">
        <f t="shared" si="26"/>
        <v>music</v>
      </c>
      <c r="R264" s="1" t="str">
        <f t="shared" si="27"/>
        <v>indie rock</v>
      </c>
      <c r="S264" s="11">
        <f t="shared" si="28"/>
        <v>40638.208333333336</v>
      </c>
      <c r="T264" s="11">
        <f t="shared" si="29"/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4"/>
        <v>370.89655172413791</v>
      </c>
      <c r="P265" s="7">
        <f t="shared" si="25"/>
        <v>54.050251256281406</v>
      </c>
      <c r="Q265" t="str">
        <f t="shared" si="26"/>
        <v>photography</v>
      </c>
      <c r="R265" s="1" t="str">
        <f t="shared" si="27"/>
        <v>photography books</v>
      </c>
      <c r="S265" s="11">
        <f t="shared" si="28"/>
        <v>40187.25</v>
      </c>
      <c r="T265" s="11">
        <f t="shared" si="29"/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4"/>
        <v>362.66447368421052</v>
      </c>
      <c r="P266" s="7">
        <f t="shared" si="25"/>
        <v>30.002721335268504</v>
      </c>
      <c r="Q266" t="str">
        <f t="shared" si="26"/>
        <v>theater</v>
      </c>
      <c r="R266" s="1" t="str">
        <f t="shared" si="27"/>
        <v>plays</v>
      </c>
      <c r="S266" s="11">
        <f t="shared" si="28"/>
        <v>41317.25</v>
      </c>
      <c r="T266" s="11">
        <f t="shared" si="29"/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4"/>
        <v>123.08163265306122</v>
      </c>
      <c r="P267" s="7">
        <f t="shared" si="25"/>
        <v>70.127906976744185</v>
      </c>
      <c r="Q267" t="str">
        <f t="shared" si="26"/>
        <v>theater</v>
      </c>
      <c r="R267" s="1" t="str">
        <f t="shared" si="27"/>
        <v>plays</v>
      </c>
      <c r="S267" s="11">
        <f t="shared" si="28"/>
        <v>42372.25</v>
      </c>
      <c r="T267" s="11">
        <f t="shared" si="29"/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4"/>
        <v>76.766756032171585</v>
      </c>
      <c r="P268" s="7">
        <f t="shared" si="25"/>
        <v>26.996228786926462</v>
      </c>
      <c r="Q268" t="str">
        <f t="shared" si="26"/>
        <v>music</v>
      </c>
      <c r="R268" s="1" t="str">
        <f t="shared" si="27"/>
        <v>jazz</v>
      </c>
      <c r="S268" s="11">
        <f t="shared" si="28"/>
        <v>41950.25</v>
      </c>
      <c r="T268" s="11">
        <f t="shared" si="29"/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4"/>
        <v>233.62012987012989</v>
      </c>
      <c r="P269" s="7">
        <f t="shared" si="25"/>
        <v>51.990606936416185</v>
      </c>
      <c r="Q269" t="str">
        <f t="shared" si="26"/>
        <v>theater</v>
      </c>
      <c r="R269" s="1" t="str">
        <f t="shared" si="27"/>
        <v>plays</v>
      </c>
      <c r="S269" s="11">
        <f t="shared" si="28"/>
        <v>41206.208333333336</v>
      </c>
      <c r="T269" s="11">
        <f t="shared" si="29"/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4"/>
        <v>180.53333333333333</v>
      </c>
      <c r="P270" s="7">
        <f t="shared" si="25"/>
        <v>56.416666666666664</v>
      </c>
      <c r="Q270" t="str">
        <f t="shared" si="26"/>
        <v>film &amp; video</v>
      </c>
      <c r="R270" s="1" t="str">
        <f t="shared" si="27"/>
        <v>documentary</v>
      </c>
      <c r="S270" s="11">
        <f t="shared" si="28"/>
        <v>41186.208333333336</v>
      </c>
      <c r="T270" s="11">
        <f t="shared" si="29"/>
        <v>41232.25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4"/>
        <v>252.62857142857143</v>
      </c>
      <c r="P271" s="7">
        <f t="shared" si="25"/>
        <v>101.63218390804597</v>
      </c>
      <c r="Q271" t="str">
        <f t="shared" si="26"/>
        <v>film &amp; video</v>
      </c>
      <c r="R271" s="1" t="str">
        <f t="shared" si="27"/>
        <v>television</v>
      </c>
      <c r="S271" s="11">
        <f t="shared" si="28"/>
        <v>43496.25</v>
      </c>
      <c r="T271" s="11">
        <f t="shared" si="29"/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4"/>
        <v>27.176538240368025</v>
      </c>
      <c r="P272" s="7">
        <f t="shared" si="25"/>
        <v>25.005291005291006</v>
      </c>
      <c r="Q272" t="str">
        <f t="shared" si="26"/>
        <v>games</v>
      </c>
      <c r="R272" s="1" t="str">
        <f t="shared" si="27"/>
        <v>video games</v>
      </c>
      <c r="S272" s="11">
        <f t="shared" si="28"/>
        <v>40514.25</v>
      </c>
      <c r="T272" s="11">
        <f t="shared" si="29"/>
        <v>40516.25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4"/>
        <v>1.2706571242680547</v>
      </c>
      <c r="P273" s="7">
        <f t="shared" si="25"/>
        <v>32.016393442622949</v>
      </c>
      <c r="Q273" t="str">
        <f t="shared" si="26"/>
        <v>photography</v>
      </c>
      <c r="R273" s="1" t="str">
        <f t="shared" si="27"/>
        <v>photography books</v>
      </c>
      <c r="S273" s="11">
        <f t="shared" si="28"/>
        <v>42345.25</v>
      </c>
      <c r="T273" s="11">
        <f t="shared" si="29"/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4"/>
        <v>304.0097847358121</v>
      </c>
      <c r="P274" s="7">
        <f t="shared" si="25"/>
        <v>82.021647307286173</v>
      </c>
      <c r="Q274" t="str">
        <f t="shared" si="26"/>
        <v>theater</v>
      </c>
      <c r="R274" s="1" t="str">
        <f t="shared" si="27"/>
        <v>plays</v>
      </c>
      <c r="S274" s="11">
        <f t="shared" si="28"/>
        <v>43656.208333333328</v>
      </c>
      <c r="T274" s="11">
        <f t="shared" si="29"/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4"/>
        <v>137.23076923076923</v>
      </c>
      <c r="P275" s="7">
        <f t="shared" si="25"/>
        <v>37.957446808510639</v>
      </c>
      <c r="Q275" t="str">
        <f t="shared" si="26"/>
        <v>theater</v>
      </c>
      <c r="R275" s="1" t="str">
        <f t="shared" si="27"/>
        <v>plays</v>
      </c>
      <c r="S275" s="11">
        <f t="shared" si="28"/>
        <v>42995.208333333328</v>
      </c>
      <c r="T275" s="11">
        <f t="shared" si="29"/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4"/>
        <v>32.208333333333336</v>
      </c>
      <c r="P276" s="7">
        <f t="shared" si="25"/>
        <v>51.533333333333331</v>
      </c>
      <c r="Q276" t="str">
        <f t="shared" si="26"/>
        <v>theater</v>
      </c>
      <c r="R276" s="1" t="str">
        <f t="shared" si="27"/>
        <v>plays</v>
      </c>
      <c r="S276" s="11">
        <f t="shared" si="28"/>
        <v>43045.25</v>
      </c>
      <c r="T276" s="11">
        <f t="shared" si="29"/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4"/>
        <v>241.51282051282053</v>
      </c>
      <c r="P277" s="7">
        <f t="shared" si="25"/>
        <v>81.198275862068968</v>
      </c>
      <c r="Q277" t="str">
        <f t="shared" si="26"/>
        <v>publishing</v>
      </c>
      <c r="R277" s="1" t="str">
        <f t="shared" si="27"/>
        <v>translations</v>
      </c>
      <c r="S277" s="11">
        <f t="shared" si="28"/>
        <v>43561.208333333328</v>
      </c>
      <c r="T277" s="11">
        <f t="shared" si="29"/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4"/>
        <v>96.8</v>
      </c>
      <c r="P278" s="7">
        <f t="shared" si="25"/>
        <v>40.030075187969928</v>
      </c>
      <c r="Q278" t="str">
        <f t="shared" si="26"/>
        <v>games</v>
      </c>
      <c r="R278" s="1" t="str">
        <f t="shared" si="27"/>
        <v>video games</v>
      </c>
      <c r="S278" s="11">
        <f t="shared" si="28"/>
        <v>41018.208333333336</v>
      </c>
      <c r="T278" s="11">
        <f t="shared" si="29"/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4"/>
        <v>1066.4285714285716</v>
      </c>
      <c r="P279" s="7">
        <f t="shared" si="25"/>
        <v>89.939759036144579</v>
      </c>
      <c r="Q279" t="str">
        <f t="shared" si="26"/>
        <v>theater</v>
      </c>
      <c r="R279" s="1" t="str">
        <f t="shared" si="27"/>
        <v>plays</v>
      </c>
      <c r="S279" s="11">
        <f t="shared" si="28"/>
        <v>40378.208333333336</v>
      </c>
      <c r="T279" s="11">
        <f t="shared" si="29"/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4"/>
        <v>325.88888888888891</v>
      </c>
      <c r="P280" s="7">
        <f t="shared" si="25"/>
        <v>96.692307692307693</v>
      </c>
      <c r="Q280" t="str">
        <f t="shared" si="26"/>
        <v>technology</v>
      </c>
      <c r="R280" s="1" t="str">
        <f t="shared" si="27"/>
        <v>web</v>
      </c>
      <c r="S280" s="11">
        <f t="shared" si="28"/>
        <v>41239.25</v>
      </c>
      <c r="T280" s="11">
        <f t="shared" si="29"/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4"/>
        <v>170.70000000000002</v>
      </c>
      <c r="P281" s="7">
        <f t="shared" si="25"/>
        <v>25.010989010989011</v>
      </c>
      <c r="Q281" t="str">
        <f t="shared" si="26"/>
        <v>theater</v>
      </c>
      <c r="R281" s="1" t="str">
        <f t="shared" si="27"/>
        <v>plays</v>
      </c>
      <c r="S281" s="11">
        <f t="shared" si="28"/>
        <v>43346.208333333328</v>
      </c>
      <c r="T281" s="11">
        <f t="shared" si="29"/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4"/>
        <v>581.44000000000005</v>
      </c>
      <c r="P282" s="7">
        <f t="shared" si="25"/>
        <v>36.987277353689571</v>
      </c>
      <c r="Q282" t="str">
        <f t="shared" si="26"/>
        <v>film &amp; video</v>
      </c>
      <c r="R282" s="1" t="str">
        <f t="shared" si="27"/>
        <v>animation</v>
      </c>
      <c r="S282" s="11">
        <f t="shared" si="28"/>
        <v>43060.25</v>
      </c>
      <c r="T282" s="11">
        <f t="shared" si="29"/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4"/>
        <v>91.520972644376897</v>
      </c>
      <c r="P283" s="7">
        <f t="shared" si="25"/>
        <v>73.012609117361791</v>
      </c>
      <c r="Q283" t="str">
        <f t="shared" si="26"/>
        <v>theater</v>
      </c>
      <c r="R283" s="1" t="str">
        <f t="shared" si="27"/>
        <v>plays</v>
      </c>
      <c r="S283" s="11">
        <f t="shared" si="28"/>
        <v>40979.25</v>
      </c>
      <c r="T283" s="11">
        <f t="shared" si="29"/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4"/>
        <v>108.04761904761904</v>
      </c>
      <c r="P284" s="7">
        <f t="shared" si="25"/>
        <v>68.240601503759393</v>
      </c>
      <c r="Q284" t="str">
        <f t="shared" si="26"/>
        <v>film &amp; video</v>
      </c>
      <c r="R284" s="1" t="str">
        <f t="shared" si="27"/>
        <v>television</v>
      </c>
      <c r="S284" s="11">
        <f t="shared" si="28"/>
        <v>42701.25</v>
      </c>
      <c r="T284" s="11">
        <f t="shared" si="29"/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4"/>
        <v>18.728395061728396</v>
      </c>
      <c r="P285" s="7">
        <f t="shared" si="25"/>
        <v>52.310344827586206</v>
      </c>
      <c r="Q285" t="str">
        <f t="shared" si="26"/>
        <v>music</v>
      </c>
      <c r="R285" s="1" t="str">
        <f t="shared" si="27"/>
        <v>rock</v>
      </c>
      <c r="S285" s="11">
        <f t="shared" si="28"/>
        <v>42520.208333333328</v>
      </c>
      <c r="T285" s="11">
        <f t="shared" si="29"/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4"/>
        <v>83.193877551020407</v>
      </c>
      <c r="P286" s="7">
        <f t="shared" si="25"/>
        <v>61.765151515151516</v>
      </c>
      <c r="Q286" t="str">
        <f t="shared" si="26"/>
        <v>technology</v>
      </c>
      <c r="R286" s="1" t="str">
        <f t="shared" si="27"/>
        <v>web</v>
      </c>
      <c r="S286" s="11">
        <f t="shared" si="28"/>
        <v>41030.208333333336</v>
      </c>
      <c r="T286" s="11">
        <f t="shared" si="29"/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4"/>
        <v>706.33333333333337</v>
      </c>
      <c r="P287" s="7">
        <f t="shared" si="25"/>
        <v>25.027559055118111</v>
      </c>
      <c r="Q287" t="str">
        <f t="shared" si="26"/>
        <v>theater</v>
      </c>
      <c r="R287" s="1" t="str">
        <f t="shared" si="27"/>
        <v>plays</v>
      </c>
      <c r="S287" s="11">
        <f t="shared" si="28"/>
        <v>42623.208333333328</v>
      </c>
      <c r="T287" s="11">
        <f t="shared" si="29"/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4"/>
        <v>17.446030330062445</v>
      </c>
      <c r="P288" s="7">
        <f t="shared" si="25"/>
        <v>106.28804347826087</v>
      </c>
      <c r="Q288" t="str">
        <f t="shared" si="26"/>
        <v>theater</v>
      </c>
      <c r="R288" s="1" t="str">
        <f t="shared" si="27"/>
        <v>plays</v>
      </c>
      <c r="S288" s="11">
        <f t="shared" si="28"/>
        <v>42697.25</v>
      </c>
      <c r="T288" s="11">
        <f t="shared" si="29"/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4"/>
        <v>209.73015873015873</v>
      </c>
      <c r="P289" s="7">
        <f t="shared" si="25"/>
        <v>75.07386363636364</v>
      </c>
      <c r="Q289" t="str">
        <f t="shared" si="26"/>
        <v>music</v>
      </c>
      <c r="R289" s="1" t="str">
        <f t="shared" si="27"/>
        <v>electric music</v>
      </c>
      <c r="S289" s="11">
        <f t="shared" si="28"/>
        <v>42122.208333333328</v>
      </c>
      <c r="T289" s="11">
        <f t="shared" si="29"/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4"/>
        <v>97.785714285714292</v>
      </c>
      <c r="P290" s="7">
        <f t="shared" si="25"/>
        <v>39.970802919708028</v>
      </c>
      <c r="Q290" t="str">
        <f t="shared" si="26"/>
        <v>music</v>
      </c>
      <c r="R290" s="1" t="str">
        <f t="shared" si="27"/>
        <v>metal</v>
      </c>
      <c r="S290" s="11">
        <f t="shared" si="28"/>
        <v>40982.208333333336</v>
      </c>
      <c r="T290" s="11">
        <f t="shared" si="29"/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4"/>
        <v>1684.25</v>
      </c>
      <c r="P291" s="7">
        <f t="shared" si="25"/>
        <v>39.982195845697326</v>
      </c>
      <c r="Q291" t="str">
        <f t="shared" si="26"/>
        <v>theater</v>
      </c>
      <c r="R291" s="1" t="str">
        <f t="shared" si="27"/>
        <v>plays</v>
      </c>
      <c r="S291" s="11">
        <f t="shared" si="28"/>
        <v>42219.208333333328</v>
      </c>
      <c r="T291" s="11">
        <f t="shared" si="29"/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4"/>
        <v>54.402135231316727</v>
      </c>
      <c r="P292" s="7">
        <f t="shared" si="25"/>
        <v>101.01541850220265</v>
      </c>
      <c r="Q292" t="str">
        <f t="shared" si="26"/>
        <v>film &amp; video</v>
      </c>
      <c r="R292" s="1" t="str">
        <f t="shared" si="27"/>
        <v>documentary</v>
      </c>
      <c r="S292" s="11">
        <f t="shared" si="28"/>
        <v>41404.208333333336</v>
      </c>
      <c r="T292" s="11">
        <f t="shared" si="29"/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4"/>
        <v>456.61111111111109</v>
      </c>
      <c r="P293" s="7">
        <f t="shared" si="25"/>
        <v>76.813084112149539</v>
      </c>
      <c r="Q293" t="str">
        <f t="shared" si="26"/>
        <v>technology</v>
      </c>
      <c r="R293" s="1" t="str">
        <f t="shared" si="27"/>
        <v>web</v>
      </c>
      <c r="S293" s="11">
        <f t="shared" si="28"/>
        <v>40831.208333333336</v>
      </c>
      <c r="T293" s="11">
        <f t="shared" si="29"/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4"/>
        <v>9.8219178082191778</v>
      </c>
      <c r="P294" s="7">
        <f t="shared" si="25"/>
        <v>71.7</v>
      </c>
      <c r="Q294" t="str">
        <f t="shared" si="26"/>
        <v>food</v>
      </c>
      <c r="R294" s="1" t="str">
        <f t="shared" si="27"/>
        <v>food trucks</v>
      </c>
      <c r="S294" s="11">
        <f t="shared" si="28"/>
        <v>40984.208333333336</v>
      </c>
      <c r="T294" s="11">
        <f t="shared" si="29"/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4"/>
        <v>16.384615384615383</v>
      </c>
      <c r="P295" s="7">
        <f t="shared" si="25"/>
        <v>33.28125</v>
      </c>
      <c r="Q295" t="str">
        <f t="shared" si="26"/>
        <v>theater</v>
      </c>
      <c r="R295" s="1" t="str">
        <f t="shared" si="27"/>
        <v>plays</v>
      </c>
      <c r="S295" s="11">
        <f t="shared" si="28"/>
        <v>40456.208333333336</v>
      </c>
      <c r="T295" s="11">
        <f t="shared" si="29"/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4"/>
        <v>1339.6666666666667</v>
      </c>
      <c r="P296" s="7">
        <f t="shared" si="25"/>
        <v>43.923497267759565</v>
      </c>
      <c r="Q296" t="str">
        <f t="shared" si="26"/>
        <v>theater</v>
      </c>
      <c r="R296" s="1" t="str">
        <f t="shared" si="27"/>
        <v>plays</v>
      </c>
      <c r="S296" s="11">
        <f t="shared" si="28"/>
        <v>43399.208333333328</v>
      </c>
      <c r="T296" s="11">
        <f t="shared" si="29"/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4"/>
        <v>35.650077760497666</v>
      </c>
      <c r="P297" s="7">
        <f t="shared" si="25"/>
        <v>36.004712041884815</v>
      </c>
      <c r="Q297" t="str">
        <f t="shared" si="26"/>
        <v>theater</v>
      </c>
      <c r="R297" s="1" t="str">
        <f t="shared" si="27"/>
        <v>plays</v>
      </c>
      <c r="S297" s="11">
        <f t="shared" si="28"/>
        <v>41562.208333333336</v>
      </c>
      <c r="T297" s="11">
        <f t="shared" si="29"/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4"/>
        <v>54.950819672131146</v>
      </c>
      <c r="P298" s="7">
        <f t="shared" si="25"/>
        <v>88.21052631578948</v>
      </c>
      <c r="Q298" t="str">
        <f t="shared" si="26"/>
        <v>theater</v>
      </c>
      <c r="R298" s="1" t="str">
        <f t="shared" si="27"/>
        <v>plays</v>
      </c>
      <c r="S298" s="11">
        <f t="shared" si="28"/>
        <v>43493.25</v>
      </c>
      <c r="T298" s="11">
        <f t="shared" si="29"/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4"/>
        <v>94.236111111111114</v>
      </c>
      <c r="P299" s="7">
        <f t="shared" si="25"/>
        <v>65.240384615384613</v>
      </c>
      <c r="Q299" t="str">
        <f t="shared" si="26"/>
        <v>theater</v>
      </c>
      <c r="R299" s="1" t="str">
        <f t="shared" si="27"/>
        <v>plays</v>
      </c>
      <c r="S299" s="11">
        <f t="shared" si="28"/>
        <v>41653.25</v>
      </c>
      <c r="T299" s="11">
        <f t="shared" si="29"/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4"/>
        <v>143.91428571428571</v>
      </c>
      <c r="P300" s="7">
        <f t="shared" si="25"/>
        <v>69.958333333333329</v>
      </c>
      <c r="Q300" t="str">
        <f t="shared" si="26"/>
        <v>music</v>
      </c>
      <c r="R300" s="1" t="str">
        <f t="shared" si="27"/>
        <v>rock</v>
      </c>
      <c r="S300" s="11">
        <f t="shared" si="28"/>
        <v>42426.25</v>
      </c>
      <c r="T300" s="11">
        <f t="shared" si="29"/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4"/>
        <v>51.421052631578945</v>
      </c>
      <c r="P301" s="7">
        <f t="shared" si="25"/>
        <v>39.877551020408163</v>
      </c>
      <c r="Q301" t="str">
        <f t="shared" si="26"/>
        <v>food</v>
      </c>
      <c r="R301" s="1" t="str">
        <f t="shared" si="27"/>
        <v>food trucks</v>
      </c>
      <c r="S301" s="11">
        <f t="shared" si="28"/>
        <v>42432.25</v>
      </c>
      <c r="T301" s="11">
        <f t="shared" si="29"/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4"/>
        <v>5</v>
      </c>
      <c r="P302" s="7">
        <f t="shared" si="25"/>
        <v>5</v>
      </c>
      <c r="Q302" t="str">
        <f t="shared" si="26"/>
        <v>publishing</v>
      </c>
      <c r="R302" s="1" t="str">
        <f t="shared" si="27"/>
        <v>nonfiction</v>
      </c>
      <c r="S302" s="11">
        <f t="shared" si="28"/>
        <v>42977.208333333328</v>
      </c>
      <c r="T302" s="11">
        <f t="shared" si="29"/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4"/>
        <v>1344.6666666666667</v>
      </c>
      <c r="P303" s="7">
        <f t="shared" si="25"/>
        <v>41.023728813559323</v>
      </c>
      <c r="Q303" t="str">
        <f t="shared" si="26"/>
        <v>film &amp; video</v>
      </c>
      <c r="R303" s="1" t="str">
        <f t="shared" si="27"/>
        <v>documentary</v>
      </c>
      <c r="S303" s="11">
        <f t="shared" si="28"/>
        <v>42061.25</v>
      </c>
      <c r="T303" s="11">
        <f t="shared" si="29"/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4"/>
        <v>31.844940867279899</v>
      </c>
      <c r="P304" s="7">
        <f t="shared" si="25"/>
        <v>98.914285714285711</v>
      </c>
      <c r="Q304" t="str">
        <f t="shared" si="26"/>
        <v>theater</v>
      </c>
      <c r="R304" s="1" t="str">
        <f t="shared" si="27"/>
        <v>plays</v>
      </c>
      <c r="S304" s="11">
        <f t="shared" si="28"/>
        <v>43345.208333333328</v>
      </c>
      <c r="T304" s="11">
        <f t="shared" si="29"/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4"/>
        <v>82.617647058823536</v>
      </c>
      <c r="P305" s="7">
        <f t="shared" si="25"/>
        <v>87.78125</v>
      </c>
      <c r="Q305" t="str">
        <f t="shared" si="26"/>
        <v>music</v>
      </c>
      <c r="R305" s="1" t="str">
        <f t="shared" si="27"/>
        <v>indie rock</v>
      </c>
      <c r="S305" s="11">
        <f t="shared" si="28"/>
        <v>42376.25</v>
      </c>
      <c r="T305" s="11">
        <f t="shared" si="29"/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4"/>
        <v>546.14285714285722</v>
      </c>
      <c r="P306" s="7">
        <f t="shared" si="25"/>
        <v>80.767605633802816</v>
      </c>
      <c r="Q306" t="str">
        <f t="shared" si="26"/>
        <v>film &amp; video</v>
      </c>
      <c r="R306" s="1" t="str">
        <f t="shared" si="27"/>
        <v>documentary</v>
      </c>
      <c r="S306" s="11">
        <f t="shared" si="28"/>
        <v>42589.208333333328</v>
      </c>
      <c r="T306" s="11">
        <f t="shared" si="29"/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4"/>
        <v>286.21428571428572</v>
      </c>
      <c r="P307" s="7">
        <f t="shared" si="25"/>
        <v>94.28235294117647</v>
      </c>
      <c r="Q307" t="str">
        <f t="shared" si="26"/>
        <v>theater</v>
      </c>
      <c r="R307" s="1" t="str">
        <f t="shared" si="27"/>
        <v>plays</v>
      </c>
      <c r="S307" s="11">
        <f t="shared" si="28"/>
        <v>42448.208333333328</v>
      </c>
      <c r="T307" s="11">
        <f t="shared" si="29"/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4"/>
        <v>7.9076923076923071</v>
      </c>
      <c r="P308" s="7">
        <f t="shared" si="25"/>
        <v>73.428571428571431</v>
      </c>
      <c r="Q308" t="str">
        <f t="shared" si="26"/>
        <v>theater</v>
      </c>
      <c r="R308" s="1" t="str">
        <f t="shared" si="27"/>
        <v>plays</v>
      </c>
      <c r="S308" s="11">
        <f t="shared" si="28"/>
        <v>42930.208333333328</v>
      </c>
      <c r="T308" s="11">
        <f t="shared" si="29"/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4"/>
        <v>132.13677811550153</v>
      </c>
      <c r="P309" s="7">
        <f t="shared" si="25"/>
        <v>65.968133535660087</v>
      </c>
      <c r="Q309" t="str">
        <f t="shared" si="26"/>
        <v>publishing</v>
      </c>
      <c r="R309" s="1" t="str">
        <f t="shared" si="27"/>
        <v>fiction</v>
      </c>
      <c r="S309" s="11">
        <f t="shared" si="28"/>
        <v>41066.208333333336</v>
      </c>
      <c r="T309" s="11">
        <f t="shared" si="29"/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4"/>
        <v>74.077834179357026</v>
      </c>
      <c r="P310" s="7">
        <f t="shared" si="25"/>
        <v>109.04109589041096</v>
      </c>
      <c r="Q310" t="str">
        <f t="shared" si="26"/>
        <v>theater</v>
      </c>
      <c r="R310" s="1" t="str">
        <f t="shared" si="27"/>
        <v>plays</v>
      </c>
      <c r="S310" s="11">
        <f t="shared" si="28"/>
        <v>40651.208333333336</v>
      </c>
      <c r="T310" s="11">
        <f t="shared" si="29"/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4"/>
        <v>75.292682926829272</v>
      </c>
      <c r="P311" s="7">
        <f t="shared" si="25"/>
        <v>41.16</v>
      </c>
      <c r="Q311" t="str">
        <f t="shared" si="26"/>
        <v>music</v>
      </c>
      <c r="R311" s="1" t="str">
        <f t="shared" si="27"/>
        <v>indie rock</v>
      </c>
      <c r="S311" s="11">
        <f t="shared" si="28"/>
        <v>40807.208333333336</v>
      </c>
      <c r="T311" s="11">
        <f t="shared" si="29"/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4"/>
        <v>20.333333333333332</v>
      </c>
      <c r="P312" s="7">
        <f t="shared" si="25"/>
        <v>99.125</v>
      </c>
      <c r="Q312" t="str">
        <f t="shared" si="26"/>
        <v>games</v>
      </c>
      <c r="R312" s="1" t="str">
        <f t="shared" si="27"/>
        <v>video games</v>
      </c>
      <c r="S312" s="11">
        <f t="shared" si="28"/>
        <v>40277.208333333336</v>
      </c>
      <c r="T312" s="11">
        <f t="shared" si="29"/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4"/>
        <v>203.36507936507937</v>
      </c>
      <c r="P313" s="7">
        <f t="shared" si="25"/>
        <v>105.88429752066116</v>
      </c>
      <c r="Q313" t="str">
        <f t="shared" si="26"/>
        <v>theater</v>
      </c>
      <c r="R313" s="1" t="str">
        <f t="shared" si="27"/>
        <v>plays</v>
      </c>
      <c r="S313" s="11">
        <f t="shared" si="28"/>
        <v>40590.25</v>
      </c>
      <c r="T313" s="11">
        <f t="shared" si="29"/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4"/>
        <v>310.2284263959391</v>
      </c>
      <c r="P314" s="7">
        <f t="shared" si="25"/>
        <v>48.996525921966864</v>
      </c>
      <c r="Q314" t="str">
        <f t="shared" si="26"/>
        <v>theater</v>
      </c>
      <c r="R314" s="1" t="str">
        <f t="shared" si="27"/>
        <v>plays</v>
      </c>
      <c r="S314" s="11">
        <f t="shared" si="28"/>
        <v>41572.208333333336</v>
      </c>
      <c r="T314" s="11">
        <f t="shared" si="29"/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4"/>
        <v>395.31818181818181</v>
      </c>
      <c r="P315" s="7">
        <f t="shared" si="25"/>
        <v>39</v>
      </c>
      <c r="Q315" t="str">
        <f t="shared" si="26"/>
        <v>music</v>
      </c>
      <c r="R315" s="1" t="str">
        <f t="shared" si="27"/>
        <v>rock</v>
      </c>
      <c r="S315" s="11">
        <f t="shared" si="28"/>
        <v>40966.25</v>
      </c>
      <c r="T315" s="11">
        <f t="shared" si="29"/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4"/>
        <v>294.71428571428572</v>
      </c>
      <c r="P316" s="7">
        <f t="shared" si="25"/>
        <v>31.022556390977442</v>
      </c>
      <c r="Q316" t="str">
        <f t="shared" si="26"/>
        <v>film &amp; video</v>
      </c>
      <c r="R316" s="1" t="str">
        <f t="shared" si="27"/>
        <v>documentary</v>
      </c>
      <c r="S316" s="11">
        <f t="shared" si="28"/>
        <v>43536.208333333328</v>
      </c>
      <c r="T316" s="11">
        <f t="shared" si="29"/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4"/>
        <v>33.89473684210526</v>
      </c>
      <c r="P317" s="7">
        <f t="shared" si="25"/>
        <v>103.87096774193549</v>
      </c>
      <c r="Q317" t="str">
        <f t="shared" si="26"/>
        <v>theater</v>
      </c>
      <c r="R317" s="1" t="str">
        <f t="shared" si="27"/>
        <v>plays</v>
      </c>
      <c r="S317" s="11">
        <f t="shared" si="28"/>
        <v>41783.208333333336</v>
      </c>
      <c r="T317" s="11">
        <f t="shared" si="29"/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4"/>
        <v>66.677083333333329</v>
      </c>
      <c r="P318" s="7">
        <f t="shared" si="25"/>
        <v>59.268518518518519</v>
      </c>
      <c r="Q318" t="str">
        <f t="shared" si="26"/>
        <v>food</v>
      </c>
      <c r="R318" s="1" t="str">
        <f t="shared" si="27"/>
        <v>food trucks</v>
      </c>
      <c r="S318" s="11">
        <f t="shared" si="28"/>
        <v>43788.25</v>
      </c>
      <c r="T318" s="11">
        <f t="shared" si="29"/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4"/>
        <v>19.227272727272727</v>
      </c>
      <c r="P319" s="7">
        <f t="shared" si="25"/>
        <v>42.3</v>
      </c>
      <c r="Q319" t="str">
        <f t="shared" si="26"/>
        <v>theater</v>
      </c>
      <c r="R319" s="1" t="str">
        <f t="shared" si="27"/>
        <v>plays</v>
      </c>
      <c r="S319" s="11">
        <f t="shared" si="28"/>
        <v>42869.208333333328</v>
      </c>
      <c r="T319" s="11">
        <f t="shared" si="29"/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4"/>
        <v>15.842105263157894</v>
      </c>
      <c r="P320" s="7">
        <f t="shared" si="25"/>
        <v>53.117647058823529</v>
      </c>
      <c r="Q320" t="str">
        <f t="shared" si="26"/>
        <v>music</v>
      </c>
      <c r="R320" s="1" t="str">
        <f t="shared" si="27"/>
        <v>rock</v>
      </c>
      <c r="S320" s="11">
        <f t="shared" si="28"/>
        <v>41684.25</v>
      </c>
      <c r="T320" s="11">
        <f t="shared" si="29"/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4"/>
        <v>38.702380952380956</v>
      </c>
      <c r="P321" s="7">
        <f t="shared" si="25"/>
        <v>50.796875</v>
      </c>
      <c r="Q321" t="str">
        <f t="shared" si="26"/>
        <v>technology</v>
      </c>
      <c r="R321" s="1" t="str">
        <f t="shared" si="27"/>
        <v>web</v>
      </c>
      <c r="S321" s="11">
        <f t="shared" si="28"/>
        <v>40402.208333333336</v>
      </c>
      <c r="T321" s="11">
        <f t="shared" si="29"/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24"/>
        <v>9.5876777251184837</v>
      </c>
      <c r="P322" s="7">
        <f t="shared" si="25"/>
        <v>101.15</v>
      </c>
      <c r="Q322" t="str">
        <f t="shared" si="26"/>
        <v>publishing</v>
      </c>
      <c r="R322" s="1" t="str">
        <f t="shared" si="27"/>
        <v>fiction</v>
      </c>
      <c r="S322" s="11">
        <f t="shared" si="28"/>
        <v>40673.208333333336</v>
      </c>
      <c r="T322" s="11">
        <f t="shared" si="29"/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30">(E323/D323)*100</f>
        <v>94.144366197183089</v>
      </c>
      <c r="P323" s="7">
        <f t="shared" ref="P323:P386" si="31">(E323/G323)</f>
        <v>65.000810372771468</v>
      </c>
      <c r="Q323" t="str">
        <f t="shared" ref="Q323:Q386" si="32">LEFT(N323, FIND("/", N323) -1)</f>
        <v>film &amp; video</v>
      </c>
      <c r="R323" s="1" t="str">
        <f t="shared" ref="R323:R386" si="33">MID(N323, FIND("/", N323) + 1, LEN(N323))</f>
        <v>shorts</v>
      </c>
      <c r="S323" s="11">
        <f t="shared" ref="S323:S386" si="34">(((J323/60)/60)/24)+DATE(1970,1,1)</f>
        <v>40634.208333333336</v>
      </c>
      <c r="T323" s="11">
        <f t="shared" ref="T323:T386" si="35">(((K323/60)/60)/24)+DATE(1970,1,1)</f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30"/>
        <v>166.56234096692114</v>
      </c>
      <c r="P324" s="7">
        <f t="shared" si="31"/>
        <v>37.998645510835914</v>
      </c>
      <c r="Q324" t="str">
        <f t="shared" si="32"/>
        <v>theater</v>
      </c>
      <c r="R324" s="1" t="str">
        <f t="shared" si="33"/>
        <v>plays</v>
      </c>
      <c r="S324" s="11">
        <f t="shared" si="34"/>
        <v>40507.25</v>
      </c>
      <c r="T324" s="11">
        <f t="shared" si="35"/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0"/>
        <v>24.134831460674157</v>
      </c>
      <c r="P325" s="7">
        <f t="shared" si="31"/>
        <v>82.615384615384613</v>
      </c>
      <c r="Q325" t="str">
        <f t="shared" si="32"/>
        <v>film &amp; video</v>
      </c>
      <c r="R325" s="1" t="str">
        <f t="shared" si="33"/>
        <v>documentary</v>
      </c>
      <c r="S325" s="11">
        <f t="shared" si="34"/>
        <v>41725.208333333336</v>
      </c>
      <c r="T325" s="11">
        <f t="shared" si="35"/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0"/>
        <v>164.05633802816902</v>
      </c>
      <c r="P326" s="7">
        <f t="shared" si="31"/>
        <v>37.941368078175898</v>
      </c>
      <c r="Q326" t="str">
        <f t="shared" si="32"/>
        <v>theater</v>
      </c>
      <c r="R326" s="1" t="str">
        <f t="shared" si="33"/>
        <v>plays</v>
      </c>
      <c r="S326" s="11">
        <f t="shared" si="34"/>
        <v>42176.208333333328</v>
      </c>
      <c r="T326" s="11">
        <f t="shared" si="35"/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0"/>
        <v>90.723076923076931</v>
      </c>
      <c r="P327" s="7">
        <f t="shared" si="31"/>
        <v>80.780821917808225</v>
      </c>
      <c r="Q327" t="str">
        <f t="shared" si="32"/>
        <v>theater</v>
      </c>
      <c r="R327" s="1" t="str">
        <f t="shared" si="33"/>
        <v>plays</v>
      </c>
      <c r="S327" s="11">
        <f t="shared" si="34"/>
        <v>43267.208333333328</v>
      </c>
      <c r="T327" s="11">
        <f t="shared" si="35"/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0"/>
        <v>46.194444444444443</v>
      </c>
      <c r="P328" s="7">
        <f t="shared" si="31"/>
        <v>25.984375</v>
      </c>
      <c r="Q328" t="str">
        <f t="shared" si="32"/>
        <v>film &amp; video</v>
      </c>
      <c r="R328" s="1" t="str">
        <f t="shared" si="33"/>
        <v>animation</v>
      </c>
      <c r="S328" s="11">
        <f t="shared" si="34"/>
        <v>42364.25</v>
      </c>
      <c r="T328" s="11">
        <f t="shared" si="35"/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0"/>
        <v>38.53846153846154</v>
      </c>
      <c r="P329" s="7">
        <f t="shared" si="31"/>
        <v>30.363636363636363</v>
      </c>
      <c r="Q329" t="str">
        <f t="shared" si="32"/>
        <v>theater</v>
      </c>
      <c r="R329" s="1" t="str">
        <f t="shared" si="33"/>
        <v>plays</v>
      </c>
      <c r="S329" s="11">
        <f t="shared" si="34"/>
        <v>43705.208333333328</v>
      </c>
      <c r="T329" s="11">
        <f t="shared" si="35"/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0"/>
        <v>133.56231003039514</v>
      </c>
      <c r="P330" s="7">
        <f t="shared" si="31"/>
        <v>54.004916018025398</v>
      </c>
      <c r="Q330" t="str">
        <f t="shared" si="32"/>
        <v>music</v>
      </c>
      <c r="R330" s="1" t="str">
        <f t="shared" si="33"/>
        <v>rock</v>
      </c>
      <c r="S330" s="11">
        <f t="shared" si="34"/>
        <v>43434.25</v>
      </c>
      <c r="T330" s="11">
        <f t="shared" si="35"/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0"/>
        <v>22.896588486140725</v>
      </c>
      <c r="P331" s="7">
        <f t="shared" si="31"/>
        <v>101.78672985781991</v>
      </c>
      <c r="Q331" t="str">
        <f t="shared" si="32"/>
        <v>games</v>
      </c>
      <c r="R331" s="1" t="str">
        <f t="shared" si="33"/>
        <v>video games</v>
      </c>
      <c r="S331" s="11">
        <f t="shared" si="34"/>
        <v>42716.25</v>
      </c>
      <c r="T331" s="11">
        <f t="shared" si="35"/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0"/>
        <v>184.95548961424333</v>
      </c>
      <c r="P332" s="7">
        <f t="shared" si="31"/>
        <v>45.003610108303249</v>
      </c>
      <c r="Q332" t="str">
        <f t="shared" si="32"/>
        <v>film &amp; video</v>
      </c>
      <c r="R332" s="1" t="str">
        <f t="shared" si="33"/>
        <v>documentary</v>
      </c>
      <c r="S332" s="11">
        <f t="shared" si="34"/>
        <v>43077.25</v>
      </c>
      <c r="T332" s="11">
        <f t="shared" si="35"/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0"/>
        <v>443.72727272727275</v>
      </c>
      <c r="P333" s="7">
        <f t="shared" si="31"/>
        <v>77.068421052631578</v>
      </c>
      <c r="Q333" t="str">
        <f t="shared" si="32"/>
        <v>food</v>
      </c>
      <c r="R333" s="1" t="str">
        <f t="shared" si="33"/>
        <v>food trucks</v>
      </c>
      <c r="S333" s="11">
        <f t="shared" si="34"/>
        <v>40896.25</v>
      </c>
      <c r="T333" s="11">
        <f t="shared" si="35"/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0"/>
        <v>199.9806763285024</v>
      </c>
      <c r="P334" s="7">
        <f t="shared" si="31"/>
        <v>88.076595744680844</v>
      </c>
      <c r="Q334" t="str">
        <f t="shared" si="32"/>
        <v>technology</v>
      </c>
      <c r="R334" s="1" t="str">
        <f t="shared" si="33"/>
        <v>wearables</v>
      </c>
      <c r="S334" s="11">
        <f t="shared" si="34"/>
        <v>41361.208333333336</v>
      </c>
      <c r="T334" s="11">
        <f t="shared" si="35"/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0"/>
        <v>123.95833333333333</v>
      </c>
      <c r="P335" s="7">
        <f t="shared" si="31"/>
        <v>47.035573122529641</v>
      </c>
      <c r="Q335" t="str">
        <f t="shared" si="32"/>
        <v>theater</v>
      </c>
      <c r="R335" s="1" t="str">
        <f t="shared" si="33"/>
        <v>plays</v>
      </c>
      <c r="S335" s="11">
        <f t="shared" si="34"/>
        <v>43424.25</v>
      </c>
      <c r="T335" s="11">
        <f t="shared" si="35"/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0"/>
        <v>186.61329305135951</v>
      </c>
      <c r="P336" s="7">
        <f t="shared" si="31"/>
        <v>110.99550763701707</v>
      </c>
      <c r="Q336" t="str">
        <f t="shared" si="32"/>
        <v>music</v>
      </c>
      <c r="R336" s="1" t="str">
        <f t="shared" si="33"/>
        <v>rock</v>
      </c>
      <c r="S336" s="11">
        <f t="shared" si="34"/>
        <v>43110.25</v>
      </c>
      <c r="T336" s="11">
        <f t="shared" si="35"/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0"/>
        <v>114.28538550057536</v>
      </c>
      <c r="P337" s="7">
        <f t="shared" si="31"/>
        <v>87.003066141042481</v>
      </c>
      <c r="Q337" t="str">
        <f t="shared" si="32"/>
        <v>music</v>
      </c>
      <c r="R337" s="1" t="str">
        <f t="shared" si="33"/>
        <v>rock</v>
      </c>
      <c r="S337" s="11">
        <f t="shared" si="34"/>
        <v>43784.25</v>
      </c>
      <c r="T337" s="11">
        <f t="shared" si="35"/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0"/>
        <v>97.032531824611041</v>
      </c>
      <c r="P338" s="7">
        <f t="shared" si="31"/>
        <v>63.994402985074629</v>
      </c>
      <c r="Q338" t="str">
        <f t="shared" si="32"/>
        <v>music</v>
      </c>
      <c r="R338" s="1" t="str">
        <f t="shared" si="33"/>
        <v>rock</v>
      </c>
      <c r="S338" s="11">
        <f t="shared" si="34"/>
        <v>40527.25</v>
      </c>
      <c r="T338" s="11">
        <f t="shared" si="35"/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0"/>
        <v>122.81904761904762</v>
      </c>
      <c r="P339" s="7">
        <f t="shared" si="31"/>
        <v>105.9945205479452</v>
      </c>
      <c r="Q339" t="str">
        <f t="shared" si="32"/>
        <v>theater</v>
      </c>
      <c r="R339" s="1" t="str">
        <f t="shared" si="33"/>
        <v>plays</v>
      </c>
      <c r="S339" s="11">
        <f t="shared" si="34"/>
        <v>43780.25</v>
      </c>
      <c r="T339" s="11">
        <f t="shared" si="35"/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0"/>
        <v>179.14326647564468</v>
      </c>
      <c r="P340" s="7">
        <f t="shared" si="31"/>
        <v>73.989349112426041</v>
      </c>
      <c r="Q340" t="str">
        <f t="shared" si="32"/>
        <v>theater</v>
      </c>
      <c r="R340" s="1" t="str">
        <f t="shared" si="33"/>
        <v>plays</v>
      </c>
      <c r="S340" s="11">
        <f t="shared" si="34"/>
        <v>40821.208333333336</v>
      </c>
      <c r="T340" s="11">
        <f t="shared" si="35"/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0"/>
        <v>79.951577402787962</v>
      </c>
      <c r="P341" s="7">
        <f t="shared" si="31"/>
        <v>84.02004626060139</v>
      </c>
      <c r="Q341" t="str">
        <f t="shared" si="32"/>
        <v>theater</v>
      </c>
      <c r="R341" s="1" t="str">
        <f t="shared" si="33"/>
        <v>plays</v>
      </c>
      <c r="S341" s="11">
        <f t="shared" si="34"/>
        <v>42949.208333333328</v>
      </c>
      <c r="T341" s="11">
        <f t="shared" si="35"/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0"/>
        <v>94.242587601078171</v>
      </c>
      <c r="P342" s="7">
        <f t="shared" si="31"/>
        <v>88.966921119592882</v>
      </c>
      <c r="Q342" t="str">
        <f t="shared" si="32"/>
        <v>photography</v>
      </c>
      <c r="R342" s="1" t="str">
        <f t="shared" si="33"/>
        <v>photography books</v>
      </c>
      <c r="S342" s="11">
        <f t="shared" si="34"/>
        <v>40889.25</v>
      </c>
      <c r="T342" s="11">
        <f t="shared" si="35"/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0"/>
        <v>84.669291338582681</v>
      </c>
      <c r="P343" s="7">
        <f t="shared" si="31"/>
        <v>76.990453460620529</v>
      </c>
      <c r="Q343" t="str">
        <f t="shared" si="32"/>
        <v>music</v>
      </c>
      <c r="R343" s="1" t="str">
        <f t="shared" si="33"/>
        <v>indie rock</v>
      </c>
      <c r="S343" s="11">
        <f t="shared" si="34"/>
        <v>42244.208333333328</v>
      </c>
      <c r="T343" s="11">
        <f t="shared" si="35"/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0"/>
        <v>66.521920668058456</v>
      </c>
      <c r="P344" s="7">
        <f t="shared" si="31"/>
        <v>97.146341463414629</v>
      </c>
      <c r="Q344" t="str">
        <f t="shared" si="32"/>
        <v>theater</v>
      </c>
      <c r="R344" s="1" t="str">
        <f t="shared" si="33"/>
        <v>plays</v>
      </c>
      <c r="S344" s="11">
        <f t="shared" si="34"/>
        <v>41475.208333333336</v>
      </c>
      <c r="T344" s="11">
        <f t="shared" si="35"/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0"/>
        <v>53.922222222222224</v>
      </c>
      <c r="P345" s="7">
        <f t="shared" si="31"/>
        <v>33.013605442176868</v>
      </c>
      <c r="Q345" t="str">
        <f t="shared" si="32"/>
        <v>theater</v>
      </c>
      <c r="R345" s="1" t="str">
        <f t="shared" si="33"/>
        <v>plays</v>
      </c>
      <c r="S345" s="11">
        <f t="shared" si="34"/>
        <v>41597.25</v>
      </c>
      <c r="T345" s="11">
        <f t="shared" si="35"/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30"/>
        <v>41.983299595141702</v>
      </c>
      <c r="P346" s="7">
        <f t="shared" si="31"/>
        <v>99.950602409638549</v>
      </c>
      <c r="Q346" t="str">
        <f t="shared" si="32"/>
        <v>games</v>
      </c>
      <c r="R346" s="1" t="str">
        <f t="shared" si="33"/>
        <v>video games</v>
      </c>
      <c r="S346" s="11">
        <f t="shared" si="34"/>
        <v>43122.25</v>
      </c>
      <c r="T346" s="11">
        <f t="shared" si="35"/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0"/>
        <v>14.69479695431472</v>
      </c>
      <c r="P347" s="7">
        <f t="shared" si="31"/>
        <v>69.966767371601208</v>
      </c>
      <c r="Q347" t="str">
        <f t="shared" si="32"/>
        <v>film &amp; video</v>
      </c>
      <c r="R347" s="1" t="str">
        <f t="shared" si="33"/>
        <v>drama</v>
      </c>
      <c r="S347" s="11">
        <f t="shared" si="34"/>
        <v>42194.208333333328</v>
      </c>
      <c r="T347" s="11">
        <f t="shared" si="35"/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0"/>
        <v>34.475000000000001</v>
      </c>
      <c r="P348" s="7">
        <f t="shared" si="31"/>
        <v>110.32</v>
      </c>
      <c r="Q348" t="str">
        <f t="shared" si="32"/>
        <v>music</v>
      </c>
      <c r="R348" s="1" t="str">
        <f t="shared" si="33"/>
        <v>indie rock</v>
      </c>
      <c r="S348" s="11">
        <f t="shared" si="34"/>
        <v>42971.208333333328</v>
      </c>
      <c r="T348" s="11">
        <f t="shared" si="35"/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0"/>
        <v>1400.7777777777778</v>
      </c>
      <c r="P349" s="7">
        <f t="shared" si="31"/>
        <v>66.005235602094245</v>
      </c>
      <c r="Q349" t="str">
        <f t="shared" si="32"/>
        <v>technology</v>
      </c>
      <c r="R349" s="1" t="str">
        <f t="shared" si="33"/>
        <v>web</v>
      </c>
      <c r="S349" s="11">
        <f t="shared" si="34"/>
        <v>42046.25</v>
      </c>
      <c r="T349" s="11">
        <f t="shared" si="35"/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0"/>
        <v>71.770351758793964</v>
      </c>
      <c r="P350" s="7">
        <f t="shared" si="31"/>
        <v>41.005742176284812</v>
      </c>
      <c r="Q350" t="str">
        <f t="shared" si="32"/>
        <v>food</v>
      </c>
      <c r="R350" s="1" t="str">
        <f t="shared" si="33"/>
        <v>food trucks</v>
      </c>
      <c r="S350" s="11">
        <f t="shared" si="34"/>
        <v>42782.25</v>
      </c>
      <c r="T350" s="11">
        <f t="shared" si="35"/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0"/>
        <v>53.074115044247783</v>
      </c>
      <c r="P351" s="7">
        <f t="shared" si="31"/>
        <v>103.96316359696641</v>
      </c>
      <c r="Q351" t="str">
        <f t="shared" si="32"/>
        <v>theater</v>
      </c>
      <c r="R351" s="1" t="str">
        <f t="shared" si="33"/>
        <v>plays</v>
      </c>
      <c r="S351" s="11">
        <f t="shared" si="34"/>
        <v>42930.208333333328</v>
      </c>
      <c r="T351" s="11">
        <f t="shared" si="35"/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0"/>
        <v>5</v>
      </c>
      <c r="P352" s="7">
        <f t="shared" si="31"/>
        <v>5</v>
      </c>
      <c r="Q352" t="str">
        <f t="shared" si="32"/>
        <v>music</v>
      </c>
      <c r="R352" s="1" t="str">
        <f t="shared" si="33"/>
        <v>jazz</v>
      </c>
      <c r="S352" s="11">
        <f t="shared" si="34"/>
        <v>42144.208333333328</v>
      </c>
      <c r="T352" s="11">
        <f t="shared" si="35"/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0"/>
        <v>127.70715249662618</v>
      </c>
      <c r="P353" s="7">
        <f t="shared" si="31"/>
        <v>47.009935419771487</v>
      </c>
      <c r="Q353" t="str">
        <f t="shared" si="32"/>
        <v>music</v>
      </c>
      <c r="R353" s="1" t="str">
        <f t="shared" si="33"/>
        <v>rock</v>
      </c>
      <c r="S353" s="11">
        <f t="shared" si="34"/>
        <v>42240.208333333328</v>
      </c>
      <c r="T353" s="11">
        <f t="shared" si="35"/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0"/>
        <v>34.892857142857139</v>
      </c>
      <c r="P354" s="7">
        <f t="shared" si="31"/>
        <v>29.606060606060606</v>
      </c>
      <c r="Q354" t="str">
        <f t="shared" si="32"/>
        <v>theater</v>
      </c>
      <c r="R354" s="1" t="str">
        <f t="shared" si="33"/>
        <v>plays</v>
      </c>
      <c r="S354" s="11">
        <f t="shared" si="34"/>
        <v>42315.25</v>
      </c>
      <c r="T354" s="11">
        <f t="shared" si="35"/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0"/>
        <v>410.59821428571428</v>
      </c>
      <c r="P355" s="7">
        <f t="shared" si="31"/>
        <v>81.010569583088667</v>
      </c>
      <c r="Q355" t="str">
        <f t="shared" si="32"/>
        <v>theater</v>
      </c>
      <c r="R355" s="1" t="str">
        <f t="shared" si="33"/>
        <v>plays</v>
      </c>
      <c r="S355" s="11">
        <f t="shared" si="34"/>
        <v>43651.208333333328</v>
      </c>
      <c r="T355" s="11">
        <f t="shared" si="35"/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0"/>
        <v>123.73770491803278</v>
      </c>
      <c r="P356" s="7">
        <f t="shared" si="31"/>
        <v>94.35</v>
      </c>
      <c r="Q356" t="str">
        <f t="shared" si="32"/>
        <v>film &amp; video</v>
      </c>
      <c r="R356" s="1" t="str">
        <f t="shared" si="33"/>
        <v>documentary</v>
      </c>
      <c r="S356" s="11">
        <f t="shared" si="34"/>
        <v>41520.208333333336</v>
      </c>
      <c r="T356" s="11">
        <f t="shared" si="35"/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0"/>
        <v>58.973684210526315</v>
      </c>
      <c r="P357" s="7">
        <f t="shared" si="31"/>
        <v>26.058139534883722</v>
      </c>
      <c r="Q357" t="str">
        <f t="shared" si="32"/>
        <v>technology</v>
      </c>
      <c r="R357" s="1" t="str">
        <f t="shared" si="33"/>
        <v>wearables</v>
      </c>
      <c r="S357" s="11">
        <f t="shared" si="34"/>
        <v>42757.25</v>
      </c>
      <c r="T357" s="11">
        <f t="shared" si="35"/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0"/>
        <v>36.892473118279568</v>
      </c>
      <c r="P358" s="7">
        <f t="shared" si="31"/>
        <v>85.775000000000006</v>
      </c>
      <c r="Q358" t="str">
        <f t="shared" si="32"/>
        <v>theater</v>
      </c>
      <c r="R358" s="1" t="str">
        <f t="shared" si="33"/>
        <v>plays</v>
      </c>
      <c r="S358" s="11">
        <f t="shared" si="34"/>
        <v>40922.25</v>
      </c>
      <c r="T358" s="11">
        <f t="shared" si="35"/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0"/>
        <v>184.91304347826087</v>
      </c>
      <c r="P359" s="7">
        <f t="shared" si="31"/>
        <v>103.73170731707317</v>
      </c>
      <c r="Q359" t="str">
        <f t="shared" si="32"/>
        <v>games</v>
      </c>
      <c r="R359" s="1" t="str">
        <f t="shared" si="33"/>
        <v>video games</v>
      </c>
      <c r="S359" s="11">
        <f t="shared" si="34"/>
        <v>42250.208333333328</v>
      </c>
      <c r="T359" s="11">
        <f t="shared" si="35"/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0"/>
        <v>11.814432989690722</v>
      </c>
      <c r="P360" s="7">
        <f t="shared" si="31"/>
        <v>49.826086956521742</v>
      </c>
      <c r="Q360" t="str">
        <f t="shared" si="32"/>
        <v>photography</v>
      </c>
      <c r="R360" s="1" t="str">
        <f t="shared" si="33"/>
        <v>photography books</v>
      </c>
      <c r="S360" s="11">
        <f t="shared" si="34"/>
        <v>43322.208333333328</v>
      </c>
      <c r="T360" s="11">
        <f t="shared" si="35"/>
        <v>43325.208333333328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0"/>
        <v>298.7</v>
      </c>
      <c r="P361" s="7">
        <f t="shared" si="31"/>
        <v>63.893048128342244</v>
      </c>
      <c r="Q361" t="str">
        <f t="shared" si="32"/>
        <v>film &amp; video</v>
      </c>
      <c r="R361" s="1" t="str">
        <f t="shared" si="33"/>
        <v>animation</v>
      </c>
      <c r="S361" s="11">
        <f t="shared" si="34"/>
        <v>40782.208333333336</v>
      </c>
      <c r="T361" s="11">
        <f t="shared" si="35"/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0"/>
        <v>226.35175879396985</v>
      </c>
      <c r="P362" s="7">
        <f t="shared" si="31"/>
        <v>47.002434782608695</v>
      </c>
      <c r="Q362" t="str">
        <f t="shared" si="32"/>
        <v>theater</v>
      </c>
      <c r="R362" s="1" t="str">
        <f t="shared" si="33"/>
        <v>plays</v>
      </c>
      <c r="S362" s="11">
        <f t="shared" si="34"/>
        <v>40544.25</v>
      </c>
      <c r="T362" s="11">
        <f t="shared" si="35"/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0"/>
        <v>173.56363636363636</v>
      </c>
      <c r="P363" s="7">
        <f t="shared" si="31"/>
        <v>108.47727272727273</v>
      </c>
      <c r="Q363" t="str">
        <f t="shared" si="32"/>
        <v>theater</v>
      </c>
      <c r="R363" s="1" t="str">
        <f t="shared" si="33"/>
        <v>plays</v>
      </c>
      <c r="S363" s="11">
        <f t="shared" si="34"/>
        <v>43015.208333333328</v>
      </c>
      <c r="T363" s="11">
        <f t="shared" si="35"/>
        <v>43039.208333333328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0"/>
        <v>371.75675675675677</v>
      </c>
      <c r="P364" s="7">
        <f t="shared" si="31"/>
        <v>72.015706806282722</v>
      </c>
      <c r="Q364" t="str">
        <f t="shared" si="32"/>
        <v>music</v>
      </c>
      <c r="R364" s="1" t="str">
        <f t="shared" si="33"/>
        <v>rock</v>
      </c>
      <c r="S364" s="11">
        <f t="shared" si="34"/>
        <v>40570.25</v>
      </c>
      <c r="T364" s="11">
        <f t="shared" si="35"/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0"/>
        <v>160.19230769230771</v>
      </c>
      <c r="P365" s="7">
        <f t="shared" si="31"/>
        <v>59.928057553956833</v>
      </c>
      <c r="Q365" t="str">
        <f t="shared" si="32"/>
        <v>music</v>
      </c>
      <c r="R365" s="1" t="str">
        <f t="shared" si="33"/>
        <v>rock</v>
      </c>
      <c r="S365" s="11">
        <f t="shared" si="34"/>
        <v>40904.25</v>
      </c>
      <c r="T365" s="11">
        <f t="shared" si="35"/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0"/>
        <v>1616.3333333333335</v>
      </c>
      <c r="P366" s="7">
        <f t="shared" si="31"/>
        <v>78.209677419354833</v>
      </c>
      <c r="Q366" t="str">
        <f t="shared" si="32"/>
        <v>music</v>
      </c>
      <c r="R366" s="1" t="str">
        <f t="shared" si="33"/>
        <v>indie rock</v>
      </c>
      <c r="S366" s="11">
        <f t="shared" si="34"/>
        <v>43164.25</v>
      </c>
      <c r="T366" s="11">
        <f t="shared" si="35"/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0"/>
        <v>733.4375</v>
      </c>
      <c r="P367" s="7">
        <f t="shared" si="31"/>
        <v>104.77678571428571</v>
      </c>
      <c r="Q367" t="str">
        <f t="shared" si="32"/>
        <v>theater</v>
      </c>
      <c r="R367" s="1" t="str">
        <f t="shared" si="33"/>
        <v>plays</v>
      </c>
      <c r="S367" s="11">
        <f t="shared" si="34"/>
        <v>42733.25</v>
      </c>
      <c r="T367" s="11">
        <f t="shared" si="35"/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0"/>
        <v>592.11111111111109</v>
      </c>
      <c r="P368" s="7">
        <f t="shared" si="31"/>
        <v>105.52475247524752</v>
      </c>
      <c r="Q368" t="str">
        <f t="shared" si="32"/>
        <v>theater</v>
      </c>
      <c r="R368" s="1" t="str">
        <f t="shared" si="33"/>
        <v>plays</v>
      </c>
      <c r="S368" s="11">
        <f t="shared" si="34"/>
        <v>40546.25</v>
      </c>
      <c r="T368" s="11">
        <f t="shared" si="35"/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0"/>
        <v>18.888888888888889</v>
      </c>
      <c r="P369" s="7">
        <f t="shared" si="31"/>
        <v>24.933333333333334</v>
      </c>
      <c r="Q369" t="str">
        <f t="shared" si="32"/>
        <v>theater</v>
      </c>
      <c r="R369" s="1" t="str">
        <f t="shared" si="33"/>
        <v>plays</v>
      </c>
      <c r="S369" s="11">
        <f t="shared" si="34"/>
        <v>41930.208333333336</v>
      </c>
      <c r="T369" s="11">
        <f t="shared" si="35"/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0"/>
        <v>276.80769230769232</v>
      </c>
      <c r="P370" s="7">
        <f t="shared" si="31"/>
        <v>69.873786407766985</v>
      </c>
      <c r="Q370" t="str">
        <f t="shared" si="32"/>
        <v>film &amp; video</v>
      </c>
      <c r="R370" s="1" t="str">
        <f t="shared" si="33"/>
        <v>documentary</v>
      </c>
      <c r="S370" s="11">
        <f t="shared" si="34"/>
        <v>40464.208333333336</v>
      </c>
      <c r="T370" s="11">
        <f t="shared" si="35"/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0"/>
        <v>273.01851851851848</v>
      </c>
      <c r="P371" s="7">
        <f t="shared" si="31"/>
        <v>95.733766233766232</v>
      </c>
      <c r="Q371" t="str">
        <f t="shared" si="32"/>
        <v>film &amp; video</v>
      </c>
      <c r="R371" s="1" t="str">
        <f t="shared" si="33"/>
        <v>television</v>
      </c>
      <c r="S371" s="11">
        <f t="shared" si="34"/>
        <v>41308.25</v>
      </c>
      <c r="T371" s="11">
        <f t="shared" si="35"/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0"/>
        <v>159.36331255565449</v>
      </c>
      <c r="P372" s="7">
        <f t="shared" si="31"/>
        <v>29.997485752598056</v>
      </c>
      <c r="Q372" t="str">
        <f t="shared" si="32"/>
        <v>theater</v>
      </c>
      <c r="R372" s="1" t="str">
        <f t="shared" si="33"/>
        <v>plays</v>
      </c>
      <c r="S372" s="11">
        <f t="shared" si="34"/>
        <v>43570.208333333328</v>
      </c>
      <c r="T372" s="11">
        <f t="shared" si="35"/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0"/>
        <v>67.869978858350947</v>
      </c>
      <c r="P373" s="7">
        <f t="shared" si="31"/>
        <v>59.011948529411768</v>
      </c>
      <c r="Q373" t="str">
        <f t="shared" si="32"/>
        <v>theater</v>
      </c>
      <c r="R373" s="1" t="str">
        <f t="shared" si="33"/>
        <v>plays</v>
      </c>
      <c r="S373" s="11">
        <f t="shared" si="34"/>
        <v>42043.25</v>
      </c>
      <c r="T373" s="11">
        <f t="shared" si="35"/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0"/>
        <v>1591.5555555555554</v>
      </c>
      <c r="P374" s="7">
        <f t="shared" si="31"/>
        <v>84.757396449704146</v>
      </c>
      <c r="Q374" t="str">
        <f t="shared" si="32"/>
        <v>film &amp; video</v>
      </c>
      <c r="R374" s="1" t="str">
        <f t="shared" si="33"/>
        <v>documentary</v>
      </c>
      <c r="S374" s="11">
        <f t="shared" si="34"/>
        <v>42012.25</v>
      </c>
      <c r="T374" s="11">
        <f t="shared" si="35"/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0"/>
        <v>730.18222222222221</v>
      </c>
      <c r="P375" s="7">
        <f t="shared" si="31"/>
        <v>78.010921177587846</v>
      </c>
      <c r="Q375" t="str">
        <f t="shared" si="32"/>
        <v>theater</v>
      </c>
      <c r="R375" s="1" t="str">
        <f t="shared" si="33"/>
        <v>plays</v>
      </c>
      <c r="S375" s="11">
        <f t="shared" si="34"/>
        <v>42964.208333333328</v>
      </c>
      <c r="T375" s="11">
        <f t="shared" si="35"/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0"/>
        <v>13.185782556750297</v>
      </c>
      <c r="P376" s="7">
        <f t="shared" si="31"/>
        <v>50.05215419501134</v>
      </c>
      <c r="Q376" t="str">
        <f t="shared" si="32"/>
        <v>film &amp; video</v>
      </c>
      <c r="R376" s="1" t="str">
        <f t="shared" si="33"/>
        <v>documentary</v>
      </c>
      <c r="S376" s="11">
        <f t="shared" si="34"/>
        <v>43476.25</v>
      </c>
      <c r="T376" s="11">
        <f t="shared" si="35"/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0"/>
        <v>54.777777777777779</v>
      </c>
      <c r="P377" s="7">
        <f t="shared" si="31"/>
        <v>59.16</v>
      </c>
      <c r="Q377" t="str">
        <f t="shared" si="32"/>
        <v>music</v>
      </c>
      <c r="R377" s="1" t="str">
        <f t="shared" si="33"/>
        <v>indie rock</v>
      </c>
      <c r="S377" s="11">
        <f t="shared" si="34"/>
        <v>42293.208333333328</v>
      </c>
      <c r="T377" s="11">
        <f t="shared" si="35"/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0"/>
        <v>361.02941176470591</v>
      </c>
      <c r="P378" s="7">
        <f t="shared" si="31"/>
        <v>93.702290076335885</v>
      </c>
      <c r="Q378" t="str">
        <f t="shared" si="32"/>
        <v>music</v>
      </c>
      <c r="R378" s="1" t="str">
        <f t="shared" si="33"/>
        <v>rock</v>
      </c>
      <c r="S378" s="11">
        <f t="shared" si="34"/>
        <v>41826.208333333336</v>
      </c>
      <c r="T378" s="11">
        <f t="shared" si="35"/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0"/>
        <v>10.257545271629779</v>
      </c>
      <c r="P379" s="7">
        <f t="shared" si="31"/>
        <v>40.14173228346457</v>
      </c>
      <c r="Q379" t="str">
        <f t="shared" si="32"/>
        <v>theater</v>
      </c>
      <c r="R379" s="1" t="str">
        <f t="shared" si="33"/>
        <v>plays</v>
      </c>
      <c r="S379" s="11">
        <f t="shared" si="34"/>
        <v>43760.208333333328</v>
      </c>
      <c r="T379" s="11">
        <f t="shared" si="35"/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0"/>
        <v>13.962962962962964</v>
      </c>
      <c r="P380" s="7">
        <f t="shared" si="31"/>
        <v>70.090140845070422</v>
      </c>
      <c r="Q380" t="str">
        <f t="shared" si="32"/>
        <v>film &amp; video</v>
      </c>
      <c r="R380" s="1" t="str">
        <f t="shared" si="33"/>
        <v>documentary</v>
      </c>
      <c r="S380" s="11">
        <f t="shared" si="34"/>
        <v>43241.208333333328</v>
      </c>
      <c r="T380" s="11">
        <f t="shared" si="35"/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0"/>
        <v>40.444444444444443</v>
      </c>
      <c r="P381" s="7">
        <f t="shared" si="31"/>
        <v>66.181818181818187</v>
      </c>
      <c r="Q381" t="str">
        <f t="shared" si="32"/>
        <v>theater</v>
      </c>
      <c r="R381" s="1" t="str">
        <f t="shared" si="33"/>
        <v>plays</v>
      </c>
      <c r="S381" s="11">
        <f t="shared" si="34"/>
        <v>40843.208333333336</v>
      </c>
      <c r="T381" s="11">
        <f t="shared" si="35"/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0"/>
        <v>160.32</v>
      </c>
      <c r="P382" s="7">
        <f t="shared" si="31"/>
        <v>47.714285714285715</v>
      </c>
      <c r="Q382" t="str">
        <f t="shared" si="32"/>
        <v>theater</v>
      </c>
      <c r="R382" s="1" t="str">
        <f t="shared" si="33"/>
        <v>plays</v>
      </c>
      <c r="S382" s="11">
        <f t="shared" si="34"/>
        <v>41448.208333333336</v>
      </c>
      <c r="T382" s="11">
        <f t="shared" si="35"/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0"/>
        <v>183.9433962264151</v>
      </c>
      <c r="P383" s="7">
        <f t="shared" si="31"/>
        <v>62.896774193548389</v>
      </c>
      <c r="Q383" t="str">
        <f t="shared" si="32"/>
        <v>theater</v>
      </c>
      <c r="R383" s="1" t="str">
        <f t="shared" si="33"/>
        <v>plays</v>
      </c>
      <c r="S383" s="11">
        <f t="shared" si="34"/>
        <v>42163.208333333328</v>
      </c>
      <c r="T383" s="11">
        <f t="shared" si="35"/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0"/>
        <v>63.769230769230766</v>
      </c>
      <c r="P384" s="7">
        <f t="shared" si="31"/>
        <v>86.611940298507463</v>
      </c>
      <c r="Q384" t="str">
        <f t="shared" si="32"/>
        <v>photography</v>
      </c>
      <c r="R384" s="1" t="str">
        <f t="shared" si="33"/>
        <v>photography books</v>
      </c>
      <c r="S384" s="11">
        <f t="shared" si="34"/>
        <v>43024.208333333328</v>
      </c>
      <c r="T384" s="11">
        <f t="shared" si="35"/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0"/>
        <v>225.38095238095238</v>
      </c>
      <c r="P385" s="7">
        <f t="shared" si="31"/>
        <v>75.126984126984127</v>
      </c>
      <c r="Q385" t="str">
        <f t="shared" si="32"/>
        <v>food</v>
      </c>
      <c r="R385" s="1" t="str">
        <f t="shared" si="33"/>
        <v>food trucks</v>
      </c>
      <c r="S385" s="11">
        <f t="shared" si="34"/>
        <v>43509.25</v>
      </c>
      <c r="T385" s="11">
        <f t="shared" si="35"/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30"/>
        <v>172.00961538461539</v>
      </c>
      <c r="P386" s="7">
        <f t="shared" si="31"/>
        <v>41.004167534903104</v>
      </c>
      <c r="Q386" t="str">
        <f t="shared" si="32"/>
        <v>film &amp; video</v>
      </c>
      <c r="R386" s="1" t="str">
        <f t="shared" si="33"/>
        <v>documentary</v>
      </c>
      <c r="S386" s="11">
        <f t="shared" si="34"/>
        <v>42776.25</v>
      </c>
      <c r="T386" s="11">
        <f t="shared" si="35"/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36">(E387/D387)*100</f>
        <v>146.16709511568124</v>
      </c>
      <c r="P387" s="7">
        <f t="shared" ref="P387:P450" si="37">(E387/G387)</f>
        <v>50.007915567282325</v>
      </c>
      <c r="Q387" t="str">
        <f t="shared" ref="Q387:Q450" si="38">LEFT(N387, FIND("/", N387) -1)</f>
        <v>publishing</v>
      </c>
      <c r="R387" s="1" t="str">
        <f t="shared" ref="R387:R450" si="39">MID(N387, FIND("/", N387) + 1, LEN(N387))</f>
        <v>nonfiction</v>
      </c>
      <c r="S387" s="11">
        <f t="shared" ref="S387:S450" si="40">(((J387/60)/60)/24)+DATE(1970,1,1)</f>
        <v>43553.208333333328</v>
      </c>
      <c r="T387" s="11">
        <f t="shared" ref="T387:T450" si="41">(((K387/60)/60)/24)+DATE(1970,1,1)</f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36"/>
        <v>76.42361623616236</v>
      </c>
      <c r="P388" s="7">
        <f t="shared" si="37"/>
        <v>96.960674157303373</v>
      </c>
      <c r="Q388" t="str">
        <f t="shared" si="38"/>
        <v>theater</v>
      </c>
      <c r="R388" s="1" t="str">
        <f t="shared" si="39"/>
        <v>plays</v>
      </c>
      <c r="S388" s="11">
        <f t="shared" si="40"/>
        <v>40355.208333333336</v>
      </c>
      <c r="T388" s="11">
        <f t="shared" si="41"/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36"/>
        <v>39.261467889908261</v>
      </c>
      <c r="P389" s="7">
        <f t="shared" si="37"/>
        <v>100.93160377358491</v>
      </c>
      <c r="Q389" t="str">
        <f t="shared" si="38"/>
        <v>technology</v>
      </c>
      <c r="R389" s="1" t="str">
        <f t="shared" si="39"/>
        <v>wearables</v>
      </c>
      <c r="S389" s="11">
        <f t="shared" si="40"/>
        <v>41072.208333333336</v>
      </c>
      <c r="T389" s="11">
        <f t="shared" si="41"/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36"/>
        <v>11.270034843205574</v>
      </c>
      <c r="P390" s="7">
        <f t="shared" si="37"/>
        <v>89.227586206896547</v>
      </c>
      <c r="Q390" t="str">
        <f t="shared" si="38"/>
        <v>music</v>
      </c>
      <c r="R390" s="1" t="str">
        <f t="shared" si="39"/>
        <v>indie rock</v>
      </c>
      <c r="S390" s="11">
        <f t="shared" si="40"/>
        <v>40912.25</v>
      </c>
      <c r="T390" s="11">
        <f t="shared" si="41"/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36"/>
        <v>122.11084337349398</v>
      </c>
      <c r="P391" s="7">
        <f t="shared" si="37"/>
        <v>87.979166666666671</v>
      </c>
      <c r="Q391" t="str">
        <f t="shared" si="38"/>
        <v>theater</v>
      </c>
      <c r="R391" s="1" t="str">
        <f t="shared" si="39"/>
        <v>plays</v>
      </c>
      <c r="S391" s="11">
        <f t="shared" si="40"/>
        <v>40479.208333333336</v>
      </c>
      <c r="T391" s="11">
        <f t="shared" si="41"/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36"/>
        <v>186.54166666666669</v>
      </c>
      <c r="P392" s="7">
        <f t="shared" si="37"/>
        <v>89.54</v>
      </c>
      <c r="Q392" t="str">
        <f t="shared" si="38"/>
        <v>photography</v>
      </c>
      <c r="R392" s="1" t="str">
        <f t="shared" si="39"/>
        <v>photography books</v>
      </c>
      <c r="S392" s="11">
        <f t="shared" si="40"/>
        <v>41530.208333333336</v>
      </c>
      <c r="T392" s="11">
        <f t="shared" si="41"/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36"/>
        <v>7.2731788079470201</v>
      </c>
      <c r="P393" s="7">
        <f t="shared" si="37"/>
        <v>29.09271523178808</v>
      </c>
      <c r="Q393" t="str">
        <f t="shared" si="38"/>
        <v>publishing</v>
      </c>
      <c r="R393" s="1" t="str">
        <f t="shared" si="39"/>
        <v>nonfiction</v>
      </c>
      <c r="S393" s="11">
        <f t="shared" si="40"/>
        <v>41653.25</v>
      </c>
      <c r="T393" s="11">
        <f t="shared" si="41"/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36"/>
        <v>65.642371234207957</v>
      </c>
      <c r="P394" s="7">
        <f t="shared" si="37"/>
        <v>42.006218905472636</v>
      </c>
      <c r="Q394" t="str">
        <f t="shared" si="38"/>
        <v>technology</v>
      </c>
      <c r="R394" s="1" t="str">
        <f t="shared" si="39"/>
        <v>wearables</v>
      </c>
      <c r="S394" s="11">
        <f t="shared" si="40"/>
        <v>40549.25</v>
      </c>
      <c r="T394" s="11">
        <f t="shared" si="41"/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36"/>
        <v>228.96178343949046</v>
      </c>
      <c r="P395" s="7">
        <f t="shared" si="37"/>
        <v>47.004903563255965</v>
      </c>
      <c r="Q395" t="str">
        <f t="shared" si="38"/>
        <v>music</v>
      </c>
      <c r="R395" s="1" t="str">
        <f t="shared" si="39"/>
        <v>jazz</v>
      </c>
      <c r="S395" s="11">
        <f t="shared" si="40"/>
        <v>42933.208333333328</v>
      </c>
      <c r="T395" s="11">
        <f t="shared" si="41"/>
        <v>42934.208333333328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36"/>
        <v>469.37499999999994</v>
      </c>
      <c r="P396" s="7">
        <f t="shared" si="37"/>
        <v>110.44117647058823</v>
      </c>
      <c r="Q396" t="str">
        <f t="shared" si="38"/>
        <v>film &amp; video</v>
      </c>
      <c r="R396" s="1" t="str">
        <f t="shared" si="39"/>
        <v>documentary</v>
      </c>
      <c r="S396" s="11">
        <f t="shared" si="40"/>
        <v>41484.208333333336</v>
      </c>
      <c r="T396" s="11">
        <f t="shared" si="41"/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36"/>
        <v>130.11267605633802</v>
      </c>
      <c r="P397" s="7">
        <f t="shared" si="37"/>
        <v>41.990909090909092</v>
      </c>
      <c r="Q397" t="str">
        <f t="shared" si="38"/>
        <v>theater</v>
      </c>
      <c r="R397" s="1" t="str">
        <f t="shared" si="39"/>
        <v>plays</v>
      </c>
      <c r="S397" s="11">
        <f t="shared" si="40"/>
        <v>40885.25</v>
      </c>
      <c r="T397" s="11">
        <f t="shared" si="41"/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36"/>
        <v>167.05422993492408</v>
      </c>
      <c r="P398" s="7">
        <f t="shared" si="37"/>
        <v>48.012468827930178</v>
      </c>
      <c r="Q398" t="str">
        <f t="shared" si="38"/>
        <v>film &amp; video</v>
      </c>
      <c r="R398" s="1" t="str">
        <f t="shared" si="39"/>
        <v>drama</v>
      </c>
      <c r="S398" s="11">
        <f t="shared" si="40"/>
        <v>43378.208333333328</v>
      </c>
      <c r="T398" s="11">
        <f t="shared" si="41"/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36"/>
        <v>173.8641975308642</v>
      </c>
      <c r="P399" s="7">
        <f t="shared" si="37"/>
        <v>31.019823788546255</v>
      </c>
      <c r="Q399" t="str">
        <f t="shared" si="38"/>
        <v>music</v>
      </c>
      <c r="R399" s="1" t="str">
        <f t="shared" si="39"/>
        <v>rock</v>
      </c>
      <c r="S399" s="11">
        <f t="shared" si="40"/>
        <v>41417.208333333336</v>
      </c>
      <c r="T399" s="11">
        <f t="shared" si="41"/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36"/>
        <v>717.76470588235293</v>
      </c>
      <c r="P400" s="7">
        <f t="shared" si="37"/>
        <v>99.203252032520325</v>
      </c>
      <c r="Q400" t="str">
        <f t="shared" si="38"/>
        <v>film &amp; video</v>
      </c>
      <c r="R400" s="1" t="str">
        <f t="shared" si="39"/>
        <v>animation</v>
      </c>
      <c r="S400" s="11">
        <f t="shared" si="40"/>
        <v>43228.208333333328</v>
      </c>
      <c r="T400" s="11">
        <f t="shared" si="41"/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36"/>
        <v>63.850976361767728</v>
      </c>
      <c r="P401" s="7">
        <f t="shared" si="37"/>
        <v>66.022316684378325</v>
      </c>
      <c r="Q401" t="str">
        <f t="shared" si="38"/>
        <v>music</v>
      </c>
      <c r="R401" s="1" t="str">
        <f t="shared" si="39"/>
        <v>indie rock</v>
      </c>
      <c r="S401" s="11">
        <f t="shared" si="40"/>
        <v>40576.25</v>
      </c>
      <c r="T401" s="11">
        <f t="shared" si="41"/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36"/>
        <v>2</v>
      </c>
      <c r="P402" s="7">
        <f t="shared" si="37"/>
        <v>2</v>
      </c>
      <c r="Q402" t="str">
        <f t="shared" si="38"/>
        <v>photography</v>
      </c>
      <c r="R402" s="1" t="str">
        <f t="shared" si="39"/>
        <v>photography books</v>
      </c>
      <c r="S402" s="11">
        <f t="shared" si="40"/>
        <v>41502.208333333336</v>
      </c>
      <c r="T402" s="11">
        <f t="shared" si="41"/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36"/>
        <v>1530.2222222222222</v>
      </c>
      <c r="P403" s="7">
        <f t="shared" si="37"/>
        <v>46.060200668896321</v>
      </c>
      <c r="Q403" t="str">
        <f t="shared" si="38"/>
        <v>theater</v>
      </c>
      <c r="R403" s="1" t="str">
        <f t="shared" si="39"/>
        <v>plays</v>
      </c>
      <c r="S403" s="11">
        <f t="shared" si="40"/>
        <v>43765.208333333328</v>
      </c>
      <c r="T403" s="11">
        <f t="shared" si="41"/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36"/>
        <v>40.356164383561641</v>
      </c>
      <c r="P404" s="7">
        <f t="shared" si="37"/>
        <v>73.650000000000006</v>
      </c>
      <c r="Q404" t="str">
        <f t="shared" si="38"/>
        <v>film &amp; video</v>
      </c>
      <c r="R404" s="1" t="str">
        <f t="shared" si="39"/>
        <v>shorts</v>
      </c>
      <c r="S404" s="11">
        <f t="shared" si="40"/>
        <v>40914.25</v>
      </c>
      <c r="T404" s="11">
        <f t="shared" si="41"/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36"/>
        <v>86.220633299284984</v>
      </c>
      <c r="P405" s="7">
        <f t="shared" si="37"/>
        <v>55.99336650082919</v>
      </c>
      <c r="Q405" t="str">
        <f t="shared" si="38"/>
        <v>theater</v>
      </c>
      <c r="R405" s="1" t="str">
        <f t="shared" si="39"/>
        <v>plays</v>
      </c>
      <c r="S405" s="11">
        <f t="shared" si="40"/>
        <v>40310.208333333336</v>
      </c>
      <c r="T405" s="11">
        <f t="shared" si="41"/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36"/>
        <v>315.58486707566465</v>
      </c>
      <c r="P406" s="7">
        <f t="shared" si="37"/>
        <v>68.985695127402778</v>
      </c>
      <c r="Q406" t="str">
        <f t="shared" si="38"/>
        <v>theater</v>
      </c>
      <c r="R406" s="1" t="str">
        <f t="shared" si="39"/>
        <v>plays</v>
      </c>
      <c r="S406" s="11">
        <f t="shared" si="40"/>
        <v>43053.25</v>
      </c>
      <c r="T406" s="11">
        <f t="shared" si="41"/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36"/>
        <v>89.618243243243242</v>
      </c>
      <c r="P407" s="7">
        <f t="shared" si="37"/>
        <v>60.981609195402299</v>
      </c>
      <c r="Q407" t="str">
        <f t="shared" si="38"/>
        <v>theater</v>
      </c>
      <c r="R407" s="1" t="str">
        <f t="shared" si="39"/>
        <v>plays</v>
      </c>
      <c r="S407" s="11">
        <f t="shared" si="40"/>
        <v>43255.208333333328</v>
      </c>
      <c r="T407" s="11">
        <f t="shared" si="41"/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36"/>
        <v>182.14503816793894</v>
      </c>
      <c r="P408" s="7">
        <f t="shared" si="37"/>
        <v>110.98139534883721</v>
      </c>
      <c r="Q408" t="str">
        <f t="shared" si="38"/>
        <v>film &amp; video</v>
      </c>
      <c r="R408" s="1" t="str">
        <f t="shared" si="39"/>
        <v>documentary</v>
      </c>
      <c r="S408" s="11">
        <f t="shared" si="40"/>
        <v>41304.25</v>
      </c>
      <c r="T408" s="11">
        <f t="shared" si="41"/>
        <v>41316.25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36"/>
        <v>355.88235294117646</v>
      </c>
      <c r="P409" s="7">
        <f t="shared" si="37"/>
        <v>25</v>
      </c>
      <c r="Q409" t="str">
        <f t="shared" si="38"/>
        <v>theater</v>
      </c>
      <c r="R409" s="1" t="str">
        <f t="shared" si="39"/>
        <v>plays</v>
      </c>
      <c r="S409" s="11">
        <f t="shared" si="40"/>
        <v>43751.208333333328</v>
      </c>
      <c r="T409" s="11">
        <f t="shared" si="41"/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36"/>
        <v>131.83695652173913</v>
      </c>
      <c r="P410" s="7">
        <f t="shared" si="37"/>
        <v>78.759740259740255</v>
      </c>
      <c r="Q410" t="str">
        <f t="shared" si="38"/>
        <v>film &amp; video</v>
      </c>
      <c r="R410" s="1" t="str">
        <f t="shared" si="39"/>
        <v>documentary</v>
      </c>
      <c r="S410" s="11">
        <f t="shared" si="40"/>
        <v>42541.208333333328</v>
      </c>
      <c r="T410" s="11">
        <f t="shared" si="41"/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36"/>
        <v>46.315634218289084</v>
      </c>
      <c r="P411" s="7">
        <f t="shared" si="37"/>
        <v>87.960784313725483</v>
      </c>
      <c r="Q411" t="str">
        <f t="shared" si="38"/>
        <v>music</v>
      </c>
      <c r="R411" s="1" t="str">
        <f t="shared" si="39"/>
        <v>rock</v>
      </c>
      <c r="S411" s="11">
        <f t="shared" si="40"/>
        <v>42843.208333333328</v>
      </c>
      <c r="T411" s="11">
        <f t="shared" si="41"/>
        <v>42847.208333333328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36"/>
        <v>36.132726089785294</v>
      </c>
      <c r="P412" s="7">
        <f t="shared" si="37"/>
        <v>49.987398739873989</v>
      </c>
      <c r="Q412" t="str">
        <f t="shared" si="38"/>
        <v>games</v>
      </c>
      <c r="R412" s="1" t="str">
        <f t="shared" si="39"/>
        <v>mobile games</v>
      </c>
      <c r="S412" s="11">
        <f t="shared" si="40"/>
        <v>42122.208333333328</v>
      </c>
      <c r="T412" s="11">
        <f t="shared" si="41"/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36"/>
        <v>104.62820512820512</v>
      </c>
      <c r="P413" s="7">
        <f t="shared" si="37"/>
        <v>99.524390243902445</v>
      </c>
      <c r="Q413" t="str">
        <f t="shared" si="38"/>
        <v>theater</v>
      </c>
      <c r="R413" s="1" t="str">
        <f t="shared" si="39"/>
        <v>plays</v>
      </c>
      <c r="S413" s="11">
        <f t="shared" si="40"/>
        <v>42884.208333333328</v>
      </c>
      <c r="T413" s="11">
        <f t="shared" si="41"/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36"/>
        <v>668.85714285714289</v>
      </c>
      <c r="P414" s="7">
        <f t="shared" si="37"/>
        <v>104.82089552238806</v>
      </c>
      <c r="Q414" t="str">
        <f t="shared" si="38"/>
        <v>publishing</v>
      </c>
      <c r="R414" s="1" t="str">
        <f t="shared" si="39"/>
        <v>fiction</v>
      </c>
      <c r="S414" s="11">
        <f t="shared" si="40"/>
        <v>41642.25</v>
      </c>
      <c r="T414" s="11">
        <f t="shared" si="41"/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36"/>
        <v>62.072823218997364</v>
      </c>
      <c r="P415" s="7">
        <f t="shared" si="37"/>
        <v>108.01469237832875</v>
      </c>
      <c r="Q415" t="str">
        <f t="shared" si="38"/>
        <v>film &amp; video</v>
      </c>
      <c r="R415" s="1" t="str">
        <f t="shared" si="39"/>
        <v>animation</v>
      </c>
      <c r="S415" s="11">
        <f t="shared" si="40"/>
        <v>43431.25</v>
      </c>
      <c r="T415" s="11">
        <f t="shared" si="41"/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36"/>
        <v>84.699787460148784</v>
      </c>
      <c r="P416" s="7">
        <f t="shared" si="37"/>
        <v>28.998544660724033</v>
      </c>
      <c r="Q416" t="str">
        <f t="shared" si="38"/>
        <v>food</v>
      </c>
      <c r="R416" s="1" t="str">
        <f t="shared" si="39"/>
        <v>food trucks</v>
      </c>
      <c r="S416" s="11">
        <f t="shared" si="40"/>
        <v>40288.208333333336</v>
      </c>
      <c r="T416" s="11">
        <f t="shared" si="41"/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36"/>
        <v>11.059030837004405</v>
      </c>
      <c r="P417" s="7">
        <f t="shared" si="37"/>
        <v>30.028708133971293</v>
      </c>
      <c r="Q417" t="str">
        <f t="shared" si="38"/>
        <v>theater</v>
      </c>
      <c r="R417" s="1" t="str">
        <f t="shared" si="39"/>
        <v>plays</v>
      </c>
      <c r="S417" s="11">
        <f t="shared" si="40"/>
        <v>40921.25</v>
      </c>
      <c r="T417" s="11">
        <f t="shared" si="41"/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36"/>
        <v>43.838781575037146</v>
      </c>
      <c r="P418" s="7">
        <f t="shared" si="37"/>
        <v>41.005559416261292</v>
      </c>
      <c r="Q418" t="str">
        <f t="shared" si="38"/>
        <v>film &amp; video</v>
      </c>
      <c r="R418" s="1" t="str">
        <f t="shared" si="39"/>
        <v>documentary</v>
      </c>
      <c r="S418" s="11">
        <f t="shared" si="40"/>
        <v>40560.25</v>
      </c>
      <c r="T418" s="11">
        <f t="shared" si="41"/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36"/>
        <v>55.470588235294116</v>
      </c>
      <c r="P419" s="7">
        <f t="shared" si="37"/>
        <v>62.866666666666667</v>
      </c>
      <c r="Q419" t="str">
        <f t="shared" si="38"/>
        <v>theater</v>
      </c>
      <c r="R419" s="1" t="str">
        <f t="shared" si="39"/>
        <v>plays</v>
      </c>
      <c r="S419" s="11">
        <f t="shared" si="40"/>
        <v>43407.208333333328</v>
      </c>
      <c r="T419" s="11">
        <f t="shared" si="41"/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36"/>
        <v>57.399511301160658</v>
      </c>
      <c r="P420" s="7">
        <f t="shared" si="37"/>
        <v>47.005002501250623</v>
      </c>
      <c r="Q420" t="str">
        <f t="shared" si="38"/>
        <v>film &amp; video</v>
      </c>
      <c r="R420" s="1" t="str">
        <f t="shared" si="39"/>
        <v>documentary</v>
      </c>
      <c r="S420" s="11">
        <f t="shared" si="40"/>
        <v>41035.208333333336</v>
      </c>
      <c r="T420" s="11">
        <f t="shared" si="41"/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36"/>
        <v>123.43497363796135</v>
      </c>
      <c r="P421" s="7">
        <f t="shared" si="37"/>
        <v>26.997693638285604</v>
      </c>
      <c r="Q421" t="str">
        <f t="shared" si="38"/>
        <v>technology</v>
      </c>
      <c r="R421" s="1" t="str">
        <f t="shared" si="39"/>
        <v>web</v>
      </c>
      <c r="S421" s="11">
        <f t="shared" si="40"/>
        <v>40899.25</v>
      </c>
      <c r="T421" s="11">
        <f t="shared" si="41"/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36"/>
        <v>128.46</v>
      </c>
      <c r="P422" s="7">
        <f t="shared" si="37"/>
        <v>68.329787234042556</v>
      </c>
      <c r="Q422" t="str">
        <f t="shared" si="38"/>
        <v>theater</v>
      </c>
      <c r="R422" s="1" t="str">
        <f t="shared" si="39"/>
        <v>plays</v>
      </c>
      <c r="S422" s="11">
        <f t="shared" si="40"/>
        <v>42911.208333333328</v>
      </c>
      <c r="T422" s="11">
        <f t="shared" si="41"/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36"/>
        <v>63.989361702127653</v>
      </c>
      <c r="P423" s="7">
        <f t="shared" si="37"/>
        <v>50.974576271186443</v>
      </c>
      <c r="Q423" t="str">
        <f t="shared" si="38"/>
        <v>technology</v>
      </c>
      <c r="R423" s="1" t="str">
        <f t="shared" si="39"/>
        <v>wearables</v>
      </c>
      <c r="S423" s="11">
        <f t="shared" si="40"/>
        <v>42915.208333333328</v>
      </c>
      <c r="T423" s="11">
        <f t="shared" si="41"/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36"/>
        <v>127.29885057471265</v>
      </c>
      <c r="P424" s="7">
        <f t="shared" si="37"/>
        <v>54.024390243902438</v>
      </c>
      <c r="Q424" t="str">
        <f t="shared" si="38"/>
        <v>theater</v>
      </c>
      <c r="R424" s="1" t="str">
        <f t="shared" si="39"/>
        <v>plays</v>
      </c>
      <c r="S424" s="11">
        <f t="shared" si="40"/>
        <v>40285.208333333336</v>
      </c>
      <c r="T424" s="11">
        <f t="shared" si="41"/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36"/>
        <v>10.638024357239512</v>
      </c>
      <c r="P425" s="7">
        <f t="shared" si="37"/>
        <v>97.055555555555557</v>
      </c>
      <c r="Q425" t="str">
        <f t="shared" si="38"/>
        <v>food</v>
      </c>
      <c r="R425" s="1" t="str">
        <f t="shared" si="39"/>
        <v>food trucks</v>
      </c>
      <c r="S425" s="11">
        <f t="shared" si="40"/>
        <v>40808.208333333336</v>
      </c>
      <c r="T425" s="11">
        <f t="shared" si="41"/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36"/>
        <v>40.470588235294116</v>
      </c>
      <c r="P426" s="7">
        <f t="shared" si="37"/>
        <v>24.867469879518072</v>
      </c>
      <c r="Q426" t="str">
        <f t="shared" si="38"/>
        <v>music</v>
      </c>
      <c r="R426" s="1" t="str">
        <f t="shared" si="39"/>
        <v>indie rock</v>
      </c>
      <c r="S426" s="11">
        <f t="shared" si="40"/>
        <v>43208.208333333328</v>
      </c>
      <c r="T426" s="11">
        <f t="shared" si="41"/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36"/>
        <v>287.66666666666663</v>
      </c>
      <c r="P427" s="7">
        <f t="shared" si="37"/>
        <v>84.423913043478265</v>
      </c>
      <c r="Q427" t="str">
        <f t="shared" si="38"/>
        <v>photography</v>
      </c>
      <c r="R427" s="1" t="str">
        <f t="shared" si="39"/>
        <v>photography books</v>
      </c>
      <c r="S427" s="11">
        <f t="shared" si="40"/>
        <v>42213.208333333328</v>
      </c>
      <c r="T427" s="11">
        <f t="shared" si="41"/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36"/>
        <v>572.94444444444446</v>
      </c>
      <c r="P428" s="7">
        <f t="shared" si="37"/>
        <v>47.091324200913242</v>
      </c>
      <c r="Q428" t="str">
        <f t="shared" si="38"/>
        <v>theater</v>
      </c>
      <c r="R428" s="1" t="str">
        <f t="shared" si="39"/>
        <v>plays</v>
      </c>
      <c r="S428" s="11">
        <f t="shared" si="40"/>
        <v>41332.25</v>
      </c>
      <c r="T428" s="11">
        <f t="shared" si="41"/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36"/>
        <v>112.90429799426933</v>
      </c>
      <c r="P429" s="7">
        <f t="shared" si="37"/>
        <v>77.996041171813147</v>
      </c>
      <c r="Q429" t="str">
        <f t="shared" si="38"/>
        <v>theater</v>
      </c>
      <c r="R429" s="1" t="str">
        <f t="shared" si="39"/>
        <v>plays</v>
      </c>
      <c r="S429" s="11">
        <f t="shared" si="40"/>
        <v>41895.208333333336</v>
      </c>
      <c r="T429" s="11">
        <f t="shared" si="41"/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36"/>
        <v>46.387573964497044</v>
      </c>
      <c r="P430" s="7">
        <f t="shared" si="37"/>
        <v>62.967871485943775</v>
      </c>
      <c r="Q430" t="str">
        <f t="shared" si="38"/>
        <v>film &amp; video</v>
      </c>
      <c r="R430" s="1" t="str">
        <f t="shared" si="39"/>
        <v>animation</v>
      </c>
      <c r="S430" s="11">
        <f t="shared" si="40"/>
        <v>40585.25</v>
      </c>
      <c r="T430" s="11">
        <f t="shared" si="41"/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36"/>
        <v>90.675916230366497</v>
      </c>
      <c r="P431" s="7">
        <f t="shared" si="37"/>
        <v>81.006080449017773</v>
      </c>
      <c r="Q431" t="str">
        <f t="shared" si="38"/>
        <v>photography</v>
      </c>
      <c r="R431" s="1" t="str">
        <f t="shared" si="39"/>
        <v>photography books</v>
      </c>
      <c r="S431" s="11">
        <f t="shared" si="40"/>
        <v>41680.25</v>
      </c>
      <c r="T431" s="11">
        <f t="shared" si="41"/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36"/>
        <v>67.740740740740748</v>
      </c>
      <c r="P432" s="7">
        <f t="shared" si="37"/>
        <v>65.321428571428569</v>
      </c>
      <c r="Q432" t="str">
        <f t="shared" si="38"/>
        <v>theater</v>
      </c>
      <c r="R432" s="1" t="str">
        <f t="shared" si="39"/>
        <v>plays</v>
      </c>
      <c r="S432" s="11">
        <f t="shared" si="40"/>
        <v>43737.208333333328</v>
      </c>
      <c r="T432" s="11">
        <f t="shared" si="41"/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36"/>
        <v>192.49019607843135</v>
      </c>
      <c r="P433" s="7">
        <f t="shared" si="37"/>
        <v>104.43617021276596</v>
      </c>
      <c r="Q433" t="str">
        <f t="shared" si="38"/>
        <v>theater</v>
      </c>
      <c r="R433" s="1" t="str">
        <f t="shared" si="39"/>
        <v>plays</v>
      </c>
      <c r="S433" s="11">
        <f t="shared" si="40"/>
        <v>43273.208333333328</v>
      </c>
      <c r="T433" s="11">
        <f t="shared" si="41"/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36"/>
        <v>82.714285714285722</v>
      </c>
      <c r="P434" s="7">
        <f t="shared" si="37"/>
        <v>69.989010989010993</v>
      </c>
      <c r="Q434" t="str">
        <f t="shared" si="38"/>
        <v>theater</v>
      </c>
      <c r="R434" s="1" t="str">
        <f t="shared" si="39"/>
        <v>plays</v>
      </c>
      <c r="S434" s="11">
        <f t="shared" si="40"/>
        <v>41761.208333333336</v>
      </c>
      <c r="T434" s="11">
        <f t="shared" si="41"/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36"/>
        <v>54.163920922570021</v>
      </c>
      <c r="P435" s="7">
        <f t="shared" si="37"/>
        <v>83.023989898989896</v>
      </c>
      <c r="Q435" t="str">
        <f t="shared" si="38"/>
        <v>film &amp; video</v>
      </c>
      <c r="R435" s="1" t="str">
        <f t="shared" si="39"/>
        <v>documentary</v>
      </c>
      <c r="S435" s="11">
        <f t="shared" si="40"/>
        <v>41603.25</v>
      </c>
      <c r="T435" s="11">
        <f t="shared" si="41"/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36"/>
        <v>16.722222222222221</v>
      </c>
      <c r="P436" s="7">
        <f t="shared" si="37"/>
        <v>90.3</v>
      </c>
      <c r="Q436" t="str">
        <f t="shared" si="38"/>
        <v>theater</v>
      </c>
      <c r="R436" s="1" t="str">
        <f t="shared" si="39"/>
        <v>plays</v>
      </c>
      <c r="S436" s="11">
        <f t="shared" si="40"/>
        <v>42705.25</v>
      </c>
      <c r="T436" s="11">
        <f t="shared" si="41"/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36"/>
        <v>116.87664041994749</v>
      </c>
      <c r="P437" s="7">
        <f t="shared" si="37"/>
        <v>103.98131932282546</v>
      </c>
      <c r="Q437" t="str">
        <f t="shared" si="38"/>
        <v>theater</v>
      </c>
      <c r="R437" s="1" t="str">
        <f t="shared" si="39"/>
        <v>plays</v>
      </c>
      <c r="S437" s="11">
        <f t="shared" si="40"/>
        <v>41988.25</v>
      </c>
      <c r="T437" s="11">
        <f t="shared" si="41"/>
        <v>42000.25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36"/>
        <v>1052.1538461538462</v>
      </c>
      <c r="P438" s="7">
        <f t="shared" si="37"/>
        <v>54.931726907630519</v>
      </c>
      <c r="Q438" t="str">
        <f t="shared" si="38"/>
        <v>music</v>
      </c>
      <c r="R438" s="1" t="str">
        <f t="shared" si="39"/>
        <v>jazz</v>
      </c>
      <c r="S438" s="11">
        <f t="shared" si="40"/>
        <v>43575.208333333328</v>
      </c>
      <c r="T438" s="11">
        <f t="shared" si="41"/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36"/>
        <v>123.07407407407408</v>
      </c>
      <c r="P439" s="7">
        <f t="shared" si="37"/>
        <v>51.921875</v>
      </c>
      <c r="Q439" t="str">
        <f t="shared" si="38"/>
        <v>film &amp; video</v>
      </c>
      <c r="R439" s="1" t="str">
        <f t="shared" si="39"/>
        <v>animation</v>
      </c>
      <c r="S439" s="11">
        <f t="shared" si="40"/>
        <v>42260.208333333328</v>
      </c>
      <c r="T439" s="11">
        <f t="shared" si="41"/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36"/>
        <v>178.63855421686748</v>
      </c>
      <c r="P440" s="7">
        <f t="shared" si="37"/>
        <v>60.02834008097166</v>
      </c>
      <c r="Q440" t="str">
        <f t="shared" si="38"/>
        <v>theater</v>
      </c>
      <c r="R440" s="1" t="str">
        <f t="shared" si="39"/>
        <v>plays</v>
      </c>
      <c r="S440" s="11">
        <f t="shared" si="40"/>
        <v>41337.25</v>
      </c>
      <c r="T440" s="11">
        <f t="shared" si="41"/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36"/>
        <v>355.28169014084506</v>
      </c>
      <c r="P441" s="7">
        <f t="shared" si="37"/>
        <v>44.003488879197555</v>
      </c>
      <c r="Q441" t="str">
        <f t="shared" si="38"/>
        <v>film &amp; video</v>
      </c>
      <c r="R441" s="1" t="str">
        <f t="shared" si="39"/>
        <v>science fiction</v>
      </c>
      <c r="S441" s="11">
        <f t="shared" si="40"/>
        <v>42680.208333333328</v>
      </c>
      <c r="T441" s="11">
        <f t="shared" si="41"/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36"/>
        <v>161.90634146341463</v>
      </c>
      <c r="P442" s="7">
        <f t="shared" si="37"/>
        <v>53.003513254551258</v>
      </c>
      <c r="Q442" t="str">
        <f t="shared" si="38"/>
        <v>film &amp; video</v>
      </c>
      <c r="R442" s="1" t="str">
        <f t="shared" si="39"/>
        <v>television</v>
      </c>
      <c r="S442" s="11">
        <f t="shared" si="40"/>
        <v>42916.208333333328</v>
      </c>
      <c r="T442" s="11">
        <f t="shared" si="41"/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36"/>
        <v>24.914285714285715</v>
      </c>
      <c r="P443" s="7">
        <f t="shared" si="37"/>
        <v>54.5</v>
      </c>
      <c r="Q443" t="str">
        <f t="shared" si="38"/>
        <v>technology</v>
      </c>
      <c r="R443" s="1" t="str">
        <f t="shared" si="39"/>
        <v>wearables</v>
      </c>
      <c r="S443" s="11">
        <f t="shared" si="40"/>
        <v>41025.208333333336</v>
      </c>
      <c r="T443" s="11">
        <f t="shared" si="41"/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36"/>
        <v>198.72222222222223</v>
      </c>
      <c r="P444" s="7">
        <f t="shared" si="37"/>
        <v>75.04195804195804</v>
      </c>
      <c r="Q444" t="str">
        <f t="shared" si="38"/>
        <v>theater</v>
      </c>
      <c r="R444" s="1" t="str">
        <f t="shared" si="39"/>
        <v>plays</v>
      </c>
      <c r="S444" s="11">
        <f t="shared" si="40"/>
        <v>42980.208333333328</v>
      </c>
      <c r="T444" s="11">
        <f t="shared" si="41"/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36"/>
        <v>34.752688172043008</v>
      </c>
      <c r="P445" s="7">
        <f t="shared" si="37"/>
        <v>35.911111111111111</v>
      </c>
      <c r="Q445" t="str">
        <f t="shared" si="38"/>
        <v>theater</v>
      </c>
      <c r="R445" s="1" t="str">
        <f t="shared" si="39"/>
        <v>plays</v>
      </c>
      <c r="S445" s="11">
        <f t="shared" si="40"/>
        <v>40451.208333333336</v>
      </c>
      <c r="T445" s="11">
        <f t="shared" si="41"/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36"/>
        <v>176.41935483870967</v>
      </c>
      <c r="P446" s="7">
        <f t="shared" si="37"/>
        <v>36.952702702702702</v>
      </c>
      <c r="Q446" t="str">
        <f t="shared" si="38"/>
        <v>music</v>
      </c>
      <c r="R446" s="1" t="str">
        <f t="shared" si="39"/>
        <v>indie rock</v>
      </c>
      <c r="S446" s="11">
        <f t="shared" si="40"/>
        <v>40748.208333333336</v>
      </c>
      <c r="T446" s="11">
        <f t="shared" si="41"/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36"/>
        <v>511.38095238095235</v>
      </c>
      <c r="P447" s="7">
        <f t="shared" si="37"/>
        <v>63.170588235294119</v>
      </c>
      <c r="Q447" t="str">
        <f t="shared" si="38"/>
        <v>theater</v>
      </c>
      <c r="R447" s="1" t="str">
        <f t="shared" si="39"/>
        <v>plays</v>
      </c>
      <c r="S447" s="11">
        <f t="shared" si="40"/>
        <v>40515.25</v>
      </c>
      <c r="T447" s="11">
        <f t="shared" si="41"/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36"/>
        <v>82.044117647058826</v>
      </c>
      <c r="P448" s="7">
        <f t="shared" si="37"/>
        <v>29.99462365591398</v>
      </c>
      <c r="Q448" t="str">
        <f t="shared" si="38"/>
        <v>technology</v>
      </c>
      <c r="R448" s="1" t="str">
        <f t="shared" si="39"/>
        <v>wearables</v>
      </c>
      <c r="S448" s="11">
        <f t="shared" si="40"/>
        <v>41261.25</v>
      </c>
      <c r="T448" s="11">
        <f t="shared" si="41"/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36"/>
        <v>24.326030927835053</v>
      </c>
      <c r="P449" s="7">
        <f t="shared" si="37"/>
        <v>86</v>
      </c>
      <c r="Q449" t="str">
        <f t="shared" si="38"/>
        <v>film &amp; video</v>
      </c>
      <c r="R449" s="1" t="str">
        <f t="shared" si="39"/>
        <v>television</v>
      </c>
      <c r="S449" s="11">
        <f t="shared" si="40"/>
        <v>43088.25</v>
      </c>
      <c r="T449" s="11">
        <f t="shared" si="41"/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36"/>
        <v>50.482758620689658</v>
      </c>
      <c r="P450" s="7">
        <f t="shared" si="37"/>
        <v>75.014876033057845</v>
      </c>
      <c r="Q450" t="str">
        <f t="shared" si="38"/>
        <v>games</v>
      </c>
      <c r="R450" s="1" t="str">
        <f t="shared" si="39"/>
        <v>video games</v>
      </c>
      <c r="S450" s="11">
        <f t="shared" si="40"/>
        <v>41378.208333333336</v>
      </c>
      <c r="T450" s="11">
        <f t="shared" si="41"/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42">(E451/D451)*100</f>
        <v>967</v>
      </c>
      <c r="P451" s="7">
        <f t="shared" ref="P451:P514" si="43">(E451/G451)</f>
        <v>101.19767441860465</v>
      </c>
      <c r="Q451" t="str">
        <f t="shared" ref="Q451:Q514" si="44">LEFT(N451, FIND("/", N451) -1)</f>
        <v>games</v>
      </c>
      <c r="R451" s="1" t="str">
        <f t="shared" ref="R451:R514" si="45">MID(N451, FIND("/", N451) + 1, LEN(N451))</f>
        <v>video games</v>
      </c>
      <c r="S451" s="11">
        <f t="shared" ref="S451:S514" si="46">(((J451/60)/60)/24)+DATE(1970,1,1)</f>
        <v>43530.25</v>
      </c>
      <c r="T451" s="11">
        <f t="shared" ref="T451:T514" si="47">(((K451/60)/60)/24)+DATE(1970,1,1)</f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42"/>
        <v>4</v>
      </c>
      <c r="P452" s="7">
        <f t="shared" si="43"/>
        <v>4</v>
      </c>
      <c r="Q452" t="str">
        <f t="shared" si="44"/>
        <v>film &amp; video</v>
      </c>
      <c r="R452" s="1" t="str">
        <f t="shared" si="45"/>
        <v>animation</v>
      </c>
      <c r="S452" s="11">
        <f t="shared" si="46"/>
        <v>43394.208333333328</v>
      </c>
      <c r="T452" s="11">
        <f t="shared" si="47"/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2"/>
        <v>122.84501347708894</v>
      </c>
      <c r="P453" s="7">
        <f t="shared" si="43"/>
        <v>29.001272669424118</v>
      </c>
      <c r="Q453" t="str">
        <f t="shared" si="44"/>
        <v>music</v>
      </c>
      <c r="R453" s="1" t="str">
        <f t="shared" si="45"/>
        <v>rock</v>
      </c>
      <c r="S453" s="11">
        <f t="shared" si="46"/>
        <v>42935.208333333328</v>
      </c>
      <c r="T453" s="11">
        <f t="shared" si="47"/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2"/>
        <v>63.4375</v>
      </c>
      <c r="P454" s="7">
        <f t="shared" si="43"/>
        <v>98.225806451612897</v>
      </c>
      <c r="Q454" t="str">
        <f t="shared" si="44"/>
        <v>film &amp; video</v>
      </c>
      <c r="R454" s="1" t="str">
        <f t="shared" si="45"/>
        <v>drama</v>
      </c>
      <c r="S454" s="11">
        <f t="shared" si="46"/>
        <v>40365.208333333336</v>
      </c>
      <c r="T454" s="11">
        <f t="shared" si="47"/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2"/>
        <v>56.331688596491226</v>
      </c>
      <c r="P455" s="7">
        <f t="shared" si="43"/>
        <v>87.001693480101608</v>
      </c>
      <c r="Q455" t="str">
        <f t="shared" si="44"/>
        <v>film &amp; video</v>
      </c>
      <c r="R455" s="1" t="str">
        <f t="shared" si="45"/>
        <v>science fiction</v>
      </c>
      <c r="S455" s="11">
        <f t="shared" si="46"/>
        <v>42705.25</v>
      </c>
      <c r="T455" s="11">
        <f t="shared" si="47"/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2"/>
        <v>44.074999999999996</v>
      </c>
      <c r="P456" s="7">
        <f t="shared" si="43"/>
        <v>45.205128205128204</v>
      </c>
      <c r="Q456" t="str">
        <f t="shared" si="44"/>
        <v>film &amp; video</v>
      </c>
      <c r="R456" s="1" t="str">
        <f t="shared" si="45"/>
        <v>drama</v>
      </c>
      <c r="S456" s="11">
        <f t="shared" si="46"/>
        <v>41568.208333333336</v>
      </c>
      <c r="T456" s="11">
        <f t="shared" si="47"/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2"/>
        <v>118.37253218884121</v>
      </c>
      <c r="P457" s="7">
        <f t="shared" si="43"/>
        <v>37.001341561577675</v>
      </c>
      <c r="Q457" t="str">
        <f t="shared" si="44"/>
        <v>theater</v>
      </c>
      <c r="R457" s="1" t="str">
        <f t="shared" si="45"/>
        <v>plays</v>
      </c>
      <c r="S457" s="11">
        <f t="shared" si="46"/>
        <v>40809.208333333336</v>
      </c>
      <c r="T457" s="11">
        <f t="shared" si="47"/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2"/>
        <v>104.1243169398907</v>
      </c>
      <c r="P458" s="7">
        <f t="shared" si="43"/>
        <v>94.976947040498445</v>
      </c>
      <c r="Q458" t="str">
        <f t="shared" si="44"/>
        <v>music</v>
      </c>
      <c r="R458" s="1" t="str">
        <f t="shared" si="45"/>
        <v>indie rock</v>
      </c>
      <c r="S458" s="11">
        <f t="shared" si="46"/>
        <v>43141.25</v>
      </c>
      <c r="T458" s="11">
        <f t="shared" si="47"/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2"/>
        <v>26.640000000000004</v>
      </c>
      <c r="P459" s="7">
        <f t="shared" si="43"/>
        <v>28.956521739130434</v>
      </c>
      <c r="Q459" t="str">
        <f t="shared" si="44"/>
        <v>theater</v>
      </c>
      <c r="R459" s="1" t="str">
        <f t="shared" si="45"/>
        <v>plays</v>
      </c>
      <c r="S459" s="11">
        <f t="shared" si="46"/>
        <v>42657.208333333328</v>
      </c>
      <c r="T459" s="11">
        <f t="shared" si="47"/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2"/>
        <v>351.20118343195264</v>
      </c>
      <c r="P460" s="7">
        <f t="shared" si="43"/>
        <v>55.993396226415094</v>
      </c>
      <c r="Q460" t="str">
        <f t="shared" si="44"/>
        <v>theater</v>
      </c>
      <c r="R460" s="1" t="str">
        <f t="shared" si="45"/>
        <v>plays</v>
      </c>
      <c r="S460" s="11">
        <f t="shared" si="46"/>
        <v>40265.208333333336</v>
      </c>
      <c r="T460" s="11">
        <f t="shared" si="47"/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2"/>
        <v>90.063492063492063</v>
      </c>
      <c r="P461" s="7">
        <f t="shared" si="43"/>
        <v>54.038095238095238</v>
      </c>
      <c r="Q461" t="str">
        <f t="shared" si="44"/>
        <v>film &amp; video</v>
      </c>
      <c r="R461" s="1" t="str">
        <f t="shared" si="45"/>
        <v>documentary</v>
      </c>
      <c r="S461" s="11">
        <f t="shared" si="46"/>
        <v>42001.25</v>
      </c>
      <c r="T461" s="11">
        <f t="shared" si="47"/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2"/>
        <v>171.625</v>
      </c>
      <c r="P462" s="7">
        <f t="shared" si="43"/>
        <v>82.38</v>
      </c>
      <c r="Q462" t="str">
        <f t="shared" si="44"/>
        <v>theater</v>
      </c>
      <c r="R462" s="1" t="str">
        <f t="shared" si="45"/>
        <v>plays</v>
      </c>
      <c r="S462" s="11">
        <f t="shared" si="46"/>
        <v>40399.208333333336</v>
      </c>
      <c r="T462" s="11">
        <f t="shared" si="47"/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2"/>
        <v>141.04655870445345</v>
      </c>
      <c r="P463" s="7">
        <f t="shared" si="43"/>
        <v>66.997115384615384</v>
      </c>
      <c r="Q463" t="str">
        <f t="shared" si="44"/>
        <v>film &amp; video</v>
      </c>
      <c r="R463" s="1" t="str">
        <f t="shared" si="45"/>
        <v>drama</v>
      </c>
      <c r="S463" s="11">
        <f t="shared" si="46"/>
        <v>41757.208333333336</v>
      </c>
      <c r="T463" s="11">
        <f t="shared" si="47"/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2"/>
        <v>30.57944915254237</v>
      </c>
      <c r="P464" s="7">
        <f t="shared" si="43"/>
        <v>107.91401869158878</v>
      </c>
      <c r="Q464" t="str">
        <f t="shared" si="44"/>
        <v>games</v>
      </c>
      <c r="R464" s="1" t="str">
        <f t="shared" si="45"/>
        <v>mobile games</v>
      </c>
      <c r="S464" s="11">
        <f t="shared" si="46"/>
        <v>41304.25</v>
      </c>
      <c r="T464" s="11">
        <f t="shared" si="47"/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2"/>
        <v>108.16455696202532</v>
      </c>
      <c r="P465" s="7">
        <f t="shared" si="43"/>
        <v>69.009501187648453</v>
      </c>
      <c r="Q465" t="str">
        <f t="shared" si="44"/>
        <v>film &amp; video</v>
      </c>
      <c r="R465" s="1" t="str">
        <f t="shared" si="45"/>
        <v>animation</v>
      </c>
      <c r="S465" s="11">
        <f t="shared" si="46"/>
        <v>41639.25</v>
      </c>
      <c r="T465" s="11">
        <f t="shared" si="47"/>
        <v>41643.25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2"/>
        <v>133.45505617977528</v>
      </c>
      <c r="P466" s="7">
        <f t="shared" si="43"/>
        <v>39.006568144499177</v>
      </c>
      <c r="Q466" t="str">
        <f t="shared" si="44"/>
        <v>theater</v>
      </c>
      <c r="R466" s="1" t="str">
        <f t="shared" si="45"/>
        <v>plays</v>
      </c>
      <c r="S466" s="11">
        <f t="shared" si="46"/>
        <v>43142.25</v>
      </c>
      <c r="T466" s="11">
        <f t="shared" si="47"/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2"/>
        <v>187.85106382978722</v>
      </c>
      <c r="P467" s="7">
        <f t="shared" si="43"/>
        <v>110.3625</v>
      </c>
      <c r="Q467" t="str">
        <f t="shared" si="44"/>
        <v>publishing</v>
      </c>
      <c r="R467" s="1" t="str">
        <f t="shared" si="45"/>
        <v>translations</v>
      </c>
      <c r="S467" s="11">
        <f t="shared" si="46"/>
        <v>43127.25</v>
      </c>
      <c r="T467" s="11">
        <f t="shared" si="47"/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2"/>
        <v>332</v>
      </c>
      <c r="P468" s="7">
        <f t="shared" si="43"/>
        <v>94.857142857142861</v>
      </c>
      <c r="Q468" t="str">
        <f t="shared" si="44"/>
        <v>technology</v>
      </c>
      <c r="R468" s="1" t="str">
        <f t="shared" si="45"/>
        <v>wearables</v>
      </c>
      <c r="S468" s="11">
        <f t="shared" si="46"/>
        <v>41409.208333333336</v>
      </c>
      <c r="T468" s="11">
        <f t="shared" si="47"/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2"/>
        <v>575.21428571428578</v>
      </c>
      <c r="P469" s="7">
        <f t="shared" si="43"/>
        <v>57.935251798561154</v>
      </c>
      <c r="Q469" t="str">
        <f t="shared" si="44"/>
        <v>technology</v>
      </c>
      <c r="R469" s="1" t="str">
        <f t="shared" si="45"/>
        <v>web</v>
      </c>
      <c r="S469" s="11">
        <f t="shared" si="46"/>
        <v>42331.25</v>
      </c>
      <c r="T469" s="11">
        <f t="shared" si="47"/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2"/>
        <v>40.5</v>
      </c>
      <c r="P470" s="7">
        <f t="shared" si="43"/>
        <v>101.25</v>
      </c>
      <c r="Q470" t="str">
        <f t="shared" si="44"/>
        <v>theater</v>
      </c>
      <c r="R470" s="1" t="str">
        <f t="shared" si="45"/>
        <v>plays</v>
      </c>
      <c r="S470" s="11">
        <f t="shared" si="46"/>
        <v>43569.208333333328</v>
      </c>
      <c r="T470" s="11">
        <f t="shared" si="47"/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2"/>
        <v>184.42857142857144</v>
      </c>
      <c r="P471" s="7">
        <f t="shared" si="43"/>
        <v>64.95597484276729</v>
      </c>
      <c r="Q471" t="str">
        <f t="shared" si="44"/>
        <v>film &amp; video</v>
      </c>
      <c r="R471" s="1" t="str">
        <f t="shared" si="45"/>
        <v>drama</v>
      </c>
      <c r="S471" s="11">
        <f t="shared" si="46"/>
        <v>42142.208333333328</v>
      </c>
      <c r="T471" s="11">
        <f t="shared" si="47"/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2"/>
        <v>285.80555555555554</v>
      </c>
      <c r="P472" s="7">
        <f t="shared" si="43"/>
        <v>27.00524934383202</v>
      </c>
      <c r="Q472" t="str">
        <f t="shared" si="44"/>
        <v>technology</v>
      </c>
      <c r="R472" s="1" t="str">
        <f t="shared" si="45"/>
        <v>wearables</v>
      </c>
      <c r="S472" s="11">
        <f t="shared" si="46"/>
        <v>42716.25</v>
      </c>
      <c r="T472" s="11">
        <f t="shared" si="47"/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2"/>
        <v>319</v>
      </c>
      <c r="P473" s="7">
        <f t="shared" si="43"/>
        <v>50.97422680412371</v>
      </c>
      <c r="Q473" t="str">
        <f t="shared" si="44"/>
        <v>food</v>
      </c>
      <c r="R473" s="1" t="str">
        <f t="shared" si="45"/>
        <v>food trucks</v>
      </c>
      <c r="S473" s="11">
        <f t="shared" si="46"/>
        <v>41031.208333333336</v>
      </c>
      <c r="T473" s="11">
        <f t="shared" si="47"/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42"/>
        <v>39.234070221066318</v>
      </c>
      <c r="P474" s="7">
        <f t="shared" si="43"/>
        <v>104.94260869565217</v>
      </c>
      <c r="Q474" t="str">
        <f t="shared" si="44"/>
        <v>music</v>
      </c>
      <c r="R474" s="1" t="str">
        <f t="shared" si="45"/>
        <v>rock</v>
      </c>
      <c r="S474" s="11">
        <f t="shared" si="46"/>
        <v>43535.208333333328</v>
      </c>
      <c r="T474" s="11">
        <f t="shared" si="47"/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2"/>
        <v>178.14000000000001</v>
      </c>
      <c r="P475" s="7">
        <f t="shared" si="43"/>
        <v>84.028301886792448</v>
      </c>
      <c r="Q475" t="str">
        <f t="shared" si="44"/>
        <v>music</v>
      </c>
      <c r="R475" s="1" t="str">
        <f t="shared" si="45"/>
        <v>electric music</v>
      </c>
      <c r="S475" s="11">
        <f t="shared" si="46"/>
        <v>43277.208333333328</v>
      </c>
      <c r="T475" s="11">
        <f t="shared" si="47"/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2"/>
        <v>365.15</v>
      </c>
      <c r="P476" s="7">
        <f t="shared" si="43"/>
        <v>102.85915492957747</v>
      </c>
      <c r="Q476" t="str">
        <f t="shared" si="44"/>
        <v>film &amp; video</v>
      </c>
      <c r="R476" s="1" t="str">
        <f t="shared" si="45"/>
        <v>television</v>
      </c>
      <c r="S476" s="11">
        <f t="shared" si="46"/>
        <v>41989.25</v>
      </c>
      <c r="T476" s="11">
        <f t="shared" si="47"/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2"/>
        <v>113.94594594594594</v>
      </c>
      <c r="P477" s="7">
        <f t="shared" si="43"/>
        <v>39.962085308056871</v>
      </c>
      <c r="Q477" t="str">
        <f t="shared" si="44"/>
        <v>publishing</v>
      </c>
      <c r="R477" s="1" t="str">
        <f t="shared" si="45"/>
        <v>translations</v>
      </c>
      <c r="S477" s="11">
        <f t="shared" si="46"/>
        <v>41450.208333333336</v>
      </c>
      <c r="T477" s="11">
        <f t="shared" si="47"/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2"/>
        <v>29.828720626631856</v>
      </c>
      <c r="P478" s="7">
        <f t="shared" si="43"/>
        <v>51.001785714285717</v>
      </c>
      <c r="Q478" t="str">
        <f t="shared" si="44"/>
        <v>publishing</v>
      </c>
      <c r="R478" s="1" t="str">
        <f t="shared" si="45"/>
        <v>fiction</v>
      </c>
      <c r="S478" s="11">
        <f t="shared" si="46"/>
        <v>43322.208333333328</v>
      </c>
      <c r="T478" s="11">
        <f t="shared" si="47"/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2"/>
        <v>54.270588235294113</v>
      </c>
      <c r="P479" s="7">
        <f t="shared" si="43"/>
        <v>40.823008849557525</v>
      </c>
      <c r="Q479" t="str">
        <f t="shared" si="44"/>
        <v>film &amp; video</v>
      </c>
      <c r="R479" s="1" t="str">
        <f t="shared" si="45"/>
        <v>science fiction</v>
      </c>
      <c r="S479" s="11">
        <f t="shared" si="46"/>
        <v>40720.208333333336</v>
      </c>
      <c r="T479" s="11">
        <f t="shared" si="47"/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2"/>
        <v>236.34156976744185</v>
      </c>
      <c r="P480" s="7">
        <f t="shared" si="43"/>
        <v>58.999637155297535</v>
      </c>
      <c r="Q480" t="str">
        <f t="shared" si="44"/>
        <v>technology</v>
      </c>
      <c r="R480" s="1" t="str">
        <f t="shared" si="45"/>
        <v>wearables</v>
      </c>
      <c r="S480" s="11">
        <f t="shared" si="46"/>
        <v>42072.208333333328</v>
      </c>
      <c r="T480" s="11">
        <f t="shared" si="47"/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2"/>
        <v>512.91666666666663</v>
      </c>
      <c r="P481" s="7">
        <f t="shared" si="43"/>
        <v>71.156069364161851</v>
      </c>
      <c r="Q481" t="str">
        <f t="shared" si="44"/>
        <v>food</v>
      </c>
      <c r="R481" s="1" t="str">
        <f t="shared" si="45"/>
        <v>food trucks</v>
      </c>
      <c r="S481" s="11">
        <f t="shared" si="46"/>
        <v>42945.208333333328</v>
      </c>
      <c r="T481" s="11">
        <f t="shared" si="47"/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2"/>
        <v>100.65116279069768</v>
      </c>
      <c r="P482" s="7">
        <f t="shared" si="43"/>
        <v>99.494252873563212</v>
      </c>
      <c r="Q482" t="str">
        <f t="shared" si="44"/>
        <v>photography</v>
      </c>
      <c r="R482" s="1" t="str">
        <f t="shared" si="45"/>
        <v>photography books</v>
      </c>
      <c r="S482" s="11">
        <f t="shared" si="46"/>
        <v>40248.25</v>
      </c>
      <c r="T482" s="11">
        <f t="shared" si="47"/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2"/>
        <v>81.348423194303152</v>
      </c>
      <c r="P483" s="7">
        <f t="shared" si="43"/>
        <v>103.98634590377114</v>
      </c>
      <c r="Q483" t="str">
        <f t="shared" si="44"/>
        <v>theater</v>
      </c>
      <c r="R483" s="1" t="str">
        <f t="shared" si="45"/>
        <v>plays</v>
      </c>
      <c r="S483" s="11">
        <f t="shared" si="46"/>
        <v>41913.208333333336</v>
      </c>
      <c r="T483" s="11">
        <f t="shared" si="47"/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2"/>
        <v>16.404761904761905</v>
      </c>
      <c r="P484" s="7">
        <f t="shared" si="43"/>
        <v>76.555555555555557</v>
      </c>
      <c r="Q484" t="str">
        <f t="shared" si="44"/>
        <v>publishing</v>
      </c>
      <c r="R484" s="1" t="str">
        <f t="shared" si="45"/>
        <v>fiction</v>
      </c>
      <c r="S484" s="11">
        <f t="shared" si="46"/>
        <v>40963.25</v>
      </c>
      <c r="T484" s="11">
        <f t="shared" si="47"/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2"/>
        <v>52.774617067833695</v>
      </c>
      <c r="P485" s="7">
        <f t="shared" si="43"/>
        <v>87.068592057761734</v>
      </c>
      <c r="Q485" t="str">
        <f t="shared" si="44"/>
        <v>theater</v>
      </c>
      <c r="R485" s="1" t="str">
        <f t="shared" si="45"/>
        <v>plays</v>
      </c>
      <c r="S485" s="11">
        <f t="shared" si="46"/>
        <v>43811.25</v>
      </c>
      <c r="T485" s="11">
        <f t="shared" si="47"/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2"/>
        <v>260.20608108108109</v>
      </c>
      <c r="P486" s="7">
        <f t="shared" si="43"/>
        <v>48.99554707379135</v>
      </c>
      <c r="Q486" t="str">
        <f t="shared" si="44"/>
        <v>food</v>
      </c>
      <c r="R486" s="1" t="str">
        <f t="shared" si="45"/>
        <v>food trucks</v>
      </c>
      <c r="S486" s="11">
        <f t="shared" si="46"/>
        <v>41855.208333333336</v>
      </c>
      <c r="T486" s="11">
        <f t="shared" si="47"/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2"/>
        <v>30.73289183222958</v>
      </c>
      <c r="P487" s="7">
        <f t="shared" si="43"/>
        <v>42.969135802469133</v>
      </c>
      <c r="Q487" t="str">
        <f t="shared" si="44"/>
        <v>theater</v>
      </c>
      <c r="R487" s="1" t="str">
        <f t="shared" si="45"/>
        <v>plays</v>
      </c>
      <c r="S487" s="11">
        <f t="shared" si="46"/>
        <v>43626.208333333328</v>
      </c>
      <c r="T487" s="11">
        <f t="shared" si="47"/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2"/>
        <v>13.5</v>
      </c>
      <c r="P488" s="7">
        <f t="shared" si="43"/>
        <v>33.428571428571431</v>
      </c>
      <c r="Q488" t="str">
        <f t="shared" si="44"/>
        <v>publishing</v>
      </c>
      <c r="R488" s="1" t="str">
        <f t="shared" si="45"/>
        <v>translations</v>
      </c>
      <c r="S488" s="11">
        <f t="shared" si="46"/>
        <v>43168.25</v>
      </c>
      <c r="T488" s="11">
        <f t="shared" si="47"/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2"/>
        <v>178.62556663644605</v>
      </c>
      <c r="P489" s="7">
        <f t="shared" si="43"/>
        <v>83.982949701619773</v>
      </c>
      <c r="Q489" t="str">
        <f t="shared" si="44"/>
        <v>theater</v>
      </c>
      <c r="R489" s="1" t="str">
        <f t="shared" si="45"/>
        <v>plays</v>
      </c>
      <c r="S489" s="11">
        <f t="shared" si="46"/>
        <v>42845.208333333328</v>
      </c>
      <c r="T489" s="11">
        <f t="shared" si="47"/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2"/>
        <v>220.0566037735849</v>
      </c>
      <c r="P490" s="7">
        <f t="shared" si="43"/>
        <v>101.41739130434783</v>
      </c>
      <c r="Q490" t="str">
        <f t="shared" si="44"/>
        <v>theater</v>
      </c>
      <c r="R490" s="1" t="str">
        <f t="shared" si="45"/>
        <v>plays</v>
      </c>
      <c r="S490" s="11">
        <f t="shared" si="46"/>
        <v>42403.25</v>
      </c>
      <c r="T490" s="11">
        <f t="shared" si="47"/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2"/>
        <v>101.5108695652174</v>
      </c>
      <c r="P491" s="7">
        <f t="shared" si="43"/>
        <v>109.87058823529412</v>
      </c>
      <c r="Q491" t="str">
        <f t="shared" si="44"/>
        <v>technology</v>
      </c>
      <c r="R491" s="1" t="str">
        <f t="shared" si="45"/>
        <v>wearables</v>
      </c>
      <c r="S491" s="11">
        <f t="shared" si="46"/>
        <v>40406.208333333336</v>
      </c>
      <c r="T491" s="11">
        <f t="shared" si="47"/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2"/>
        <v>191.5</v>
      </c>
      <c r="P492" s="7">
        <f t="shared" si="43"/>
        <v>31.916666666666668</v>
      </c>
      <c r="Q492" t="str">
        <f t="shared" si="44"/>
        <v>journalism</v>
      </c>
      <c r="R492" s="1" t="str">
        <f t="shared" si="45"/>
        <v>audio</v>
      </c>
      <c r="S492" s="11">
        <f t="shared" si="46"/>
        <v>43786.25</v>
      </c>
      <c r="T492" s="11">
        <f t="shared" si="47"/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2"/>
        <v>305.34683098591546</v>
      </c>
      <c r="P493" s="7">
        <f t="shared" si="43"/>
        <v>70.993450675399103</v>
      </c>
      <c r="Q493" t="str">
        <f t="shared" si="44"/>
        <v>food</v>
      </c>
      <c r="R493" s="1" t="str">
        <f t="shared" si="45"/>
        <v>food trucks</v>
      </c>
      <c r="S493" s="11">
        <f t="shared" si="46"/>
        <v>41456.208333333336</v>
      </c>
      <c r="T493" s="11">
        <f t="shared" si="47"/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2"/>
        <v>23.995287958115181</v>
      </c>
      <c r="P494" s="7">
        <f t="shared" si="43"/>
        <v>77.026890756302521</v>
      </c>
      <c r="Q494" t="str">
        <f t="shared" si="44"/>
        <v>film &amp; video</v>
      </c>
      <c r="R494" s="1" t="str">
        <f t="shared" si="45"/>
        <v>shorts</v>
      </c>
      <c r="S494" s="11">
        <f t="shared" si="46"/>
        <v>40336.208333333336</v>
      </c>
      <c r="T494" s="11">
        <f t="shared" si="47"/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2"/>
        <v>723.77777777777771</v>
      </c>
      <c r="P495" s="7">
        <f t="shared" si="43"/>
        <v>101.78125</v>
      </c>
      <c r="Q495" t="str">
        <f t="shared" si="44"/>
        <v>photography</v>
      </c>
      <c r="R495" s="1" t="str">
        <f t="shared" si="45"/>
        <v>photography books</v>
      </c>
      <c r="S495" s="11">
        <f t="shared" si="46"/>
        <v>43645.208333333328</v>
      </c>
      <c r="T495" s="11">
        <f t="shared" si="47"/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2"/>
        <v>547.36</v>
      </c>
      <c r="P496" s="7">
        <f t="shared" si="43"/>
        <v>51.059701492537314</v>
      </c>
      <c r="Q496" t="str">
        <f t="shared" si="44"/>
        <v>technology</v>
      </c>
      <c r="R496" s="1" t="str">
        <f t="shared" si="45"/>
        <v>wearables</v>
      </c>
      <c r="S496" s="11">
        <f t="shared" si="46"/>
        <v>40990.208333333336</v>
      </c>
      <c r="T496" s="11">
        <f t="shared" si="47"/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2"/>
        <v>414.49999999999994</v>
      </c>
      <c r="P497" s="7">
        <f t="shared" si="43"/>
        <v>68.02051282051282</v>
      </c>
      <c r="Q497" t="str">
        <f t="shared" si="44"/>
        <v>theater</v>
      </c>
      <c r="R497" s="1" t="str">
        <f t="shared" si="45"/>
        <v>plays</v>
      </c>
      <c r="S497" s="11">
        <f t="shared" si="46"/>
        <v>41800.208333333336</v>
      </c>
      <c r="T497" s="11">
        <f t="shared" si="47"/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2"/>
        <v>0.90696409140369971</v>
      </c>
      <c r="P498" s="7">
        <f t="shared" si="43"/>
        <v>30.87037037037037</v>
      </c>
      <c r="Q498" t="str">
        <f t="shared" si="44"/>
        <v>film &amp; video</v>
      </c>
      <c r="R498" s="1" t="str">
        <f t="shared" si="45"/>
        <v>animation</v>
      </c>
      <c r="S498" s="11">
        <f t="shared" si="46"/>
        <v>42876.208333333328</v>
      </c>
      <c r="T498" s="11">
        <f t="shared" si="47"/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2"/>
        <v>34.173469387755098</v>
      </c>
      <c r="P499" s="7">
        <f t="shared" si="43"/>
        <v>27.908333333333335</v>
      </c>
      <c r="Q499" t="str">
        <f t="shared" si="44"/>
        <v>technology</v>
      </c>
      <c r="R499" s="1" t="str">
        <f t="shared" si="45"/>
        <v>wearables</v>
      </c>
      <c r="S499" s="11">
        <f t="shared" si="46"/>
        <v>42724.25</v>
      </c>
      <c r="T499" s="11">
        <f t="shared" si="47"/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2"/>
        <v>23.948810754912099</v>
      </c>
      <c r="P500" s="7">
        <f t="shared" si="43"/>
        <v>79.994818652849744</v>
      </c>
      <c r="Q500" t="str">
        <f t="shared" si="44"/>
        <v>technology</v>
      </c>
      <c r="R500" s="1" t="str">
        <f t="shared" si="45"/>
        <v>web</v>
      </c>
      <c r="S500" s="11">
        <f t="shared" si="46"/>
        <v>42005.25</v>
      </c>
      <c r="T500" s="11">
        <f t="shared" si="47"/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2"/>
        <v>48.072649572649574</v>
      </c>
      <c r="P501" s="7">
        <f t="shared" si="43"/>
        <v>38.003378378378379</v>
      </c>
      <c r="Q501" t="str">
        <f t="shared" si="44"/>
        <v>film &amp; video</v>
      </c>
      <c r="R501" s="1" t="str">
        <f t="shared" si="45"/>
        <v>documentary</v>
      </c>
      <c r="S501" s="11">
        <f t="shared" si="46"/>
        <v>42444.208333333328</v>
      </c>
      <c r="T501" s="11">
        <f t="shared" si="47"/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2"/>
        <v>0</v>
      </c>
      <c r="P502" s="7" t="e">
        <f t="shared" si="43"/>
        <v>#DIV/0!</v>
      </c>
      <c r="Q502" t="str">
        <f t="shared" si="44"/>
        <v>theater</v>
      </c>
      <c r="R502" s="1" t="str">
        <f t="shared" si="45"/>
        <v>plays</v>
      </c>
      <c r="S502" s="11">
        <f t="shared" si="46"/>
        <v>41395.208333333336</v>
      </c>
      <c r="T502" s="11">
        <f t="shared" si="47"/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2"/>
        <v>70.145182291666657</v>
      </c>
      <c r="P503" s="7">
        <f t="shared" si="43"/>
        <v>59.990534521158132</v>
      </c>
      <c r="Q503" t="str">
        <f t="shared" si="44"/>
        <v>film &amp; video</v>
      </c>
      <c r="R503" s="1" t="str">
        <f t="shared" si="45"/>
        <v>documentary</v>
      </c>
      <c r="S503" s="11">
        <f t="shared" si="46"/>
        <v>41345.208333333336</v>
      </c>
      <c r="T503" s="11">
        <f t="shared" si="47"/>
        <v>41347.208333333336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2"/>
        <v>529.92307692307691</v>
      </c>
      <c r="P504" s="7">
        <f t="shared" si="43"/>
        <v>37.037634408602152</v>
      </c>
      <c r="Q504" t="str">
        <f t="shared" si="44"/>
        <v>games</v>
      </c>
      <c r="R504" s="1" t="str">
        <f t="shared" si="45"/>
        <v>video games</v>
      </c>
      <c r="S504" s="11">
        <f t="shared" si="46"/>
        <v>41117.208333333336</v>
      </c>
      <c r="T504" s="11">
        <f t="shared" si="47"/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2"/>
        <v>180.32549019607845</v>
      </c>
      <c r="P505" s="7">
        <f t="shared" si="43"/>
        <v>99.963043478260872</v>
      </c>
      <c r="Q505" t="str">
        <f t="shared" si="44"/>
        <v>film &amp; video</v>
      </c>
      <c r="R505" s="1" t="str">
        <f t="shared" si="45"/>
        <v>drama</v>
      </c>
      <c r="S505" s="11">
        <f t="shared" si="46"/>
        <v>42186.208333333328</v>
      </c>
      <c r="T505" s="11">
        <f t="shared" si="47"/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2"/>
        <v>92.320000000000007</v>
      </c>
      <c r="P506" s="7">
        <f t="shared" si="43"/>
        <v>111.6774193548387</v>
      </c>
      <c r="Q506" t="str">
        <f t="shared" si="44"/>
        <v>music</v>
      </c>
      <c r="R506" s="1" t="str">
        <f t="shared" si="45"/>
        <v>rock</v>
      </c>
      <c r="S506" s="11">
        <f t="shared" si="46"/>
        <v>42142.208333333328</v>
      </c>
      <c r="T506" s="11">
        <f t="shared" si="47"/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2"/>
        <v>13.901001112347053</v>
      </c>
      <c r="P507" s="7">
        <f t="shared" si="43"/>
        <v>36.014409221902014</v>
      </c>
      <c r="Q507" t="str">
        <f t="shared" si="44"/>
        <v>publishing</v>
      </c>
      <c r="R507" s="1" t="str">
        <f t="shared" si="45"/>
        <v>radio &amp; podcasts</v>
      </c>
      <c r="S507" s="11">
        <f t="shared" si="46"/>
        <v>41341.25</v>
      </c>
      <c r="T507" s="11">
        <f t="shared" si="47"/>
        <v>41383.208333333336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2"/>
        <v>927.07777777777767</v>
      </c>
      <c r="P508" s="7">
        <f t="shared" si="43"/>
        <v>66.010284810126578</v>
      </c>
      <c r="Q508" t="str">
        <f t="shared" si="44"/>
        <v>theater</v>
      </c>
      <c r="R508" s="1" t="str">
        <f t="shared" si="45"/>
        <v>plays</v>
      </c>
      <c r="S508" s="11">
        <f t="shared" si="46"/>
        <v>43062.25</v>
      </c>
      <c r="T508" s="11">
        <f t="shared" si="47"/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2"/>
        <v>39.857142857142861</v>
      </c>
      <c r="P509" s="7">
        <f t="shared" si="43"/>
        <v>44.05263157894737</v>
      </c>
      <c r="Q509" t="str">
        <f t="shared" si="44"/>
        <v>technology</v>
      </c>
      <c r="R509" s="1" t="str">
        <f t="shared" si="45"/>
        <v>web</v>
      </c>
      <c r="S509" s="11">
        <f t="shared" si="46"/>
        <v>41373.208333333336</v>
      </c>
      <c r="T509" s="11">
        <f t="shared" si="47"/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2"/>
        <v>112.22929936305732</v>
      </c>
      <c r="P510" s="7">
        <f t="shared" si="43"/>
        <v>52.999726551818434</v>
      </c>
      <c r="Q510" t="str">
        <f t="shared" si="44"/>
        <v>theater</v>
      </c>
      <c r="R510" s="1" t="str">
        <f t="shared" si="45"/>
        <v>plays</v>
      </c>
      <c r="S510" s="11">
        <f t="shared" si="46"/>
        <v>43310.208333333328</v>
      </c>
      <c r="T510" s="11">
        <f t="shared" si="47"/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2"/>
        <v>70.925816023738875</v>
      </c>
      <c r="P511" s="7">
        <f t="shared" si="43"/>
        <v>95</v>
      </c>
      <c r="Q511" t="str">
        <f t="shared" si="44"/>
        <v>theater</v>
      </c>
      <c r="R511" s="1" t="str">
        <f t="shared" si="45"/>
        <v>plays</v>
      </c>
      <c r="S511" s="11">
        <f t="shared" si="46"/>
        <v>41034.208333333336</v>
      </c>
      <c r="T511" s="11">
        <f t="shared" si="47"/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2"/>
        <v>119.08974358974358</v>
      </c>
      <c r="P512" s="7">
        <f t="shared" si="43"/>
        <v>70.908396946564892</v>
      </c>
      <c r="Q512" t="str">
        <f t="shared" si="44"/>
        <v>film &amp; video</v>
      </c>
      <c r="R512" s="1" t="str">
        <f t="shared" si="45"/>
        <v>drama</v>
      </c>
      <c r="S512" s="11">
        <f t="shared" si="46"/>
        <v>43251.208333333328</v>
      </c>
      <c r="T512" s="11">
        <f t="shared" si="47"/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2"/>
        <v>24.017591339648174</v>
      </c>
      <c r="P513" s="7">
        <f t="shared" si="43"/>
        <v>98.060773480662988</v>
      </c>
      <c r="Q513" t="str">
        <f t="shared" si="44"/>
        <v>theater</v>
      </c>
      <c r="R513" s="1" t="str">
        <f t="shared" si="45"/>
        <v>plays</v>
      </c>
      <c r="S513" s="11">
        <f t="shared" si="46"/>
        <v>43671.208333333328</v>
      </c>
      <c r="T513" s="11">
        <f t="shared" si="47"/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42"/>
        <v>139.31868131868131</v>
      </c>
      <c r="P514" s="7">
        <f t="shared" si="43"/>
        <v>53.046025104602514</v>
      </c>
      <c r="Q514" t="str">
        <f t="shared" si="44"/>
        <v>games</v>
      </c>
      <c r="R514" s="1" t="str">
        <f t="shared" si="45"/>
        <v>video games</v>
      </c>
      <c r="S514" s="11">
        <f t="shared" si="46"/>
        <v>41825.208333333336</v>
      </c>
      <c r="T514" s="11">
        <f t="shared" si="47"/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48">(E515/D515)*100</f>
        <v>39.277108433734945</v>
      </c>
      <c r="P515" s="7">
        <f t="shared" ref="P515:P578" si="49">(E515/G515)</f>
        <v>93.142857142857139</v>
      </c>
      <c r="Q515" t="str">
        <f t="shared" ref="Q515:Q578" si="50">LEFT(N515, FIND("/", N515) -1)</f>
        <v>film &amp; video</v>
      </c>
      <c r="R515" s="1" t="str">
        <f t="shared" ref="R515:R578" si="51">MID(N515, FIND("/", N515) + 1, LEN(N515))</f>
        <v>television</v>
      </c>
      <c r="S515" s="11">
        <f t="shared" ref="S515:S578" si="52">(((J515/60)/60)/24)+DATE(1970,1,1)</f>
        <v>40430.208333333336</v>
      </c>
      <c r="T515" s="11">
        <f t="shared" ref="T515:T578" si="53">(((K515/60)/60)/24)+DATE(1970,1,1)</f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48"/>
        <v>22.439077144917089</v>
      </c>
      <c r="P516" s="7">
        <f t="shared" si="49"/>
        <v>58.945075757575758</v>
      </c>
      <c r="Q516" t="str">
        <f t="shared" si="50"/>
        <v>music</v>
      </c>
      <c r="R516" s="1" t="str">
        <f t="shared" si="51"/>
        <v>rock</v>
      </c>
      <c r="S516" s="11">
        <f t="shared" si="52"/>
        <v>41614.25</v>
      </c>
      <c r="T516" s="11">
        <f t="shared" si="53"/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48"/>
        <v>55.779069767441861</v>
      </c>
      <c r="P517" s="7">
        <f t="shared" si="49"/>
        <v>36.067669172932334</v>
      </c>
      <c r="Q517" t="str">
        <f t="shared" si="50"/>
        <v>theater</v>
      </c>
      <c r="R517" s="1" t="str">
        <f t="shared" si="51"/>
        <v>plays</v>
      </c>
      <c r="S517" s="11">
        <f t="shared" si="52"/>
        <v>40900.25</v>
      </c>
      <c r="T517" s="11">
        <f t="shared" si="53"/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48"/>
        <v>42.523125996810208</v>
      </c>
      <c r="P518" s="7">
        <f t="shared" si="49"/>
        <v>63.030732860520096</v>
      </c>
      <c r="Q518" t="str">
        <f t="shared" si="50"/>
        <v>publishing</v>
      </c>
      <c r="R518" s="1" t="str">
        <f t="shared" si="51"/>
        <v>nonfiction</v>
      </c>
      <c r="S518" s="11">
        <f t="shared" si="52"/>
        <v>40396.208333333336</v>
      </c>
      <c r="T518" s="11">
        <f t="shared" si="53"/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48"/>
        <v>112.00000000000001</v>
      </c>
      <c r="P519" s="7">
        <f t="shared" si="49"/>
        <v>84.717948717948715</v>
      </c>
      <c r="Q519" t="str">
        <f t="shared" si="50"/>
        <v>food</v>
      </c>
      <c r="R519" s="1" t="str">
        <f t="shared" si="51"/>
        <v>food trucks</v>
      </c>
      <c r="S519" s="11">
        <f t="shared" si="52"/>
        <v>42860.208333333328</v>
      </c>
      <c r="T519" s="11">
        <f t="shared" si="53"/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48"/>
        <v>7.0681818181818183</v>
      </c>
      <c r="P520" s="7">
        <f t="shared" si="49"/>
        <v>62.2</v>
      </c>
      <c r="Q520" t="str">
        <f t="shared" si="50"/>
        <v>film &amp; video</v>
      </c>
      <c r="R520" s="1" t="str">
        <f t="shared" si="51"/>
        <v>animation</v>
      </c>
      <c r="S520" s="11">
        <f t="shared" si="52"/>
        <v>43154.25</v>
      </c>
      <c r="T520" s="11">
        <f t="shared" si="53"/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48"/>
        <v>101.74563871693867</v>
      </c>
      <c r="P521" s="7">
        <f t="shared" si="49"/>
        <v>101.97518330513255</v>
      </c>
      <c r="Q521" t="str">
        <f t="shared" si="50"/>
        <v>music</v>
      </c>
      <c r="R521" s="1" t="str">
        <f t="shared" si="51"/>
        <v>rock</v>
      </c>
      <c r="S521" s="11">
        <f t="shared" si="52"/>
        <v>42012.25</v>
      </c>
      <c r="T521" s="11">
        <f t="shared" si="53"/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48"/>
        <v>425.75</v>
      </c>
      <c r="P522" s="7">
        <f t="shared" si="49"/>
        <v>106.4375</v>
      </c>
      <c r="Q522" t="str">
        <f t="shared" si="50"/>
        <v>theater</v>
      </c>
      <c r="R522" s="1" t="str">
        <f t="shared" si="51"/>
        <v>plays</v>
      </c>
      <c r="S522" s="11">
        <f t="shared" si="52"/>
        <v>43574.208333333328</v>
      </c>
      <c r="T522" s="11">
        <f t="shared" si="53"/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48"/>
        <v>145.53947368421052</v>
      </c>
      <c r="P523" s="7">
        <f t="shared" si="49"/>
        <v>29.975609756097562</v>
      </c>
      <c r="Q523" t="str">
        <f t="shared" si="50"/>
        <v>film &amp; video</v>
      </c>
      <c r="R523" s="1" t="str">
        <f t="shared" si="51"/>
        <v>drama</v>
      </c>
      <c r="S523" s="11">
        <f t="shared" si="52"/>
        <v>42605.208333333328</v>
      </c>
      <c r="T523" s="11">
        <f t="shared" si="53"/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48"/>
        <v>32.453465346534657</v>
      </c>
      <c r="P524" s="7">
        <f t="shared" si="49"/>
        <v>85.806282722513089</v>
      </c>
      <c r="Q524" t="str">
        <f t="shared" si="50"/>
        <v>film &amp; video</v>
      </c>
      <c r="R524" s="1" t="str">
        <f t="shared" si="51"/>
        <v>shorts</v>
      </c>
      <c r="S524" s="11">
        <f t="shared" si="52"/>
        <v>41093.208333333336</v>
      </c>
      <c r="T524" s="11">
        <f t="shared" si="53"/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48"/>
        <v>700.33333333333326</v>
      </c>
      <c r="P525" s="7">
        <f t="shared" si="49"/>
        <v>70.82022471910112</v>
      </c>
      <c r="Q525" t="str">
        <f t="shared" si="50"/>
        <v>film &amp; video</v>
      </c>
      <c r="R525" s="1" t="str">
        <f t="shared" si="51"/>
        <v>shorts</v>
      </c>
      <c r="S525" s="11">
        <f t="shared" si="52"/>
        <v>40241.25</v>
      </c>
      <c r="T525" s="11">
        <f t="shared" si="53"/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48"/>
        <v>83.904860392967933</v>
      </c>
      <c r="P526" s="7">
        <f t="shared" si="49"/>
        <v>40.998484082870135</v>
      </c>
      <c r="Q526" t="str">
        <f t="shared" si="50"/>
        <v>theater</v>
      </c>
      <c r="R526" s="1" t="str">
        <f t="shared" si="51"/>
        <v>plays</v>
      </c>
      <c r="S526" s="11">
        <f t="shared" si="52"/>
        <v>40294.208333333336</v>
      </c>
      <c r="T526" s="11">
        <f t="shared" si="53"/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48"/>
        <v>84.19047619047619</v>
      </c>
      <c r="P527" s="7">
        <f t="shared" si="49"/>
        <v>28.063492063492063</v>
      </c>
      <c r="Q527" t="str">
        <f t="shared" si="50"/>
        <v>technology</v>
      </c>
      <c r="R527" s="1" t="str">
        <f t="shared" si="51"/>
        <v>wearables</v>
      </c>
      <c r="S527" s="11">
        <f t="shared" si="52"/>
        <v>40505.25</v>
      </c>
      <c r="T527" s="11">
        <f t="shared" si="53"/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48"/>
        <v>155.95180722891567</v>
      </c>
      <c r="P528" s="7">
        <f t="shared" si="49"/>
        <v>88.054421768707485</v>
      </c>
      <c r="Q528" t="str">
        <f t="shared" si="50"/>
        <v>theater</v>
      </c>
      <c r="R528" s="1" t="str">
        <f t="shared" si="51"/>
        <v>plays</v>
      </c>
      <c r="S528" s="11">
        <f t="shared" si="52"/>
        <v>42364.25</v>
      </c>
      <c r="T528" s="11">
        <f t="shared" si="53"/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48"/>
        <v>99.619450317124731</v>
      </c>
      <c r="P529" s="7">
        <f t="shared" si="49"/>
        <v>31</v>
      </c>
      <c r="Q529" t="str">
        <f t="shared" si="50"/>
        <v>film &amp; video</v>
      </c>
      <c r="R529" s="1" t="str">
        <f t="shared" si="51"/>
        <v>animation</v>
      </c>
      <c r="S529" s="11">
        <f t="shared" si="52"/>
        <v>42405.25</v>
      </c>
      <c r="T529" s="11">
        <f t="shared" si="53"/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48"/>
        <v>80.300000000000011</v>
      </c>
      <c r="P530" s="7">
        <f t="shared" si="49"/>
        <v>90.337500000000006</v>
      </c>
      <c r="Q530" t="str">
        <f t="shared" si="50"/>
        <v>music</v>
      </c>
      <c r="R530" s="1" t="str">
        <f t="shared" si="51"/>
        <v>indie rock</v>
      </c>
      <c r="S530" s="11">
        <f t="shared" si="52"/>
        <v>41601.25</v>
      </c>
      <c r="T530" s="11">
        <f t="shared" si="53"/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48"/>
        <v>11.254901960784313</v>
      </c>
      <c r="P531" s="7">
        <f t="shared" si="49"/>
        <v>63.777777777777779</v>
      </c>
      <c r="Q531" t="str">
        <f t="shared" si="50"/>
        <v>games</v>
      </c>
      <c r="R531" s="1" t="str">
        <f t="shared" si="51"/>
        <v>video games</v>
      </c>
      <c r="S531" s="11">
        <f t="shared" si="52"/>
        <v>41769.208333333336</v>
      </c>
      <c r="T531" s="11">
        <f t="shared" si="53"/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48"/>
        <v>91.740952380952379</v>
      </c>
      <c r="P532" s="7">
        <f t="shared" si="49"/>
        <v>53.995515695067262</v>
      </c>
      <c r="Q532" t="str">
        <f t="shared" si="50"/>
        <v>publishing</v>
      </c>
      <c r="R532" s="1" t="str">
        <f t="shared" si="51"/>
        <v>fiction</v>
      </c>
      <c r="S532" s="11">
        <f t="shared" si="52"/>
        <v>40421.208333333336</v>
      </c>
      <c r="T532" s="11">
        <f t="shared" si="53"/>
        <v>40435.208333333336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48"/>
        <v>95.521156936261391</v>
      </c>
      <c r="P533" s="7">
        <f t="shared" si="49"/>
        <v>48.993956043956047</v>
      </c>
      <c r="Q533" t="str">
        <f t="shared" si="50"/>
        <v>games</v>
      </c>
      <c r="R533" s="1" t="str">
        <f t="shared" si="51"/>
        <v>video games</v>
      </c>
      <c r="S533" s="11">
        <f t="shared" si="52"/>
        <v>41589.25</v>
      </c>
      <c r="T533" s="11">
        <f t="shared" si="53"/>
        <v>41645.25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48"/>
        <v>502.87499999999994</v>
      </c>
      <c r="P534" s="7">
        <f t="shared" si="49"/>
        <v>63.857142857142854</v>
      </c>
      <c r="Q534" t="str">
        <f t="shared" si="50"/>
        <v>theater</v>
      </c>
      <c r="R534" s="1" t="str">
        <f t="shared" si="51"/>
        <v>plays</v>
      </c>
      <c r="S534" s="11">
        <f t="shared" si="52"/>
        <v>43125.25</v>
      </c>
      <c r="T534" s="11">
        <f t="shared" si="53"/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48"/>
        <v>159.24394463667818</v>
      </c>
      <c r="P535" s="7">
        <f t="shared" si="49"/>
        <v>82.996393146979258</v>
      </c>
      <c r="Q535" t="str">
        <f t="shared" si="50"/>
        <v>music</v>
      </c>
      <c r="R535" s="1" t="str">
        <f t="shared" si="51"/>
        <v>indie rock</v>
      </c>
      <c r="S535" s="11">
        <f t="shared" si="52"/>
        <v>41479.208333333336</v>
      </c>
      <c r="T535" s="11">
        <f t="shared" si="53"/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48"/>
        <v>15.022446689113355</v>
      </c>
      <c r="P536" s="7">
        <f t="shared" si="49"/>
        <v>55.08230452674897</v>
      </c>
      <c r="Q536" t="str">
        <f t="shared" si="50"/>
        <v>film &amp; video</v>
      </c>
      <c r="R536" s="1" t="str">
        <f t="shared" si="51"/>
        <v>drama</v>
      </c>
      <c r="S536" s="11">
        <f t="shared" si="52"/>
        <v>43329.208333333328</v>
      </c>
      <c r="T536" s="11">
        <f t="shared" si="53"/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48"/>
        <v>482.03846153846149</v>
      </c>
      <c r="P537" s="7">
        <f t="shared" si="49"/>
        <v>62.044554455445542</v>
      </c>
      <c r="Q537" t="str">
        <f t="shared" si="50"/>
        <v>theater</v>
      </c>
      <c r="R537" s="1" t="str">
        <f t="shared" si="51"/>
        <v>plays</v>
      </c>
      <c r="S537" s="11">
        <f t="shared" si="52"/>
        <v>43259.208333333328</v>
      </c>
      <c r="T537" s="11">
        <f t="shared" si="53"/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48"/>
        <v>149.96938775510205</v>
      </c>
      <c r="P538" s="7">
        <f t="shared" si="49"/>
        <v>104.97857142857143</v>
      </c>
      <c r="Q538" t="str">
        <f t="shared" si="50"/>
        <v>publishing</v>
      </c>
      <c r="R538" s="1" t="str">
        <f t="shared" si="51"/>
        <v>fiction</v>
      </c>
      <c r="S538" s="11">
        <f t="shared" si="52"/>
        <v>40414.208333333336</v>
      </c>
      <c r="T538" s="11">
        <f t="shared" si="53"/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48"/>
        <v>117.22156398104266</v>
      </c>
      <c r="P539" s="7">
        <f t="shared" si="49"/>
        <v>94.044676806083643</v>
      </c>
      <c r="Q539" t="str">
        <f t="shared" si="50"/>
        <v>film &amp; video</v>
      </c>
      <c r="R539" s="1" t="str">
        <f t="shared" si="51"/>
        <v>documentary</v>
      </c>
      <c r="S539" s="11">
        <f t="shared" si="52"/>
        <v>43342.208333333328</v>
      </c>
      <c r="T539" s="11">
        <f t="shared" si="53"/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48"/>
        <v>37.695968274950431</v>
      </c>
      <c r="P540" s="7">
        <f t="shared" si="49"/>
        <v>44.007716049382715</v>
      </c>
      <c r="Q540" t="str">
        <f t="shared" si="50"/>
        <v>games</v>
      </c>
      <c r="R540" s="1" t="str">
        <f t="shared" si="51"/>
        <v>mobile games</v>
      </c>
      <c r="S540" s="11">
        <f t="shared" si="52"/>
        <v>41539.208333333336</v>
      </c>
      <c r="T540" s="11">
        <f t="shared" si="53"/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48"/>
        <v>72.653061224489804</v>
      </c>
      <c r="P541" s="7">
        <f t="shared" si="49"/>
        <v>92.467532467532465</v>
      </c>
      <c r="Q541" t="str">
        <f t="shared" si="50"/>
        <v>food</v>
      </c>
      <c r="R541" s="1" t="str">
        <f t="shared" si="51"/>
        <v>food trucks</v>
      </c>
      <c r="S541" s="11">
        <f t="shared" si="52"/>
        <v>43647.208333333328</v>
      </c>
      <c r="T541" s="11">
        <f t="shared" si="53"/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48"/>
        <v>265.98113207547169</v>
      </c>
      <c r="P542" s="7">
        <f t="shared" si="49"/>
        <v>57.072874493927124</v>
      </c>
      <c r="Q542" t="str">
        <f t="shared" si="50"/>
        <v>photography</v>
      </c>
      <c r="R542" s="1" t="str">
        <f t="shared" si="51"/>
        <v>photography books</v>
      </c>
      <c r="S542" s="11">
        <f t="shared" si="52"/>
        <v>43225.208333333328</v>
      </c>
      <c r="T542" s="11">
        <f t="shared" si="53"/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48"/>
        <v>24.205617977528089</v>
      </c>
      <c r="P543" s="7">
        <f t="shared" si="49"/>
        <v>109.07848101265823</v>
      </c>
      <c r="Q543" t="str">
        <f t="shared" si="50"/>
        <v>games</v>
      </c>
      <c r="R543" s="1" t="str">
        <f t="shared" si="51"/>
        <v>mobile games</v>
      </c>
      <c r="S543" s="11">
        <f t="shared" si="52"/>
        <v>42165.208333333328</v>
      </c>
      <c r="T543" s="11">
        <f t="shared" si="53"/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48"/>
        <v>2.5064935064935066</v>
      </c>
      <c r="P544" s="7">
        <f t="shared" si="49"/>
        <v>39.387755102040813</v>
      </c>
      <c r="Q544" t="str">
        <f t="shared" si="50"/>
        <v>music</v>
      </c>
      <c r="R544" s="1" t="str">
        <f t="shared" si="51"/>
        <v>indie rock</v>
      </c>
      <c r="S544" s="11">
        <f t="shared" si="52"/>
        <v>42391.25</v>
      </c>
      <c r="T544" s="11">
        <f t="shared" si="53"/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48"/>
        <v>16.329799764428738</v>
      </c>
      <c r="P545" s="7">
        <f t="shared" si="49"/>
        <v>77.022222222222226</v>
      </c>
      <c r="Q545" t="str">
        <f t="shared" si="50"/>
        <v>games</v>
      </c>
      <c r="R545" s="1" t="str">
        <f t="shared" si="51"/>
        <v>video games</v>
      </c>
      <c r="S545" s="11">
        <f t="shared" si="52"/>
        <v>41528.208333333336</v>
      </c>
      <c r="T545" s="11">
        <f t="shared" si="53"/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48"/>
        <v>276.5</v>
      </c>
      <c r="P546" s="7">
        <f t="shared" si="49"/>
        <v>92.166666666666671</v>
      </c>
      <c r="Q546" t="str">
        <f t="shared" si="50"/>
        <v>music</v>
      </c>
      <c r="R546" s="1" t="str">
        <f t="shared" si="51"/>
        <v>rock</v>
      </c>
      <c r="S546" s="11">
        <f t="shared" si="52"/>
        <v>42377.25</v>
      </c>
      <c r="T546" s="11">
        <f t="shared" si="53"/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48"/>
        <v>88.803571428571431</v>
      </c>
      <c r="P547" s="7">
        <f t="shared" si="49"/>
        <v>61.007063197026021</v>
      </c>
      <c r="Q547" t="str">
        <f t="shared" si="50"/>
        <v>theater</v>
      </c>
      <c r="R547" s="1" t="str">
        <f t="shared" si="51"/>
        <v>plays</v>
      </c>
      <c r="S547" s="11">
        <f t="shared" si="52"/>
        <v>43824.25</v>
      </c>
      <c r="T547" s="11">
        <f t="shared" si="53"/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48"/>
        <v>163.57142857142856</v>
      </c>
      <c r="P548" s="7">
        <f t="shared" si="49"/>
        <v>78.068181818181813</v>
      </c>
      <c r="Q548" t="str">
        <f t="shared" si="50"/>
        <v>theater</v>
      </c>
      <c r="R548" s="1" t="str">
        <f t="shared" si="51"/>
        <v>plays</v>
      </c>
      <c r="S548" s="11">
        <f t="shared" si="52"/>
        <v>43360.208333333328</v>
      </c>
      <c r="T548" s="11">
        <f t="shared" si="53"/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48"/>
        <v>969</v>
      </c>
      <c r="P549" s="7">
        <f t="shared" si="49"/>
        <v>80.75</v>
      </c>
      <c r="Q549" t="str">
        <f t="shared" si="50"/>
        <v>film &amp; video</v>
      </c>
      <c r="R549" s="1" t="str">
        <f t="shared" si="51"/>
        <v>drama</v>
      </c>
      <c r="S549" s="11">
        <f t="shared" si="52"/>
        <v>42029.25</v>
      </c>
      <c r="T549" s="11">
        <f t="shared" si="53"/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48"/>
        <v>270.91376701966715</v>
      </c>
      <c r="P550" s="7">
        <f t="shared" si="49"/>
        <v>59.991289782244557</v>
      </c>
      <c r="Q550" t="str">
        <f t="shared" si="50"/>
        <v>theater</v>
      </c>
      <c r="R550" s="1" t="str">
        <f t="shared" si="51"/>
        <v>plays</v>
      </c>
      <c r="S550" s="11">
        <f t="shared" si="52"/>
        <v>42461.208333333328</v>
      </c>
      <c r="T550" s="11">
        <f t="shared" si="53"/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48"/>
        <v>284.21355932203392</v>
      </c>
      <c r="P551" s="7">
        <f t="shared" si="49"/>
        <v>110.03018372703411</v>
      </c>
      <c r="Q551" t="str">
        <f t="shared" si="50"/>
        <v>technology</v>
      </c>
      <c r="R551" s="1" t="str">
        <f t="shared" si="51"/>
        <v>wearables</v>
      </c>
      <c r="S551" s="11">
        <f t="shared" si="52"/>
        <v>41422.208333333336</v>
      </c>
      <c r="T551" s="11">
        <f t="shared" si="53"/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48"/>
        <v>4</v>
      </c>
      <c r="P552" s="7">
        <f t="shared" si="49"/>
        <v>4</v>
      </c>
      <c r="Q552" t="str">
        <f t="shared" si="50"/>
        <v>music</v>
      </c>
      <c r="R552" s="1" t="str">
        <f t="shared" si="51"/>
        <v>indie rock</v>
      </c>
      <c r="S552" s="11">
        <f t="shared" si="52"/>
        <v>40968.25</v>
      </c>
      <c r="T552" s="11">
        <f t="shared" si="53"/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48"/>
        <v>58.6329816768462</v>
      </c>
      <c r="P553" s="7">
        <f t="shared" si="49"/>
        <v>37.99856063332134</v>
      </c>
      <c r="Q553" t="str">
        <f t="shared" si="50"/>
        <v>technology</v>
      </c>
      <c r="R553" s="1" t="str">
        <f t="shared" si="51"/>
        <v>web</v>
      </c>
      <c r="S553" s="11">
        <f t="shared" si="52"/>
        <v>41993.25</v>
      </c>
      <c r="T553" s="11">
        <f t="shared" si="53"/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48"/>
        <v>98.51111111111112</v>
      </c>
      <c r="P554" s="7">
        <f t="shared" si="49"/>
        <v>96.369565217391298</v>
      </c>
      <c r="Q554" t="str">
        <f t="shared" si="50"/>
        <v>theater</v>
      </c>
      <c r="R554" s="1" t="str">
        <f t="shared" si="51"/>
        <v>plays</v>
      </c>
      <c r="S554" s="11">
        <f t="shared" si="52"/>
        <v>42700.25</v>
      </c>
      <c r="T554" s="11">
        <f t="shared" si="53"/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48"/>
        <v>43.975381008206334</v>
      </c>
      <c r="P555" s="7">
        <f t="shared" si="49"/>
        <v>72.978599221789878</v>
      </c>
      <c r="Q555" t="str">
        <f t="shared" si="50"/>
        <v>music</v>
      </c>
      <c r="R555" s="1" t="str">
        <f t="shared" si="51"/>
        <v>rock</v>
      </c>
      <c r="S555" s="11">
        <f t="shared" si="52"/>
        <v>40545.25</v>
      </c>
      <c r="T555" s="11">
        <f t="shared" si="53"/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48"/>
        <v>151.66315789473683</v>
      </c>
      <c r="P556" s="7">
        <f t="shared" si="49"/>
        <v>26.007220216606498</v>
      </c>
      <c r="Q556" t="str">
        <f t="shared" si="50"/>
        <v>music</v>
      </c>
      <c r="R556" s="1" t="str">
        <f t="shared" si="51"/>
        <v>indie rock</v>
      </c>
      <c r="S556" s="11">
        <f t="shared" si="52"/>
        <v>42723.25</v>
      </c>
      <c r="T556" s="11">
        <f t="shared" si="53"/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48"/>
        <v>223.63492063492063</v>
      </c>
      <c r="P557" s="7">
        <f t="shared" si="49"/>
        <v>104.36296296296297</v>
      </c>
      <c r="Q557" t="str">
        <f t="shared" si="50"/>
        <v>music</v>
      </c>
      <c r="R557" s="1" t="str">
        <f t="shared" si="51"/>
        <v>rock</v>
      </c>
      <c r="S557" s="11">
        <f t="shared" si="52"/>
        <v>41731.208333333336</v>
      </c>
      <c r="T557" s="11">
        <f t="shared" si="53"/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48"/>
        <v>239.75</v>
      </c>
      <c r="P558" s="7">
        <f t="shared" si="49"/>
        <v>102.18852459016394</v>
      </c>
      <c r="Q558" t="str">
        <f t="shared" si="50"/>
        <v>publishing</v>
      </c>
      <c r="R558" s="1" t="str">
        <f t="shared" si="51"/>
        <v>translations</v>
      </c>
      <c r="S558" s="11">
        <f t="shared" si="52"/>
        <v>40792.208333333336</v>
      </c>
      <c r="T558" s="11">
        <f t="shared" si="53"/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48"/>
        <v>199.33333333333334</v>
      </c>
      <c r="P559" s="7">
        <f t="shared" si="49"/>
        <v>54.117647058823529</v>
      </c>
      <c r="Q559" t="str">
        <f t="shared" si="50"/>
        <v>film &amp; video</v>
      </c>
      <c r="R559" s="1" t="str">
        <f t="shared" si="51"/>
        <v>science fiction</v>
      </c>
      <c r="S559" s="11">
        <f t="shared" si="52"/>
        <v>42279.208333333328</v>
      </c>
      <c r="T559" s="11">
        <f t="shared" si="53"/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48"/>
        <v>137.34482758620689</v>
      </c>
      <c r="P560" s="7">
        <f t="shared" si="49"/>
        <v>63.222222222222221</v>
      </c>
      <c r="Q560" t="str">
        <f t="shared" si="50"/>
        <v>theater</v>
      </c>
      <c r="R560" s="1" t="str">
        <f t="shared" si="51"/>
        <v>plays</v>
      </c>
      <c r="S560" s="11">
        <f t="shared" si="52"/>
        <v>42424.25</v>
      </c>
      <c r="T560" s="11">
        <f t="shared" si="53"/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48"/>
        <v>100.9696106362773</v>
      </c>
      <c r="P561" s="7">
        <f t="shared" si="49"/>
        <v>104.03228962818004</v>
      </c>
      <c r="Q561" t="str">
        <f t="shared" si="50"/>
        <v>theater</v>
      </c>
      <c r="R561" s="1" t="str">
        <f t="shared" si="51"/>
        <v>plays</v>
      </c>
      <c r="S561" s="11">
        <f t="shared" si="52"/>
        <v>42584.208333333328</v>
      </c>
      <c r="T561" s="11">
        <f t="shared" si="53"/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48"/>
        <v>794.16</v>
      </c>
      <c r="P562" s="7">
        <f t="shared" si="49"/>
        <v>49.994334277620396</v>
      </c>
      <c r="Q562" t="str">
        <f t="shared" si="50"/>
        <v>film &amp; video</v>
      </c>
      <c r="R562" s="1" t="str">
        <f t="shared" si="51"/>
        <v>animation</v>
      </c>
      <c r="S562" s="11">
        <f t="shared" si="52"/>
        <v>40865.25</v>
      </c>
      <c r="T562" s="11">
        <f t="shared" si="53"/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48"/>
        <v>369.7</v>
      </c>
      <c r="P563" s="7">
        <f t="shared" si="49"/>
        <v>56.015151515151516</v>
      </c>
      <c r="Q563" t="str">
        <f t="shared" si="50"/>
        <v>theater</v>
      </c>
      <c r="R563" s="1" t="str">
        <f t="shared" si="51"/>
        <v>plays</v>
      </c>
      <c r="S563" s="11">
        <f t="shared" si="52"/>
        <v>40833.208333333336</v>
      </c>
      <c r="T563" s="11">
        <f t="shared" si="53"/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48"/>
        <v>12.818181818181817</v>
      </c>
      <c r="P564" s="7">
        <f t="shared" si="49"/>
        <v>48.807692307692307</v>
      </c>
      <c r="Q564" t="str">
        <f t="shared" si="50"/>
        <v>music</v>
      </c>
      <c r="R564" s="1" t="str">
        <f t="shared" si="51"/>
        <v>rock</v>
      </c>
      <c r="S564" s="11">
        <f t="shared" si="52"/>
        <v>43536.208333333328</v>
      </c>
      <c r="T564" s="11">
        <f t="shared" si="53"/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48"/>
        <v>138.02702702702703</v>
      </c>
      <c r="P565" s="7">
        <f t="shared" si="49"/>
        <v>60.082352941176474</v>
      </c>
      <c r="Q565" t="str">
        <f t="shared" si="50"/>
        <v>film &amp; video</v>
      </c>
      <c r="R565" s="1" t="str">
        <f t="shared" si="51"/>
        <v>documentary</v>
      </c>
      <c r="S565" s="11">
        <f t="shared" si="52"/>
        <v>43417.25</v>
      </c>
      <c r="T565" s="11">
        <f t="shared" si="53"/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48"/>
        <v>83.813278008298752</v>
      </c>
      <c r="P566" s="7">
        <f t="shared" si="49"/>
        <v>78.990502793296088</v>
      </c>
      <c r="Q566" t="str">
        <f t="shared" si="50"/>
        <v>theater</v>
      </c>
      <c r="R566" s="1" t="str">
        <f t="shared" si="51"/>
        <v>plays</v>
      </c>
      <c r="S566" s="11">
        <f t="shared" si="52"/>
        <v>42078.208333333328</v>
      </c>
      <c r="T566" s="11">
        <f t="shared" si="53"/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48"/>
        <v>204.60063224446787</v>
      </c>
      <c r="P567" s="7">
        <f t="shared" si="49"/>
        <v>53.99499443826474</v>
      </c>
      <c r="Q567" t="str">
        <f t="shared" si="50"/>
        <v>theater</v>
      </c>
      <c r="R567" s="1" t="str">
        <f t="shared" si="51"/>
        <v>plays</v>
      </c>
      <c r="S567" s="11">
        <f t="shared" si="52"/>
        <v>40862.25</v>
      </c>
      <c r="T567" s="11">
        <f t="shared" si="53"/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48"/>
        <v>44.344086021505376</v>
      </c>
      <c r="P568" s="7">
        <f t="shared" si="49"/>
        <v>111.45945945945945</v>
      </c>
      <c r="Q568" t="str">
        <f t="shared" si="50"/>
        <v>music</v>
      </c>
      <c r="R568" s="1" t="str">
        <f t="shared" si="51"/>
        <v>electric music</v>
      </c>
      <c r="S568" s="11">
        <f t="shared" si="52"/>
        <v>42424.25</v>
      </c>
      <c r="T568" s="11">
        <f t="shared" si="53"/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48"/>
        <v>218.60294117647058</v>
      </c>
      <c r="P569" s="7">
        <f t="shared" si="49"/>
        <v>60.922131147540981</v>
      </c>
      <c r="Q569" t="str">
        <f t="shared" si="50"/>
        <v>music</v>
      </c>
      <c r="R569" s="1" t="str">
        <f t="shared" si="51"/>
        <v>rock</v>
      </c>
      <c r="S569" s="11">
        <f t="shared" si="52"/>
        <v>41830.208333333336</v>
      </c>
      <c r="T569" s="11">
        <f t="shared" si="53"/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48"/>
        <v>186.03314917127071</v>
      </c>
      <c r="P570" s="7">
        <f t="shared" si="49"/>
        <v>26.0015444015444</v>
      </c>
      <c r="Q570" t="str">
        <f t="shared" si="50"/>
        <v>theater</v>
      </c>
      <c r="R570" s="1" t="str">
        <f t="shared" si="51"/>
        <v>plays</v>
      </c>
      <c r="S570" s="11">
        <f t="shared" si="52"/>
        <v>40374.208333333336</v>
      </c>
      <c r="T570" s="11">
        <f t="shared" si="53"/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48"/>
        <v>237.33830845771143</v>
      </c>
      <c r="P571" s="7">
        <f t="shared" si="49"/>
        <v>80.993208828522924</v>
      </c>
      <c r="Q571" t="str">
        <f t="shared" si="50"/>
        <v>film &amp; video</v>
      </c>
      <c r="R571" s="1" t="str">
        <f t="shared" si="51"/>
        <v>animation</v>
      </c>
      <c r="S571" s="11">
        <f t="shared" si="52"/>
        <v>40554.25</v>
      </c>
      <c r="T571" s="11">
        <f t="shared" si="53"/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48"/>
        <v>305.65384615384613</v>
      </c>
      <c r="P572" s="7">
        <f t="shared" si="49"/>
        <v>34.995963302752294</v>
      </c>
      <c r="Q572" t="str">
        <f t="shared" si="50"/>
        <v>music</v>
      </c>
      <c r="R572" s="1" t="str">
        <f t="shared" si="51"/>
        <v>rock</v>
      </c>
      <c r="S572" s="11">
        <f t="shared" si="52"/>
        <v>41993.25</v>
      </c>
      <c r="T572" s="11">
        <f t="shared" si="53"/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48"/>
        <v>94.142857142857139</v>
      </c>
      <c r="P573" s="7">
        <f t="shared" si="49"/>
        <v>94.142857142857139</v>
      </c>
      <c r="Q573" t="str">
        <f t="shared" si="50"/>
        <v>film &amp; video</v>
      </c>
      <c r="R573" s="1" t="str">
        <f t="shared" si="51"/>
        <v>shorts</v>
      </c>
      <c r="S573" s="11">
        <f t="shared" si="52"/>
        <v>42174.208333333328</v>
      </c>
      <c r="T573" s="11">
        <f t="shared" si="53"/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48"/>
        <v>54.400000000000006</v>
      </c>
      <c r="P574" s="7">
        <f t="shared" si="49"/>
        <v>52.085106382978722</v>
      </c>
      <c r="Q574" t="str">
        <f t="shared" si="50"/>
        <v>music</v>
      </c>
      <c r="R574" s="1" t="str">
        <f t="shared" si="51"/>
        <v>rock</v>
      </c>
      <c r="S574" s="11">
        <f t="shared" si="52"/>
        <v>42275.208333333328</v>
      </c>
      <c r="T574" s="11">
        <f t="shared" si="53"/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48"/>
        <v>111.88059701492537</v>
      </c>
      <c r="P575" s="7">
        <f t="shared" si="49"/>
        <v>24.986666666666668</v>
      </c>
      <c r="Q575" t="str">
        <f t="shared" si="50"/>
        <v>journalism</v>
      </c>
      <c r="R575" s="1" t="str">
        <f t="shared" si="51"/>
        <v>audio</v>
      </c>
      <c r="S575" s="11">
        <f t="shared" si="52"/>
        <v>41761.208333333336</v>
      </c>
      <c r="T575" s="11">
        <f t="shared" si="53"/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48"/>
        <v>369.14814814814815</v>
      </c>
      <c r="P576" s="7">
        <f t="shared" si="49"/>
        <v>69.215277777777771</v>
      </c>
      <c r="Q576" t="str">
        <f t="shared" si="50"/>
        <v>food</v>
      </c>
      <c r="R576" s="1" t="str">
        <f t="shared" si="51"/>
        <v>food trucks</v>
      </c>
      <c r="S576" s="11">
        <f t="shared" si="52"/>
        <v>43806.25</v>
      </c>
      <c r="T576" s="11">
        <f t="shared" si="53"/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48"/>
        <v>62.930372148859547</v>
      </c>
      <c r="P577" s="7">
        <f t="shared" si="49"/>
        <v>93.944444444444443</v>
      </c>
      <c r="Q577" t="str">
        <f t="shared" si="50"/>
        <v>theater</v>
      </c>
      <c r="R577" s="1" t="str">
        <f t="shared" si="51"/>
        <v>plays</v>
      </c>
      <c r="S577" s="11">
        <f t="shared" si="52"/>
        <v>41779.208333333336</v>
      </c>
      <c r="T577" s="11">
        <f t="shared" si="53"/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48"/>
        <v>64.927835051546396</v>
      </c>
      <c r="P578" s="7">
        <f t="shared" si="49"/>
        <v>98.40625</v>
      </c>
      <c r="Q578" t="str">
        <f t="shared" si="50"/>
        <v>theater</v>
      </c>
      <c r="R578" s="1" t="str">
        <f t="shared" si="51"/>
        <v>plays</v>
      </c>
      <c r="S578" s="11">
        <f t="shared" si="52"/>
        <v>43040.208333333328</v>
      </c>
      <c r="T578" s="11">
        <f t="shared" si="53"/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54">(E579/D579)*100</f>
        <v>18.853658536585368</v>
      </c>
      <c r="P579" s="7">
        <f t="shared" ref="P579:P642" si="55">(E579/G579)</f>
        <v>41.783783783783782</v>
      </c>
      <c r="Q579" t="str">
        <f t="shared" ref="Q579:Q642" si="56">LEFT(N579, FIND("/", N579) -1)</f>
        <v>music</v>
      </c>
      <c r="R579" s="1" t="str">
        <f t="shared" ref="R579:R642" si="57">MID(N579, FIND("/", N579) + 1, LEN(N579))</f>
        <v>jazz</v>
      </c>
      <c r="S579" s="11">
        <f t="shared" ref="S579:S642" si="58">(((J579/60)/60)/24)+DATE(1970,1,1)</f>
        <v>40613.25</v>
      </c>
      <c r="T579" s="11">
        <f t="shared" ref="T579:T642" si="59">(((K579/60)/60)/24)+DATE(1970,1,1)</f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54"/>
        <v>16.754404145077721</v>
      </c>
      <c r="P580" s="7">
        <f t="shared" si="55"/>
        <v>65.991836734693877</v>
      </c>
      <c r="Q580" t="str">
        <f t="shared" si="56"/>
        <v>film &amp; video</v>
      </c>
      <c r="R580" s="1" t="str">
        <f t="shared" si="57"/>
        <v>science fiction</v>
      </c>
      <c r="S580" s="11">
        <f t="shared" si="58"/>
        <v>40878.25</v>
      </c>
      <c r="T580" s="11">
        <f t="shared" si="59"/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54"/>
        <v>101.11290322580646</v>
      </c>
      <c r="P581" s="7">
        <f t="shared" si="55"/>
        <v>72.05747126436782</v>
      </c>
      <c r="Q581" t="str">
        <f t="shared" si="56"/>
        <v>music</v>
      </c>
      <c r="R581" s="1" t="str">
        <f t="shared" si="57"/>
        <v>jazz</v>
      </c>
      <c r="S581" s="11">
        <f t="shared" si="58"/>
        <v>40762.208333333336</v>
      </c>
      <c r="T581" s="11">
        <f t="shared" si="59"/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54"/>
        <v>341.5022831050228</v>
      </c>
      <c r="P582" s="7">
        <f t="shared" si="55"/>
        <v>48.003209242618745</v>
      </c>
      <c r="Q582" t="str">
        <f t="shared" si="56"/>
        <v>theater</v>
      </c>
      <c r="R582" s="1" t="str">
        <f t="shared" si="57"/>
        <v>plays</v>
      </c>
      <c r="S582" s="11">
        <f t="shared" si="58"/>
        <v>41696.25</v>
      </c>
      <c r="T582" s="11">
        <f t="shared" si="59"/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54"/>
        <v>64.016666666666666</v>
      </c>
      <c r="P583" s="7">
        <f t="shared" si="55"/>
        <v>54.098591549295776</v>
      </c>
      <c r="Q583" t="str">
        <f t="shared" si="56"/>
        <v>technology</v>
      </c>
      <c r="R583" s="1" t="str">
        <f t="shared" si="57"/>
        <v>web</v>
      </c>
      <c r="S583" s="11">
        <f t="shared" si="58"/>
        <v>40662.208333333336</v>
      </c>
      <c r="T583" s="11">
        <f t="shared" si="59"/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54"/>
        <v>52.080459770114942</v>
      </c>
      <c r="P584" s="7">
        <f t="shared" si="55"/>
        <v>107.88095238095238</v>
      </c>
      <c r="Q584" t="str">
        <f t="shared" si="56"/>
        <v>games</v>
      </c>
      <c r="R584" s="1" t="str">
        <f t="shared" si="57"/>
        <v>video games</v>
      </c>
      <c r="S584" s="11">
        <f t="shared" si="58"/>
        <v>42165.208333333328</v>
      </c>
      <c r="T584" s="11">
        <f t="shared" si="59"/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54"/>
        <v>322.40211640211641</v>
      </c>
      <c r="P585" s="7">
        <f t="shared" si="55"/>
        <v>67.034103410341032</v>
      </c>
      <c r="Q585" t="str">
        <f t="shared" si="56"/>
        <v>film &amp; video</v>
      </c>
      <c r="R585" s="1" t="str">
        <f t="shared" si="57"/>
        <v>documentary</v>
      </c>
      <c r="S585" s="11">
        <f t="shared" si="58"/>
        <v>40959.25</v>
      </c>
      <c r="T585" s="11">
        <f t="shared" si="59"/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54"/>
        <v>119.50810185185186</v>
      </c>
      <c r="P586" s="7">
        <f t="shared" si="55"/>
        <v>64.01425914445133</v>
      </c>
      <c r="Q586" t="str">
        <f t="shared" si="56"/>
        <v>technology</v>
      </c>
      <c r="R586" s="1" t="str">
        <f t="shared" si="57"/>
        <v>web</v>
      </c>
      <c r="S586" s="11">
        <f t="shared" si="58"/>
        <v>41024.208333333336</v>
      </c>
      <c r="T586" s="11">
        <f t="shared" si="59"/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54"/>
        <v>146.79775280898878</v>
      </c>
      <c r="P587" s="7">
        <f t="shared" si="55"/>
        <v>96.066176470588232</v>
      </c>
      <c r="Q587" t="str">
        <f t="shared" si="56"/>
        <v>publishing</v>
      </c>
      <c r="R587" s="1" t="str">
        <f t="shared" si="57"/>
        <v>translations</v>
      </c>
      <c r="S587" s="11">
        <f t="shared" si="58"/>
        <v>40255.208333333336</v>
      </c>
      <c r="T587" s="11">
        <f t="shared" si="59"/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54"/>
        <v>950.57142857142856</v>
      </c>
      <c r="P588" s="7">
        <f t="shared" si="55"/>
        <v>51.184615384615384</v>
      </c>
      <c r="Q588" t="str">
        <f t="shared" si="56"/>
        <v>music</v>
      </c>
      <c r="R588" s="1" t="str">
        <f t="shared" si="57"/>
        <v>rock</v>
      </c>
      <c r="S588" s="11">
        <f t="shared" si="58"/>
        <v>40499.25</v>
      </c>
      <c r="T588" s="11">
        <f t="shared" si="59"/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54"/>
        <v>72.893617021276597</v>
      </c>
      <c r="P589" s="7">
        <f t="shared" si="55"/>
        <v>43.92307692307692</v>
      </c>
      <c r="Q589" t="str">
        <f t="shared" si="56"/>
        <v>food</v>
      </c>
      <c r="R589" s="1" t="str">
        <f t="shared" si="57"/>
        <v>food trucks</v>
      </c>
      <c r="S589" s="11">
        <f t="shared" si="58"/>
        <v>43484.25</v>
      </c>
      <c r="T589" s="11">
        <f t="shared" si="59"/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54"/>
        <v>79.008248730964468</v>
      </c>
      <c r="P590" s="7">
        <f t="shared" si="55"/>
        <v>91.021198830409361</v>
      </c>
      <c r="Q590" t="str">
        <f t="shared" si="56"/>
        <v>theater</v>
      </c>
      <c r="R590" s="1" t="str">
        <f t="shared" si="57"/>
        <v>plays</v>
      </c>
      <c r="S590" s="11">
        <f t="shared" si="58"/>
        <v>40262.208333333336</v>
      </c>
      <c r="T590" s="11">
        <f t="shared" si="59"/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54"/>
        <v>64.721518987341781</v>
      </c>
      <c r="P591" s="7">
        <f t="shared" si="55"/>
        <v>50.127450980392155</v>
      </c>
      <c r="Q591" t="str">
        <f t="shared" si="56"/>
        <v>film &amp; video</v>
      </c>
      <c r="R591" s="1" t="str">
        <f t="shared" si="57"/>
        <v>documentary</v>
      </c>
      <c r="S591" s="11">
        <f t="shared" si="58"/>
        <v>42190.208333333328</v>
      </c>
      <c r="T591" s="11">
        <f t="shared" si="59"/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54"/>
        <v>82.028169014084511</v>
      </c>
      <c r="P592" s="7">
        <f t="shared" si="55"/>
        <v>67.720930232558146</v>
      </c>
      <c r="Q592" t="str">
        <f t="shared" si="56"/>
        <v>publishing</v>
      </c>
      <c r="R592" s="1" t="str">
        <f t="shared" si="57"/>
        <v>radio &amp; podcasts</v>
      </c>
      <c r="S592" s="11">
        <f t="shared" si="58"/>
        <v>41994.25</v>
      </c>
      <c r="T592" s="11">
        <f t="shared" si="59"/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54"/>
        <v>1037.6666666666667</v>
      </c>
      <c r="P593" s="7">
        <f t="shared" si="55"/>
        <v>61.03921568627451</v>
      </c>
      <c r="Q593" t="str">
        <f t="shared" si="56"/>
        <v>games</v>
      </c>
      <c r="R593" s="1" t="str">
        <f t="shared" si="57"/>
        <v>video games</v>
      </c>
      <c r="S593" s="11">
        <f t="shared" si="58"/>
        <v>40373.208333333336</v>
      </c>
      <c r="T593" s="11">
        <f t="shared" si="59"/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54"/>
        <v>12.910076530612244</v>
      </c>
      <c r="P594" s="7">
        <f t="shared" si="55"/>
        <v>80.011857707509876</v>
      </c>
      <c r="Q594" t="str">
        <f t="shared" si="56"/>
        <v>theater</v>
      </c>
      <c r="R594" s="1" t="str">
        <f t="shared" si="57"/>
        <v>plays</v>
      </c>
      <c r="S594" s="11">
        <f t="shared" si="58"/>
        <v>41789.208333333336</v>
      </c>
      <c r="T594" s="11">
        <f t="shared" si="59"/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54"/>
        <v>154.84210526315789</v>
      </c>
      <c r="P595" s="7">
        <f t="shared" si="55"/>
        <v>47.001497753369947</v>
      </c>
      <c r="Q595" t="str">
        <f t="shared" si="56"/>
        <v>film &amp; video</v>
      </c>
      <c r="R595" s="1" t="str">
        <f t="shared" si="57"/>
        <v>animation</v>
      </c>
      <c r="S595" s="11">
        <f t="shared" si="58"/>
        <v>41724.208333333336</v>
      </c>
      <c r="T595" s="11">
        <f t="shared" si="59"/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54"/>
        <v>7.0991735537190088</v>
      </c>
      <c r="P596" s="7">
        <f t="shared" si="55"/>
        <v>71.127388535031841</v>
      </c>
      <c r="Q596" t="str">
        <f t="shared" si="56"/>
        <v>theater</v>
      </c>
      <c r="R596" s="1" t="str">
        <f t="shared" si="57"/>
        <v>plays</v>
      </c>
      <c r="S596" s="11">
        <f t="shared" si="58"/>
        <v>42548.208333333328</v>
      </c>
      <c r="T596" s="11">
        <f t="shared" si="59"/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54"/>
        <v>208.52773826458036</v>
      </c>
      <c r="P597" s="7">
        <f t="shared" si="55"/>
        <v>89.99079189686924</v>
      </c>
      <c r="Q597" t="str">
        <f t="shared" si="56"/>
        <v>theater</v>
      </c>
      <c r="R597" s="1" t="str">
        <f t="shared" si="57"/>
        <v>plays</v>
      </c>
      <c r="S597" s="11">
        <f t="shared" si="58"/>
        <v>40253.208333333336</v>
      </c>
      <c r="T597" s="11">
        <f t="shared" si="59"/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54"/>
        <v>99.683544303797461</v>
      </c>
      <c r="P598" s="7">
        <f t="shared" si="55"/>
        <v>43.032786885245905</v>
      </c>
      <c r="Q598" t="str">
        <f t="shared" si="56"/>
        <v>film &amp; video</v>
      </c>
      <c r="R598" s="1" t="str">
        <f t="shared" si="57"/>
        <v>drama</v>
      </c>
      <c r="S598" s="11">
        <f t="shared" si="58"/>
        <v>42434.25</v>
      </c>
      <c r="T598" s="11">
        <f t="shared" si="59"/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54"/>
        <v>201.59756097560978</v>
      </c>
      <c r="P599" s="7">
        <f t="shared" si="55"/>
        <v>67.997714808043881</v>
      </c>
      <c r="Q599" t="str">
        <f t="shared" si="56"/>
        <v>theater</v>
      </c>
      <c r="R599" s="1" t="str">
        <f t="shared" si="57"/>
        <v>plays</v>
      </c>
      <c r="S599" s="11">
        <f t="shared" si="58"/>
        <v>43786.25</v>
      </c>
      <c r="T599" s="11">
        <f t="shared" si="59"/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54"/>
        <v>162.09032258064516</v>
      </c>
      <c r="P600" s="7">
        <f t="shared" si="55"/>
        <v>73.004566210045667</v>
      </c>
      <c r="Q600" t="str">
        <f t="shared" si="56"/>
        <v>music</v>
      </c>
      <c r="R600" s="1" t="str">
        <f t="shared" si="57"/>
        <v>rock</v>
      </c>
      <c r="S600" s="11">
        <f t="shared" si="58"/>
        <v>40344.208333333336</v>
      </c>
      <c r="T600" s="11">
        <f t="shared" si="59"/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54"/>
        <v>3.6436208125445471</v>
      </c>
      <c r="P601" s="7">
        <f t="shared" si="55"/>
        <v>62.341463414634148</v>
      </c>
      <c r="Q601" t="str">
        <f t="shared" si="56"/>
        <v>film &amp; video</v>
      </c>
      <c r="R601" s="1" t="str">
        <f t="shared" si="57"/>
        <v>documentary</v>
      </c>
      <c r="S601" s="11">
        <f t="shared" si="58"/>
        <v>42047.25</v>
      </c>
      <c r="T601" s="11">
        <f t="shared" si="59"/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54"/>
        <v>5</v>
      </c>
      <c r="P602" s="7">
        <f t="shared" si="55"/>
        <v>5</v>
      </c>
      <c r="Q602" t="str">
        <f t="shared" si="56"/>
        <v>food</v>
      </c>
      <c r="R602" s="1" t="str">
        <f t="shared" si="57"/>
        <v>food trucks</v>
      </c>
      <c r="S602" s="11">
        <f t="shared" si="58"/>
        <v>41485.208333333336</v>
      </c>
      <c r="T602" s="11">
        <f t="shared" si="59"/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54"/>
        <v>206.63492063492063</v>
      </c>
      <c r="P603" s="7">
        <f t="shared" si="55"/>
        <v>67.103092783505161</v>
      </c>
      <c r="Q603" t="str">
        <f t="shared" si="56"/>
        <v>technology</v>
      </c>
      <c r="R603" s="1" t="str">
        <f t="shared" si="57"/>
        <v>wearables</v>
      </c>
      <c r="S603" s="11">
        <f t="shared" si="58"/>
        <v>41789.208333333336</v>
      </c>
      <c r="T603" s="11">
        <f t="shared" si="59"/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54"/>
        <v>128.23628691983123</v>
      </c>
      <c r="P604" s="7">
        <f t="shared" si="55"/>
        <v>79.978947368421046</v>
      </c>
      <c r="Q604" t="str">
        <f t="shared" si="56"/>
        <v>theater</v>
      </c>
      <c r="R604" s="1" t="str">
        <f t="shared" si="57"/>
        <v>plays</v>
      </c>
      <c r="S604" s="11">
        <f t="shared" si="58"/>
        <v>42160.208333333328</v>
      </c>
      <c r="T604" s="11">
        <f t="shared" si="59"/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54"/>
        <v>119.66037735849055</v>
      </c>
      <c r="P605" s="7">
        <f t="shared" si="55"/>
        <v>62.176470588235297</v>
      </c>
      <c r="Q605" t="str">
        <f t="shared" si="56"/>
        <v>theater</v>
      </c>
      <c r="R605" s="1" t="str">
        <f t="shared" si="57"/>
        <v>plays</v>
      </c>
      <c r="S605" s="11">
        <f t="shared" si="58"/>
        <v>43573.208333333328</v>
      </c>
      <c r="T605" s="11">
        <f t="shared" si="59"/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54"/>
        <v>170.73055242390078</v>
      </c>
      <c r="P606" s="7">
        <f t="shared" si="55"/>
        <v>53.005950297514879</v>
      </c>
      <c r="Q606" t="str">
        <f t="shared" si="56"/>
        <v>theater</v>
      </c>
      <c r="R606" s="1" t="str">
        <f t="shared" si="57"/>
        <v>plays</v>
      </c>
      <c r="S606" s="11">
        <f t="shared" si="58"/>
        <v>40565.25</v>
      </c>
      <c r="T606" s="11">
        <f t="shared" si="59"/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54"/>
        <v>187.21212121212122</v>
      </c>
      <c r="P607" s="7">
        <f t="shared" si="55"/>
        <v>57.738317757009348</v>
      </c>
      <c r="Q607" t="str">
        <f t="shared" si="56"/>
        <v>publishing</v>
      </c>
      <c r="R607" s="1" t="str">
        <f t="shared" si="57"/>
        <v>nonfiction</v>
      </c>
      <c r="S607" s="11">
        <f t="shared" si="58"/>
        <v>42280.208333333328</v>
      </c>
      <c r="T607" s="11">
        <f t="shared" si="59"/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54"/>
        <v>188.38235294117646</v>
      </c>
      <c r="P608" s="7">
        <f t="shared" si="55"/>
        <v>40.03125</v>
      </c>
      <c r="Q608" t="str">
        <f t="shared" si="56"/>
        <v>music</v>
      </c>
      <c r="R608" s="1" t="str">
        <f t="shared" si="57"/>
        <v>rock</v>
      </c>
      <c r="S608" s="11">
        <f t="shared" si="58"/>
        <v>42436.25</v>
      </c>
      <c r="T608" s="11">
        <f t="shared" si="59"/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54"/>
        <v>131.29869186046511</v>
      </c>
      <c r="P609" s="7">
        <f t="shared" si="55"/>
        <v>81.016591928251117</v>
      </c>
      <c r="Q609" t="str">
        <f t="shared" si="56"/>
        <v>food</v>
      </c>
      <c r="R609" s="1" t="str">
        <f t="shared" si="57"/>
        <v>food trucks</v>
      </c>
      <c r="S609" s="11">
        <f t="shared" si="58"/>
        <v>41721.208333333336</v>
      </c>
      <c r="T609" s="11">
        <f t="shared" si="59"/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54"/>
        <v>283.97435897435901</v>
      </c>
      <c r="P610" s="7">
        <f t="shared" si="55"/>
        <v>35.047468354430379</v>
      </c>
      <c r="Q610" t="str">
        <f t="shared" si="56"/>
        <v>music</v>
      </c>
      <c r="R610" s="1" t="str">
        <f t="shared" si="57"/>
        <v>jazz</v>
      </c>
      <c r="S610" s="11">
        <f t="shared" si="58"/>
        <v>43530.25</v>
      </c>
      <c r="T610" s="11">
        <f t="shared" si="59"/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54"/>
        <v>120.41999999999999</v>
      </c>
      <c r="P611" s="7">
        <f t="shared" si="55"/>
        <v>102.92307692307692</v>
      </c>
      <c r="Q611" t="str">
        <f t="shared" si="56"/>
        <v>film &amp; video</v>
      </c>
      <c r="R611" s="1" t="str">
        <f t="shared" si="57"/>
        <v>science fiction</v>
      </c>
      <c r="S611" s="11">
        <f t="shared" si="58"/>
        <v>43481.25</v>
      </c>
      <c r="T611" s="11">
        <f t="shared" si="59"/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54"/>
        <v>419.0560747663551</v>
      </c>
      <c r="P612" s="7">
        <f t="shared" si="55"/>
        <v>27.998126756166094</v>
      </c>
      <c r="Q612" t="str">
        <f t="shared" si="56"/>
        <v>theater</v>
      </c>
      <c r="R612" s="1" t="str">
        <f t="shared" si="57"/>
        <v>plays</v>
      </c>
      <c r="S612" s="11">
        <f t="shared" si="58"/>
        <v>41259.25</v>
      </c>
      <c r="T612" s="11">
        <f t="shared" si="59"/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54"/>
        <v>13.853658536585368</v>
      </c>
      <c r="P613" s="7">
        <f t="shared" si="55"/>
        <v>75.733333333333334</v>
      </c>
      <c r="Q613" t="str">
        <f t="shared" si="56"/>
        <v>theater</v>
      </c>
      <c r="R613" s="1" t="str">
        <f t="shared" si="57"/>
        <v>plays</v>
      </c>
      <c r="S613" s="11">
        <f t="shared" si="58"/>
        <v>41480.208333333336</v>
      </c>
      <c r="T613" s="11">
        <f t="shared" si="59"/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54"/>
        <v>139.43548387096774</v>
      </c>
      <c r="P614" s="7">
        <f t="shared" si="55"/>
        <v>45.026041666666664</v>
      </c>
      <c r="Q614" t="str">
        <f t="shared" si="56"/>
        <v>music</v>
      </c>
      <c r="R614" s="1" t="str">
        <f t="shared" si="57"/>
        <v>electric music</v>
      </c>
      <c r="S614" s="11">
        <f t="shared" si="58"/>
        <v>40474.208333333336</v>
      </c>
      <c r="T614" s="11">
        <f t="shared" si="59"/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54"/>
        <v>174</v>
      </c>
      <c r="P615" s="7">
        <f t="shared" si="55"/>
        <v>73.615384615384613</v>
      </c>
      <c r="Q615" t="str">
        <f t="shared" si="56"/>
        <v>theater</v>
      </c>
      <c r="R615" s="1" t="str">
        <f t="shared" si="57"/>
        <v>plays</v>
      </c>
      <c r="S615" s="11">
        <f t="shared" si="58"/>
        <v>42973.208333333328</v>
      </c>
      <c r="T615" s="11">
        <f t="shared" si="59"/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54"/>
        <v>155.49056603773585</v>
      </c>
      <c r="P616" s="7">
        <f t="shared" si="55"/>
        <v>56.991701244813278</v>
      </c>
      <c r="Q616" t="str">
        <f t="shared" si="56"/>
        <v>theater</v>
      </c>
      <c r="R616" s="1" t="str">
        <f t="shared" si="57"/>
        <v>plays</v>
      </c>
      <c r="S616" s="11">
        <f t="shared" si="58"/>
        <v>42746.25</v>
      </c>
      <c r="T616" s="11">
        <f t="shared" si="59"/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54"/>
        <v>170.44705882352943</v>
      </c>
      <c r="P617" s="7">
        <f t="shared" si="55"/>
        <v>85.223529411764702</v>
      </c>
      <c r="Q617" t="str">
        <f t="shared" si="56"/>
        <v>theater</v>
      </c>
      <c r="R617" s="1" t="str">
        <f t="shared" si="57"/>
        <v>plays</v>
      </c>
      <c r="S617" s="11">
        <f t="shared" si="58"/>
        <v>42489.208333333328</v>
      </c>
      <c r="T617" s="11">
        <f t="shared" si="59"/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54"/>
        <v>189.515625</v>
      </c>
      <c r="P618" s="7">
        <f t="shared" si="55"/>
        <v>50.962184873949582</v>
      </c>
      <c r="Q618" t="str">
        <f t="shared" si="56"/>
        <v>music</v>
      </c>
      <c r="R618" s="1" t="str">
        <f t="shared" si="57"/>
        <v>indie rock</v>
      </c>
      <c r="S618" s="11">
        <f t="shared" si="58"/>
        <v>41537.208333333336</v>
      </c>
      <c r="T618" s="11">
        <f t="shared" si="59"/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54"/>
        <v>249.71428571428572</v>
      </c>
      <c r="P619" s="7">
        <f t="shared" si="55"/>
        <v>63.563636363636363</v>
      </c>
      <c r="Q619" t="str">
        <f t="shared" si="56"/>
        <v>theater</v>
      </c>
      <c r="R619" s="1" t="str">
        <f t="shared" si="57"/>
        <v>plays</v>
      </c>
      <c r="S619" s="11">
        <f t="shared" si="58"/>
        <v>41794.208333333336</v>
      </c>
      <c r="T619" s="11">
        <f t="shared" si="59"/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54"/>
        <v>48.860523665659613</v>
      </c>
      <c r="P620" s="7">
        <f t="shared" si="55"/>
        <v>80.999165275459092</v>
      </c>
      <c r="Q620" t="str">
        <f t="shared" si="56"/>
        <v>publishing</v>
      </c>
      <c r="R620" s="1" t="str">
        <f t="shared" si="57"/>
        <v>nonfiction</v>
      </c>
      <c r="S620" s="11">
        <f t="shared" si="58"/>
        <v>41396.208333333336</v>
      </c>
      <c r="T620" s="11">
        <f t="shared" si="59"/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54"/>
        <v>28.461970393057683</v>
      </c>
      <c r="P621" s="7">
        <f t="shared" si="55"/>
        <v>86.044753086419746</v>
      </c>
      <c r="Q621" t="str">
        <f t="shared" si="56"/>
        <v>theater</v>
      </c>
      <c r="R621" s="1" t="str">
        <f t="shared" si="57"/>
        <v>plays</v>
      </c>
      <c r="S621" s="11">
        <f t="shared" si="58"/>
        <v>40669.208333333336</v>
      </c>
      <c r="T621" s="11">
        <f t="shared" si="59"/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54"/>
        <v>268.02325581395348</v>
      </c>
      <c r="P622" s="7">
        <f t="shared" si="55"/>
        <v>90.0390625</v>
      </c>
      <c r="Q622" t="str">
        <f t="shared" si="56"/>
        <v>photography</v>
      </c>
      <c r="R622" s="1" t="str">
        <f t="shared" si="57"/>
        <v>photography books</v>
      </c>
      <c r="S622" s="11">
        <f t="shared" si="58"/>
        <v>42559.208333333328</v>
      </c>
      <c r="T622" s="11">
        <f t="shared" si="59"/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54"/>
        <v>619.80078125</v>
      </c>
      <c r="P623" s="7">
        <f t="shared" si="55"/>
        <v>74.006063432835816</v>
      </c>
      <c r="Q623" t="str">
        <f t="shared" si="56"/>
        <v>theater</v>
      </c>
      <c r="R623" s="1" t="str">
        <f t="shared" si="57"/>
        <v>plays</v>
      </c>
      <c r="S623" s="11">
        <f t="shared" si="58"/>
        <v>42626.208333333328</v>
      </c>
      <c r="T623" s="11">
        <f t="shared" si="59"/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54"/>
        <v>3.1301587301587301</v>
      </c>
      <c r="P624" s="7">
        <f t="shared" si="55"/>
        <v>92.4375</v>
      </c>
      <c r="Q624" t="str">
        <f t="shared" si="56"/>
        <v>music</v>
      </c>
      <c r="R624" s="1" t="str">
        <f t="shared" si="57"/>
        <v>indie rock</v>
      </c>
      <c r="S624" s="11">
        <f t="shared" si="58"/>
        <v>43205.208333333328</v>
      </c>
      <c r="T624" s="11">
        <f t="shared" si="59"/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54"/>
        <v>159.92152704135739</v>
      </c>
      <c r="P625" s="7">
        <f t="shared" si="55"/>
        <v>55.999257333828446</v>
      </c>
      <c r="Q625" t="str">
        <f t="shared" si="56"/>
        <v>theater</v>
      </c>
      <c r="R625" s="1" t="str">
        <f t="shared" si="57"/>
        <v>plays</v>
      </c>
      <c r="S625" s="11">
        <f t="shared" si="58"/>
        <v>42201.208333333328</v>
      </c>
      <c r="T625" s="11">
        <f t="shared" si="59"/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54"/>
        <v>279.39215686274508</v>
      </c>
      <c r="P626" s="7">
        <f t="shared" si="55"/>
        <v>32.983796296296298</v>
      </c>
      <c r="Q626" t="str">
        <f t="shared" si="56"/>
        <v>photography</v>
      </c>
      <c r="R626" s="1" t="str">
        <f t="shared" si="57"/>
        <v>photography books</v>
      </c>
      <c r="S626" s="11">
        <f t="shared" si="58"/>
        <v>42029.25</v>
      </c>
      <c r="T626" s="11">
        <f t="shared" si="59"/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54"/>
        <v>77.373333333333335</v>
      </c>
      <c r="P627" s="7">
        <f t="shared" si="55"/>
        <v>93.596774193548384</v>
      </c>
      <c r="Q627" t="str">
        <f t="shared" si="56"/>
        <v>theater</v>
      </c>
      <c r="R627" s="1" t="str">
        <f t="shared" si="57"/>
        <v>plays</v>
      </c>
      <c r="S627" s="11">
        <f t="shared" si="58"/>
        <v>43857.25</v>
      </c>
      <c r="T627" s="11">
        <f t="shared" si="59"/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54"/>
        <v>206.32812500000003</v>
      </c>
      <c r="P628" s="7">
        <f t="shared" si="55"/>
        <v>69.867724867724874</v>
      </c>
      <c r="Q628" t="str">
        <f t="shared" si="56"/>
        <v>theater</v>
      </c>
      <c r="R628" s="1" t="str">
        <f t="shared" si="57"/>
        <v>plays</v>
      </c>
      <c r="S628" s="11">
        <f t="shared" si="58"/>
        <v>40449.208333333336</v>
      </c>
      <c r="T628" s="11">
        <f t="shared" si="59"/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54"/>
        <v>694.25</v>
      </c>
      <c r="P629" s="7">
        <f t="shared" si="55"/>
        <v>72.129870129870127</v>
      </c>
      <c r="Q629" t="str">
        <f t="shared" si="56"/>
        <v>food</v>
      </c>
      <c r="R629" s="1" t="str">
        <f t="shared" si="57"/>
        <v>food trucks</v>
      </c>
      <c r="S629" s="11">
        <f t="shared" si="58"/>
        <v>40345.208333333336</v>
      </c>
      <c r="T629" s="11">
        <f t="shared" si="59"/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54"/>
        <v>151.78947368421052</v>
      </c>
      <c r="P630" s="7">
        <f t="shared" si="55"/>
        <v>30.041666666666668</v>
      </c>
      <c r="Q630" t="str">
        <f t="shared" si="56"/>
        <v>music</v>
      </c>
      <c r="R630" s="1" t="str">
        <f t="shared" si="57"/>
        <v>indie rock</v>
      </c>
      <c r="S630" s="11">
        <f t="shared" si="58"/>
        <v>40455.208333333336</v>
      </c>
      <c r="T630" s="11">
        <f t="shared" si="59"/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54"/>
        <v>64.58207217694995</v>
      </c>
      <c r="P631" s="7">
        <f t="shared" si="55"/>
        <v>73.968000000000004</v>
      </c>
      <c r="Q631" t="str">
        <f t="shared" si="56"/>
        <v>theater</v>
      </c>
      <c r="R631" s="1" t="str">
        <f t="shared" si="57"/>
        <v>plays</v>
      </c>
      <c r="S631" s="11">
        <f t="shared" si="58"/>
        <v>42557.208333333328</v>
      </c>
      <c r="T631" s="11">
        <f t="shared" si="59"/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54"/>
        <v>62.873684210526314</v>
      </c>
      <c r="P632" s="7">
        <f t="shared" si="55"/>
        <v>68.65517241379311</v>
      </c>
      <c r="Q632" t="str">
        <f t="shared" si="56"/>
        <v>theater</v>
      </c>
      <c r="R632" s="1" t="str">
        <f t="shared" si="57"/>
        <v>plays</v>
      </c>
      <c r="S632" s="11">
        <f t="shared" si="58"/>
        <v>43586.208333333328</v>
      </c>
      <c r="T632" s="11">
        <f t="shared" si="59"/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54"/>
        <v>310.39864864864865</v>
      </c>
      <c r="P633" s="7">
        <f t="shared" si="55"/>
        <v>59.992164544564154</v>
      </c>
      <c r="Q633" t="str">
        <f t="shared" si="56"/>
        <v>theater</v>
      </c>
      <c r="R633" s="1" t="str">
        <f t="shared" si="57"/>
        <v>plays</v>
      </c>
      <c r="S633" s="11">
        <f t="shared" si="58"/>
        <v>43550.208333333328</v>
      </c>
      <c r="T633" s="11">
        <f t="shared" si="59"/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54"/>
        <v>42.859916782246884</v>
      </c>
      <c r="P634" s="7">
        <f t="shared" si="55"/>
        <v>111.15827338129496</v>
      </c>
      <c r="Q634" t="str">
        <f t="shared" si="56"/>
        <v>theater</v>
      </c>
      <c r="R634" s="1" t="str">
        <f t="shared" si="57"/>
        <v>plays</v>
      </c>
      <c r="S634" s="11">
        <f t="shared" si="58"/>
        <v>41945.208333333336</v>
      </c>
      <c r="T634" s="11">
        <f t="shared" si="59"/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54"/>
        <v>83.119402985074629</v>
      </c>
      <c r="P635" s="7">
        <f t="shared" si="55"/>
        <v>53.038095238095238</v>
      </c>
      <c r="Q635" t="str">
        <f t="shared" si="56"/>
        <v>film &amp; video</v>
      </c>
      <c r="R635" s="1" t="str">
        <f t="shared" si="57"/>
        <v>animation</v>
      </c>
      <c r="S635" s="11">
        <f t="shared" si="58"/>
        <v>42315.25</v>
      </c>
      <c r="T635" s="11">
        <f t="shared" si="59"/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54"/>
        <v>78.531302876480552</v>
      </c>
      <c r="P636" s="7">
        <f t="shared" si="55"/>
        <v>55.985524728588658</v>
      </c>
      <c r="Q636" t="str">
        <f t="shared" si="56"/>
        <v>film &amp; video</v>
      </c>
      <c r="R636" s="1" t="str">
        <f t="shared" si="57"/>
        <v>television</v>
      </c>
      <c r="S636" s="11">
        <f t="shared" si="58"/>
        <v>42819.208333333328</v>
      </c>
      <c r="T636" s="11">
        <f t="shared" si="59"/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54"/>
        <v>114.09352517985612</v>
      </c>
      <c r="P637" s="7">
        <f t="shared" si="55"/>
        <v>69.986760812003524</v>
      </c>
      <c r="Q637" t="str">
        <f t="shared" si="56"/>
        <v>film &amp; video</v>
      </c>
      <c r="R637" s="1" t="str">
        <f t="shared" si="57"/>
        <v>television</v>
      </c>
      <c r="S637" s="11">
        <f t="shared" si="58"/>
        <v>41314.25</v>
      </c>
      <c r="T637" s="11">
        <f t="shared" si="59"/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54"/>
        <v>64.537683358624179</v>
      </c>
      <c r="P638" s="7">
        <f t="shared" si="55"/>
        <v>48.998079877112133</v>
      </c>
      <c r="Q638" t="str">
        <f t="shared" si="56"/>
        <v>film &amp; video</v>
      </c>
      <c r="R638" s="1" t="str">
        <f t="shared" si="57"/>
        <v>animation</v>
      </c>
      <c r="S638" s="11">
        <f t="shared" si="58"/>
        <v>40926.25</v>
      </c>
      <c r="T638" s="11">
        <f t="shared" si="59"/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54"/>
        <v>79.411764705882348</v>
      </c>
      <c r="P639" s="7">
        <f t="shared" si="55"/>
        <v>103.84615384615384</v>
      </c>
      <c r="Q639" t="str">
        <f t="shared" si="56"/>
        <v>theater</v>
      </c>
      <c r="R639" s="1" t="str">
        <f t="shared" si="57"/>
        <v>plays</v>
      </c>
      <c r="S639" s="11">
        <f t="shared" si="58"/>
        <v>42688.25</v>
      </c>
      <c r="T639" s="11">
        <f t="shared" si="59"/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54"/>
        <v>11.419117647058824</v>
      </c>
      <c r="P640" s="7">
        <f t="shared" si="55"/>
        <v>99.127659574468083</v>
      </c>
      <c r="Q640" t="str">
        <f t="shared" si="56"/>
        <v>theater</v>
      </c>
      <c r="R640" s="1" t="str">
        <f t="shared" si="57"/>
        <v>plays</v>
      </c>
      <c r="S640" s="11">
        <f t="shared" si="58"/>
        <v>40386.208333333336</v>
      </c>
      <c r="T640" s="11">
        <f t="shared" si="59"/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54"/>
        <v>56.186046511627907</v>
      </c>
      <c r="P641" s="7">
        <f t="shared" si="55"/>
        <v>107.37777777777778</v>
      </c>
      <c r="Q641" t="str">
        <f t="shared" si="56"/>
        <v>film &amp; video</v>
      </c>
      <c r="R641" s="1" t="str">
        <f t="shared" si="57"/>
        <v>drama</v>
      </c>
      <c r="S641" s="11">
        <f t="shared" si="58"/>
        <v>43309.208333333328</v>
      </c>
      <c r="T641" s="11">
        <f t="shared" si="59"/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54"/>
        <v>16.501669449081803</v>
      </c>
      <c r="P642" s="7">
        <f t="shared" si="55"/>
        <v>76.922178988326849</v>
      </c>
      <c r="Q642" t="str">
        <f t="shared" si="56"/>
        <v>theater</v>
      </c>
      <c r="R642" s="1" t="str">
        <f t="shared" si="57"/>
        <v>plays</v>
      </c>
      <c r="S642" s="11">
        <f t="shared" si="58"/>
        <v>42387.25</v>
      </c>
      <c r="T642" s="11">
        <f t="shared" si="59"/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60">(E643/D643)*100</f>
        <v>119.96808510638297</v>
      </c>
      <c r="P643" s="7">
        <f t="shared" ref="P643:P706" si="61">(E643/G643)</f>
        <v>58.128865979381445</v>
      </c>
      <c r="Q643" t="str">
        <f t="shared" ref="Q643:Q706" si="62">LEFT(N643, FIND("/", N643) -1)</f>
        <v>theater</v>
      </c>
      <c r="R643" s="1" t="str">
        <f t="shared" ref="R643:R706" si="63">MID(N643, FIND("/", N643) + 1, LEN(N643))</f>
        <v>plays</v>
      </c>
      <c r="S643" s="11">
        <f t="shared" ref="S643:S706" si="64">(((J643/60)/60)/24)+DATE(1970,1,1)</f>
        <v>42786.25</v>
      </c>
      <c r="T643" s="11">
        <f t="shared" ref="T643:T706" si="65">(((K643/60)/60)/24)+DATE(1970,1,1)</f>
        <v>42814.208333333328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60"/>
        <v>145.45652173913044</v>
      </c>
      <c r="P644" s="7">
        <f t="shared" si="61"/>
        <v>103.73643410852713</v>
      </c>
      <c r="Q644" t="str">
        <f t="shared" si="62"/>
        <v>technology</v>
      </c>
      <c r="R644" s="1" t="str">
        <f t="shared" si="63"/>
        <v>wearables</v>
      </c>
      <c r="S644" s="11">
        <f t="shared" si="64"/>
        <v>43451.25</v>
      </c>
      <c r="T644" s="11">
        <f t="shared" si="65"/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60"/>
        <v>221.38255033557047</v>
      </c>
      <c r="P645" s="7">
        <f t="shared" si="61"/>
        <v>87.962666666666664</v>
      </c>
      <c r="Q645" t="str">
        <f t="shared" si="62"/>
        <v>theater</v>
      </c>
      <c r="R645" s="1" t="str">
        <f t="shared" si="63"/>
        <v>plays</v>
      </c>
      <c r="S645" s="11">
        <f t="shared" si="64"/>
        <v>42795.25</v>
      </c>
      <c r="T645" s="11">
        <f t="shared" si="65"/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60"/>
        <v>48.396694214876035</v>
      </c>
      <c r="P646" s="7">
        <f t="shared" si="61"/>
        <v>28</v>
      </c>
      <c r="Q646" t="str">
        <f t="shared" si="62"/>
        <v>theater</v>
      </c>
      <c r="R646" s="1" t="str">
        <f t="shared" si="63"/>
        <v>plays</v>
      </c>
      <c r="S646" s="11">
        <f t="shared" si="64"/>
        <v>43452.25</v>
      </c>
      <c r="T646" s="11">
        <f t="shared" si="65"/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60"/>
        <v>92.911504424778755</v>
      </c>
      <c r="P647" s="7">
        <f t="shared" si="61"/>
        <v>37.999361294443261</v>
      </c>
      <c r="Q647" t="str">
        <f t="shared" si="62"/>
        <v>music</v>
      </c>
      <c r="R647" s="1" t="str">
        <f t="shared" si="63"/>
        <v>rock</v>
      </c>
      <c r="S647" s="11">
        <f t="shared" si="64"/>
        <v>43369.208333333328</v>
      </c>
      <c r="T647" s="11">
        <f t="shared" si="65"/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60"/>
        <v>88.599797365754824</v>
      </c>
      <c r="P648" s="7">
        <f t="shared" si="61"/>
        <v>29.999313893653515</v>
      </c>
      <c r="Q648" t="str">
        <f t="shared" si="62"/>
        <v>games</v>
      </c>
      <c r="R648" s="1" t="str">
        <f t="shared" si="63"/>
        <v>video games</v>
      </c>
      <c r="S648" s="11">
        <f t="shared" si="64"/>
        <v>41346.208333333336</v>
      </c>
      <c r="T648" s="11">
        <f t="shared" si="65"/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60"/>
        <v>41.4</v>
      </c>
      <c r="P649" s="7">
        <f t="shared" si="61"/>
        <v>103.5</v>
      </c>
      <c r="Q649" t="str">
        <f t="shared" si="62"/>
        <v>publishing</v>
      </c>
      <c r="R649" s="1" t="str">
        <f t="shared" si="63"/>
        <v>translations</v>
      </c>
      <c r="S649" s="11">
        <f t="shared" si="64"/>
        <v>43199.208333333328</v>
      </c>
      <c r="T649" s="11">
        <f t="shared" si="65"/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60"/>
        <v>63.056795131845846</v>
      </c>
      <c r="P650" s="7">
        <f t="shared" si="61"/>
        <v>85.994467496542185</v>
      </c>
      <c r="Q650" t="str">
        <f t="shared" si="62"/>
        <v>food</v>
      </c>
      <c r="R650" s="1" t="str">
        <f t="shared" si="63"/>
        <v>food trucks</v>
      </c>
      <c r="S650" s="11">
        <f t="shared" si="64"/>
        <v>42922.208333333328</v>
      </c>
      <c r="T650" s="11">
        <f t="shared" si="65"/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60"/>
        <v>48.482333607230892</v>
      </c>
      <c r="P651" s="7">
        <f t="shared" si="61"/>
        <v>98.011627906976742</v>
      </c>
      <c r="Q651" t="str">
        <f t="shared" si="62"/>
        <v>theater</v>
      </c>
      <c r="R651" s="1" t="str">
        <f t="shared" si="63"/>
        <v>plays</v>
      </c>
      <c r="S651" s="11">
        <f t="shared" si="64"/>
        <v>40471.208333333336</v>
      </c>
      <c r="T651" s="11">
        <f t="shared" si="65"/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60"/>
        <v>2</v>
      </c>
      <c r="P652" s="7">
        <f t="shared" si="61"/>
        <v>2</v>
      </c>
      <c r="Q652" t="str">
        <f t="shared" si="62"/>
        <v>music</v>
      </c>
      <c r="R652" s="1" t="str">
        <f t="shared" si="63"/>
        <v>jazz</v>
      </c>
      <c r="S652" s="11">
        <f t="shared" si="64"/>
        <v>41828.208333333336</v>
      </c>
      <c r="T652" s="11">
        <f t="shared" si="65"/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60"/>
        <v>88.47941026944585</v>
      </c>
      <c r="P653" s="7">
        <f t="shared" si="61"/>
        <v>44.994570837642193</v>
      </c>
      <c r="Q653" t="str">
        <f t="shared" si="62"/>
        <v>film &amp; video</v>
      </c>
      <c r="R653" s="1" t="str">
        <f t="shared" si="63"/>
        <v>shorts</v>
      </c>
      <c r="S653" s="11">
        <f t="shared" si="64"/>
        <v>41692.25</v>
      </c>
      <c r="T653" s="11">
        <f t="shared" si="65"/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60"/>
        <v>126.84</v>
      </c>
      <c r="P654" s="7">
        <f t="shared" si="61"/>
        <v>31.012224938875306</v>
      </c>
      <c r="Q654" t="str">
        <f t="shared" si="62"/>
        <v>technology</v>
      </c>
      <c r="R654" s="1" t="str">
        <f t="shared" si="63"/>
        <v>web</v>
      </c>
      <c r="S654" s="11">
        <f t="shared" si="64"/>
        <v>42587.208333333328</v>
      </c>
      <c r="T654" s="11">
        <f t="shared" si="65"/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60"/>
        <v>2338.833333333333</v>
      </c>
      <c r="P655" s="7">
        <f t="shared" si="61"/>
        <v>59.970085470085472</v>
      </c>
      <c r="Q655" t="str">
        <f t="shared" si="62"/>
        <v>technology</v>
      </c>
      <c r="R655" s="1" t="str">
        <f t="shared" si="63"/>
        <v>web</v>
      </c>
      <c r="S655" s="11">
        <f t="shared" si="64"/>
        <v>42468.208333333328</v>
      </c>
      <c r="T655" s="11">
        <f t="shared" si="65"/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60"/>
        <v>508.38857142857148</v>
      </c>
      <c r="P656" s="7">
        <f t="shared" si="61"/>
        <v>58.9973474801061</v>
      </c>
      <c r="Q656" t="str">
        <f t="shared" si="62"/>
        <v>music</v>
      </c>
      <c r="R656" s="1" t="str">
        <f t="shared" si="63"/>
        <v>metal</v>
      </c>
      <c r="S656" s="11">
        <f t="shared" si="64"/>
        <v>42240.208333333328</v>
      </c>
      <c r="T656" s="11">
        <f t="shared" si="65"/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60"/>
        <v>191.47826086956522</v>
      </c>
      <c r="P657" s="7">
        <f t="shared" si="61"/>
        <v>50.045454545454547</v>
      </c>
      <c r="Q657" t="str">
        <f t="shared" si="62"/>
        <v>photography</v>
      </c>
      <c r="R657" s="1" t="str">
        <f t="shared" si="63"/>
        <v>photography books</v>
      </c>
      <c r="S657" s="11">
        <f t="shared" si="64"/>
        <v>42796.25</v>
      </c>
      <c r="T657" s="11">
        <f t="shared" si="65"/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60"/>
        <v>42.127533783783782</v>
      </c>
      <c r="P658" s="7">
        <f t="shared" si="61"/>
        <v>98.966269841269835</v>
      </c>
      <c r="Q658" t="str">
        <f t="shared" si="62"/>
        <v>food</v>
      </c>
      <c r="R658" s="1" t="str">
        <f t="shared" si="63"/>
        <v>food trucks</v>
      </c>
      <c r="S658" s="11">
        <f t="shared" si="64"/>
        <v>43097.25</v>
      </c>
      <c r="T658" s="11">
        <f t="shared" si="65"/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60"/>
        <v>8.24</v>
      </c>
      <c r="P659" s="7">
        <f t="shared" si="61"/>
        <v>58.857142857142854</v>
      </c>
      <c r="Q659" t="str">
        <f t="shared" si="62"/>
        <v>film &amp; video</v>
      </c>
      <c r="R659" s="1" t="str">
        <f t="shared" si="63"/>
        <v>science fiction</v>
      </c>
      <c r="S659" s="11">
        <f t="shared" si="64"/>
        <v>43096.25</v>
      </c>
      <c r="T659" s="11">
        <f t="shared" si="65"/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60"/>
        <v>60.064638783269963</v>
      </c>
      <c r="P660" s="7">
        <f t="shared" si="61"/>
        <v>81.010256410256417</v>
      </c>
      <c r="Q660" t="str">
        <f t="shared" si="62"/>
        <v>music</v>
      </c>
      <c r="R660" s="1" t="str">
        <f t="shared" si="63"/>
        <v>rock</v>
      </c>
      <c r="S660" s="11">
        <f t="shared" si="64"/>
        <v>42246.208333333328</v>
      </c>
      <c r="T660" s="11">
        <f t="shared" si="65"/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60"/>
        <v>47.232808616404313</v>
      </c>
      <c r="P661" s="7">
        <f t="shared" si="61"/>
        <v>76.013333333333335</v>
      </c>
      <c r="Q661" t="str">
        <f t="shared" si="62"/>
        <v>film &amp; video</v>
      </c>
      <c r="R661" s="1" t="str">
        <f t="shared" si="63"/>
        <v>documentary</v>
      </c>
      <c r="S661" s="11">
        <f t="shared" si="64"/>
        <v>40570.25</v>
      </c>
      <c r="T661" s="11">
        <f t="shared" si="65"/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60"/>
        <v>81.736263736263737</v>
      </c>
      <c r="P662" s="7">
        <f t="shared" si="61"/>
        <v>96.597402597402592</v>
      </c>
      <c r="Q662" t="str">
        <f t="shared" si="62"/>
        <v>theater</v>
      </c>
      <c r="R662" s="1" t="str">
        <f t="shared" si="63"/>
        <v>plays</v>
      </c>
      <c r="S662" s="11">
        <f t="shared" si="64"/>
        <v>42237.208333333328</v>
      </c>
      <c r="T662" s="11">
        <f t="shared" si="65"/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60"/>
        <v>54.187265917603</v>
      </c>
      <c r="P663" s="7">
        <f t="shared" si="61"/>
        <v>76.957446808510639</v>
      </c>
      <c r="Q663" t="str">
        <f t="shared" si="62"/>
        <v>music</v>
      </c>
      <c r="R663" s="1" t="str">
        <f t="shared" si="63"/>
        <v>jazz</v>
      </c>
      <c r="S663" s="11">
        <f t="shared" si="64"/>
        <v>40996.208333333336</v>
      </c>
      <c r="T663" s="11">
        <f t="shared" si="65"/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60"/>
        <v>97.868131868131869</v>
      </c>
      <c r="P664" s="7">
        <f t="shared" si="61"/>
        <v>67.984732824427482</v>
      </c>
      <c r="Q664" t="str">
        <f t="shared" si="62"/>
        <v>theater</v>
      </c>
      <c r="R664" s="1" t="str">
        <f t="shared" si="63"/>
        <v>plays</v>
      </c>
      <c r="S664" s="11">
        <f t="shared" si="64"/>
        <v>43443.25</v>
      </c>
      <c r="T664" s="11">
        <f t="shared" si="65"/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60"/>
        <v>77.239999999999995</v>
      </c>
      <c r="P665" s="7">
        <f t="shared" si="61"/>
        <v>88.781609195402297</v>
      </c>
      <c r="Q665" t="str">
        <f t="shared" si="62"/>
        <v>theater</v>
      </c>
      <c r="R665" s="1" t="str">
        <f t="shared" si="63"/>
        <v>plays</v>
      </c>
      <c r="S665" s="11">
        <f t="shared" si="64"/>
        <v>40458.208333333336</v>
      </c>
      <c r="T665" s="11">
        <f t="shared" si="65"/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60"/>
        <v>33.464735516372798</v>
      </c>
      <c r="P666" s="7">
        <f t="shared" si="61"/>
        <v>24.99623706491063</v>
      </c>
      <c r="Q666" t="str">
        <f t="shared" si="62"/>
        <v>music</v>
      </c>
      <c r="R666" s="1" t="str">
        <f t="shared" si="63"/>
        <v>jazz</v>
      </c>
      <c r="S666" s="11">
        <f t="shared" si="64"/>
        <v>40959.25</v>
      </c>
      <c r="T666" s="11">
        <f t="shared" si="65"/>
        <v>40969.25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60"/>
        <v>239.58823529411765</v>
      </c>
      <c r="P667" s="7">
        <f t="shared" si="61"/>
        <v>44.922794117647058</v>
      </c>
      <c r="Q667" t="str">
        <f t="shared" si="62"/>
        <v>film &amp; video</v>
      </c>
      <c r="R667" s="1" t="str">
        <f t="shared" si="63"/>
        <v>documentary</v>
      </c>
      <c r="S667" s="11">
        <f t="shared" si="64"/>
        <v>40733.208333333336</v>
      </c>
      <c r="T667" s="11">
        <f t="shared" si="65"/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60"/>
        <v>64.032258064516128</v>
      </c>
      <c r="P668" s="7">
        <f t="shared" si="61"/>
        <v>79.400000000000006</v>
      </c>
      <c r="Q668" t="str">
        <f t="shared" si="62"/>
        <v>theater</v>
      </c>
      <c r="R668" s="1" t="str">
        <f t="shared" si="63"/>
        <v>plays</v>
      </c>
      <c r="S668" s="11">
        <f t="shared" si="64"/>
        <v>41516.208333333336</v>
      </c>
      <c r="T668" s="11">
        <f t="shared" si="65"/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60"/>
        <v>176.15942028985506</v>
      </c>
      <c r="P669" s="7">
        <f t="shared" si="61"/>
        <v>29.009546539379475</v>
      </c>
      <c r="Q669" t="str">
        <f t="shared" si="62"/>
        <v>journalism</v>
      </c>
      <c r="R669" s="1" t="str">
        <f t="shared" si="63"/>
        <v>audio</v>
      </c>
      <c r="S669" s="11">
        <f t="shared" si="64"/>
        <v>41892.208333333336</v>
      </c>
      <c r="T669" s="11">
        <f t="shared" si="65"/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60"/>
        <v>20.33818181818182</v>
      </c>
      <c r="P670" s="7">
        <f t="shared" si="61"/>
        <v>73.59210526315789</v>
      </c>
      <c r="Q670" t="str">
        <f t="shared" si="62"/>
        <v>theater</v>
      </c>
      <c r="R670" s="1" t="str">
        <f t="shared" si="63"/>
        <v>plays</v>
      </c>
      <c r="S670" s="11">
        <f t="shared" si="64"/>
        <v>41122.208333333336</v>
      </c>
      <c r="T670" s="11">
        <f t="shared" si="65"/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60"/>
        <v>358.64754098360658</v>
      </c>
      <c r="P671" s="7">
        <f t="shared" si="61"/>
        <v>107.97038864898211</v>
      </c>
      <c r="Q671" t="str">
        <f t="shared" si="62"/>
        <v>theater</v>
      </c>
      <c r="R671" s="1" t="str">
        <f t="shared" si="63"/>
        <v>plays</v>
      </c>
      <c r="S671" s="11">
        <f t="shared" si="64"/>
        <v>42912.208333333328</v>
      </c>
      <c r="T671" s="11">
        <f t="shared" si="65"/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60"/>
        <v>468.85802469135803</v>
      </c>
      <c r="P672" s="7">
        <f t="shared" si="61"/>
        <v>68.987284287011803</v>
      </c>
      <c r="Q672" t="str">
        <f t="shared" si="62"/>
        <v>music</v>
      </c>
      <c r="R672" s="1" t="str">
        <f t="shared" si="63"/>
        <v>indie rock</v>
      </c>
      <c r="S672" s="11">
        <f t="shared" si="64"/>
        <v>42425.25</v>
      </c>
      <c r="T672" s="11">
        <f t="shared" si="65"/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60"/>
        <v>122.05635245901641</v>
      </c>
      <c r="P673" s="7">
        <f t="shared" si="61"/>
        <v>111.02236719478098</v>
      </c>
      <c r="Q673" t="str">
        <f t="shared" si="62"/>
        <v>theater</v>
      </c>
      <c r="R673" s="1" t="str">
        <f t="shared" si="63"/>
        <v>plays</v>
      </c>
      <c r="S673" s="11">
        <f t="shared" si="64"/>
        <v>40390.208333333336</v>
      </c>
      <c r="T673" s="11">
        <f t="shared" si="65"/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60"/>
        <v>55.931783729156137</v>
      </c>
      <c r="P674" s="7">
        <f t="shared" si="61"/>
        <v>24.997515808491418</v>
      </c>
      <c r="Q674" t="str">
        <f t="shared" si="62"/>
        <v>theater</v>
      </c>
      <c r="R674" s="1" t="str">
        <f t="shared" si="63"/>
        <v>plays</v>
      </c>
      <c r="S674" s="11">
        <f t="shared" si="64"/>
        <v>43180.208333333328</v>
      </c>
      <c r="T674" s="11">
        <f t="shared" si="65"/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60"/>
        <v>43.660714285714285</v>
      </c>
      <c r="P675" s="7">
        <f t="shared" si="61"/>
        <v>42.155172413793103</v>
      </c>
      <c r="Q675" t="str">
        <f t="shared" si="62"/>
        <v>music</v>
      </c>
      <c r="R675" s="1" t="str">
        <f t="shared" si="63"/>
        <v>indie rock</v>
      </c>
      <c r="S675" s="11">
        <f t="shared" si="64"/>
        <v>42475.208333333328</v>
      </c>
      <c r="T675" s="11">
        <f t="shared" si="65"/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60"/>
        <v>33.53837141183363</v>
      </c>
      <c r="P676" s="7">
        <f t="shared" si="61"/>
        <v>47.003284072249592</v>
      </c>
      <c r="Q676" t="str">
        <f t="shared" si="62"/>
        <v>photography</v>
      </c>
      <c r="R676" s="1" t="str">
        <f t="shared" si="63"/>
        <v>photography books</v>
      </c>
      <c r="S676" s="11">
        <f t="shared" si="64"/>
        <v>40774.208333333336</v>
      </c>
      <c r="T676" s="11">
        <f t="shared" si="65"/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60"/>
        <v>122.97938144329896</v>
      </c>
      <c r="P677" s="7">
        <f t="shared" si="61"/>
        <v>36.0392749244713</v>
      </c>
      <c r="Q677" t="str">
        <f t="shared" si="62"/>
        <v>journalism</v>
      </c>
      <c r="R677" s="1" t="str">
        <f t="shared" si="63"/>
        <v>audio</v>
      </c>
      <c r="S677" s="11">
        <f t="shared" si="64"/>
        <v>43719.208333333328</v>
      </c>
      <c r="T677" s="11">
        <f t="shared" si="65"/>
        <v>43726.208333333328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60"/>
        <v>189.74959871589084</v>
      </c>
      <c r="P678" s="7">
        <f t="shared" si="61"/>
        <v>101.03760683760684</v>
      </c>
      <c r="Q678" t="str">
        <f t="shared" si="62"/>
        <v>photography</v>
      </c>
      <c r="R678" s="1" t="str">
        <f t="shared" si="63"/>
        <v>photography books</v>
      </c>
      <c r="S678" s="11">
        <f t="shared" si="64"/>
        <v>41178.208333333336</v>
      </c>
      <c r="T678" s="11">
        <f t="shared" si="65"/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60"/>
        <v>83.622641509433961</v>
      </c>
      <c r="P679" s="7">
        <f t="shared" si="61"/>
        <v>39.927927927927925</v>
      </c>
      <c r="Q679" t="str">
        <f t="shared" si="62"/>
        <v>publishing</v>
      </c>
      <c r="R679" s="1" t="str">
        <f t="shared" si="63"/>
        <v>fiction</v>
      </c>
      <c r="S679" s="11">
        <f t="shared" si="64"/>
        <v>42561.208333333328</v>
      </c>
      <c r="T679" s="11">
        <f t="shared" si="65"/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60"/>
        <v>17.968844221105527</v>
      </c>
      <c r="P680" s="7">
        <f t="shared" si="61"/>
        <v>83.158139534883716</v>
      </c>
      <c r="Q680" t="str">
        <f t="shared" si="62"/>
        <v>film &amp; video</v>
      </c>
      <c r="R680" s="1" t="str">
        <f t="shared" si="63"/>
        <v>drama</v>
      </c>
      <c r="S680" s="11">
        <f t="shared" si="64"/>
        <v>43484.25</v>
      </c>
      <c r="T680" s="11">
        <f t="shared" si="65"/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60"/>
        <v>1036.5</v>
      </c>
      <c r="P681" s="7">
        <f t="shared" si="61"/>
        <v>39.97520661157025</v>
      </c>
      <c r="Q681" t="str">
        <f t="shared" si="62"/>
        <v>food</v>
      </c>
      <c r="R681" s="1" t="str">
        <f t="shared" si="63"/>
        <v>food trucks</v>
      </c>
      <c r="S681" s="11">
        <f t="shared" si="64"/>
        <v>43756.208333333328</v>
      </c>
      <c r="T681" s="11">
        <f t="shared" si="65"/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60"/>
        <v>97.405219780219781</v>
      </c>
      <c r="P682" s="7">
        <f t="shared" si="61"/>
        <v>47.993908629441627</v>
      </c>
      <c r="Q682" t="str">
        <f t="shared" si="62"/>
        <v>games</v>
      </c>
      <c r="R682" s="1" t="str">
        <f t="shared" si="63"/>
        <v>mobile games</v>
      </c>
      <c r="S682" s="11">
        <f t="shared" si="64"/>
        <v>43813.25</v>
      </c>
      <c r="T682" s="11">
        <f t="shared" si="65"/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60"/>
        <v>86.386203150461711</v>
      </c>
      <c r="P683" s="7">
        <f t="shared" si="61"/>
        <v>95.978877489438744</v>
      </c>
      <c r="Q683" t="str">
        <f t="shared" si="62"/>
        <v>theater</v>
      </c>
      <c r="R683" s="1" t="str">
        <f t="shared" si="63"/>
        <v>plays</v>
      </c>
      <c r="S683" s="11">
        <f t="shared" si="64"/>
        <v>40898.25</v>
      </c>
      <c r="T683" s="11">
        <f t="shared" si="65"/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60"/>
        <v>150.16666666666666</v>
      </c>
      <c r="P684" s="7">
        <f t="shared" si="61"/>
        <v>78.728155339805824</v>
      </c>
      <c r="Q684" t="str">
        <f t="shared" si="62"/>
        <v>theater</v>
      </c>
      <c r="R684" s="1" t="str">
        <f t="shared" si="63"/>
        <v>plays</v>
      </c>
      <c r="S684" s="11">
        <f t="shared" si="64"/>
        <v>41619.25</v>
      </c>
      <c r="T684" s="11">
        <f t="shared" si="65"/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60"/>
        <v>358.43478260869563</v>
      </c>
      <c r="P685" s="7">
        <f t="shared" si="61"/>
        <v>56.081632653061227</v>
      </c>
      <c r="Q685" t="str">
        <f t="shared" si="62"/>
        <v>theater</v>
      </c>
      <c r="R685" s="1" t="str">
        <f t="shared" si="63"/>
        <v>plays</v>
      </c>
      <c r="S685" s="11">
        <f t="shared" si="64"/>
        <v>43359.208333333328</v>
      </c>
      <c r="T685" s="11">
        <f t="shared" si="65"/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60"/>
        <v>542.85714285714289</v>
      </c>
      <c r="P686" s="7">
        <f t="shared" si="61"/>
        <v>69.090909090909093</v>
      </c>
      <c r="Q686" t="str">
        <f t="shared" si="62"/>
        <v>publishing</v>
      </c>
      <c r="R686" s="1" t="str">
        <f t="shared" si="63"/>
        <v>nonfiction</v>
      </c>
      <c r="S686" s="11">
        <f t="shared" si="64"/>
        <v>40358.208333333336</v>
      </c>
      <c r="T686" s="11">
        <f t="shared" si="65"/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60"/>
        <v>67.500714285714281</v>
      </c>
      <c r="P687" s="7">
        <f t="shared" si="61"/>
        <v>102.05291576673866</v>
      </c>
      <c r="Q687" t="str">
        <f t="shared" si="62"/>
        <v>theater</v>
      </c>
      <c r="R687" s="1" t="str">
        <f t="shared" si="63"/>
        <v>plays</v>
      </c>
      <c r="S687" s="11">
        <f t="shared" si="64"/>
        <v>42239.208333333328</v>
      </c>
      <c r="T687" s="11">
        <f t="shared" si="65"/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60"/>
        <v>191.74666666666667</v>
      </c>
      <c r="P688" s="7">
        <f t="shared" si="61"/>
        <v>107.32089552238806</v>
      </c>
      <c r="Q688" t="str">
        <f t="shared" si="62"/>
        <v>technology</v>
      </c>
      <c r="R688" s="1" t="str">
        <f t="shared" si="63"/>
        <v>wearables</v>
      </c>
      <c r="S688" s="11">
        <f t="shared" si="64"/>
        <v>43186.208333333328</v>
      </c>
      <c r="T688" s="11">
        <f t="shared" si="65"/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60"/>
        <v>932</v>
      </c>
      <c r="P689" s="7">
        <f t="shared" si="61"/>
        <v>51.970260223048328</v>
      </c>
      <c r="Q689" t="str">
        <f t="shared" si="62"/>
        <v>theater</v>
      </c>
      <c r="R689" s="1" t="str">
        <f t="shared" si="63"/>
        <v>plays</v>
      </c>
      <c r="S689" s="11">
        <f t="shared" si="64"/>
        <v>42806.25</v>
      </c>
      <c r="T689" s="11">
        <f t="shared" si="65"/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60"/>
        <v>429.27586206896552</v>
      </c>
      <c r="P690" s="7">
        <f t="shared" si="61"/>
        <v>71.137142857142862</v>
      </c>
      <c r="Q690" t="str">
        <f t="shared" si="62"/>
        <v>film &amp; video</v>
      </c>
      <c r="R690" s="1" t="str">
        <f t="shared" si="63"/>
        <v>television</v>
      </c>
      <c r="S690" s="11">
        <f t="shared" si="64"/>
        <v>43475.25</v>
      </c>
      <c r="T690" s="11">
        <f t="shared" si="65"/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60"/>
        <v>100.65753424657535</v>
      </c>
      <c r="P691" s="7">
        <f t="shared" si="61"/>
        <v>106.49275362318841</v>
      </c>
      <c r="Q691" t="str">
        <f t="shared" si="62"/>
        <v>technology</v>
      </c>
      <c r="R691" s="1" t="str">
        <f t="shared" si="63"/>
        <v>web</v>
      </c>
      <c r="S691" s="11">
        <f t="shared" si="64"/>
        <v>41576.208333333336</v>
      </c>
      <c r="T691" s="11">
        <f t="shared" si="65"/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60"/>
        <v>226.61111111111109</v>
      </c>
      <c r="P692" s="7">
        <f t="shared" si="61"/>
        <v>42.93684210526316</v>
      </c>
      <c r="Q692" t="str">
        <f t="shared" si="62"/>
        <v>film &amp; video</v>
      </c>
      <c r="R692" s="1" t="str">
        <f t="shared" si="63"/>
        <v>documentary</v>
      </c>
      <c r="S692" s="11">
        <f t="shared" si="64"/>
        <v>40874.25</v>
      </c>
      <c r="T692" s="11">
        <f t="shared" si="65"/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60"/>
        <v>142.38</v>
      </c>
      <c r="P693" s="7">
        <f t="shared" si="61"/>
        <v>30.037974683544302</v>
      </c>
      <c r="Q693" t="str">
        <f t="shared" si="62"/>
        <v>film &amp; video</v>
      </c>
      <c r="R693" s="1" t="str">
        <f t="shared" si="63"/>
        <v>documentary</v>
      </c>
      <c r="S693" s="11">
        <f t="shared" si="64"/>
        <v>41185.208333333336</v>
      </c>
      <c r="T693" s="11">
        <f t="shared" si="65"/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60"/>
        <v>90.633333333333326</v>
      </c>
      <c r="P694" s="7">
        <f t="shared" si="61"/>
        <v>70.623376623376629</v>
      </c>
      <c r="Q694" t="str">
        <f t="shared" si="62"/>
        <v>music</v>
      </c>
      <c r="R694" s="1" t="str">
        <f t="shared" si="63"/>
        <v>rock</v>
      </c>
      <c r="S694" s="11">
        <f t="shared" si="64"/>
        <v>43655.208333333328</v>
      </c>
      <c r="T694" s="11">
        <f t="shared" si="65"/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60"/>
        <v>63.966740576496676</v>
      </c>
      <c r="P695" s="7">
        <f t="shared" si="61"/>
        <v>66.016018306636155</v>
      </c>
      <c r="Q695" t="str">
        <f t="shared" si="62"/>
        <v>theater</v>
      </c>
      <c r="R695" s="1" t="str">
        <f t="shared" si="63"/>
        <v>plays</v>
      </c>
      <c r="S695" s="11">
        <f t="shared" si="64"/>
        <v>43025.208333333328</v>
      </c>
      <c r="T695" s="11">
        <f t="shared" si="65"/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60"/>
        <v>84.131868131868131</v>
      </c>
      <c r="P696" s="7">
        <f t="shared" si="61"/>
        <v>96.911392405063296</v>
      </c>
      <c r="Q696" t="str">
        <f t="shared" si="62"/>
        <v>theater</v>
      </c>
      <c r="R696" s="1" t="str">
        <f t="shared" si="63"/>
        <v>plays</v>
      </c>
      <c r="S696" s="11">
        <f t="shared" si="64"/>
        <v>43066.25</v>
      </c>
      <c r="T696" s="11">
        <f t="shared" si="65"/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60"/>
        <v>133.93478260869566</v>
      </c>
      <c r="P697" s="7">
        <f t="shared" si="61"/>
        <v>62.867346938775512</v>
      </c>
      <c r="Q697" t="str">
        <f t="shared" si="62"/>
        <v>music</v>
      </c>
      <c r="R697" s="1" t="str">
        <f t="shared" si="63"/>
        <v>rock</v>
      </c>
      <c r="S697" s="11">
        <f t="shared" si="64"/>
        <v>42322.25</v>
      </c>
      <c r="T697" s="11">
        <f t="shared" si="65"/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60"/>
        <v>59.042047531992694</v>
      </c>
      <c r="P698" s="7">
        <f t="shared" si="61"/>
        <v>108.98537682789652</v>
      </c>
      <c r="Q698" t="str">
        <f t="shared" si="62"/>
        <v>theater</v>
      </c>
      <c r="R698" s="1" t="str">
        <f t="shared" si="63"/>
        <v>plays</v>
      </c>
      <c r="S698" s="11">
        <f t="shared" si="64"/>
        <v>42114.208333333328</v>
      </c>
      <c r="T698" s="11">
        <f t="shared" si="65"/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60"/>
        <v>152.80062063615205</v>
      </c>
      <c r="P699" s="7">
        <f t="shared" si="61"/>
        <v>26.999314599040439</v>
      </c>
      <c r="Q699" t="str">
        <f t="shared" si="62"/>
        <v>music</v>
      </c>
      <c r="R699" s="1" t="str">
        <f t="shared" si="63"/>
        <v>electric music</v>
      </c>
      <c r="S699" s="11">
        <f t="shared" si="64"/>
        <v>43190.208333333328</v>
      </c>
      <c r="T699" s="11">
        <f t="shared" si="65"/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60"/>
        <v>446.69121140142522</v>
      </c>
      <c r="P700" s="7">
        <f t="shared" si="61"/>
        <v>65.004147943311438</v>
      </c>
      <c r="Q700" t="str">
        <f t="shared" si="62"/>
        <v>technology</v>
      </c>
      <c r="R700" s="1" t="str">
        <f t="shared" si="63"/>
        <v>wearables</v>
      </c>
      <c r="S700" s="11">
        <f t="shared" si="64"/>
        <v>40871.25</v>
      </c>
      <c r="T700" s="11">
        <f t="shared" si="65"/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60"/>
        <v>84.391891891891888</v>
      </c>
      <c r="P701" s="7">
        <f t="shared" si="61"/>
        <v>111.51785714285714</v>
      </c>
      <c r="Q701" t="str">
        <f t="shared" si="62"/>
        <v>film &amp; video</v>
      </c>
      <c r="R701" s="1" t="str">
        <f t="shared" si="63"/>
        <v>drama</v>
      </c>
      <c r="S701" s="11">
        <f t="shared" si="64"/>
        <v>43641.208333333328</v>
      </c>
      <c r="T701" s="11">
        <f t="shared" si="65"/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60"/>
        <v>3</v>
      </c>
      <c r="P702" s="7">
        <f t="shared" si="61"/>
        <v>3</v>
      </c>
      <c r="Q702" t="str">
        <f t="shared" si="62"/>
        <v>technology</v>
      </c>
      <c r="R702" s="1" t="str">
        <f t="shared" si="63"/>
        <v>wearables</v>
      </c>
      <c r="S702" s="11">
        <f t="shared" si="64"/>
        <v>40203.25</v>
      </c>
      <c r="T702" s="11">
        <f t="shared" si="65"/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60"/>
        <v>175.02692307692308</v>
      </c>
      <c r="P703" s="7">
        <f t="shared" si="61"/>
        <v>110.99268292682927</v>
      </c>
      <c r="Q703" t="str">
        <f t="shared" si="62"/>
        <v>theater</v>
      </c>
      <c r="R703" s="1" t="str">
        <f t="shared" si="63"/>
        <v>plays</v>
      </c>
      <c r="S703" s="11">
        <f t="shared" si="64"/>
        <v>40629.208333333336</v>
      </c>
      <c r="T703" s="11">
        <f t="shared" si="65"/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60"/>
        <v>54.137931034482754</v>
      </c>
      <c r="P704" s="7">
        <f t="shared" si="61"/>
        <v>56.746987951807228</v>
      </c>
      <c r="Q704" t="str">
        <f t="shared" si="62"/>
        <v>technology</v>
      </c>
      <c r="R704" s="1" t="str">
        <f t="shared" si="63"/>
        <v>wearables</v>
      </c>
      <c r="S704" s="11">
        <f t="shared" si="64"/>
        <v>41477.208333333336</v>
      </c>
      <c r="T704" s="11">
        <f t="shared" si="65"/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60"/>
        <v>311.87381703470032</v>
      </c>
      <c r="P705" s="7">
        <f t="shared" si="61"/>
        <v>97.020608439646708</v>
      </c>
      <c r="Q705" t="str">
        <f t="shared" si="62"/>
        <v>publishing</v>
      </c>
      <c r="R705" s="1" t="str">
        <f t="shared" si="63"/>
        <v>translations</v>
      </c>
      <c r="S705" s="11">
        <f t="shared" si="64"/>
        <v>41020.208333333336</v>
      </c>
      <c r="T705" s="11">
        <f t="shared" si="65"/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60"/>
        <v>122.78160919540231</v>
      </c>
      <c r="P706" s="7">
        <f t="shared" si="61"/>
        <v>92.08620689655173</v>
      </c>
      <c r="Q706" t="str">
        <f t="shared" si="62"/>
        <v>film &amp; video</v>
      </c>
      <c r="R706" s="1" t="str">
        <f t="shared" si="63"/>
        <v>animation</v>
      </c>
      <c r="S706" s="11">
        <f t="shared" si="64"/>
        <v>42555.208333333328</v>
      </c>
      <c r="T706" s="11">
        <f t="shared" si="65"/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66">(E707/D707)*100</f>
        <v>99.026517383618156</v>
      </c>
      <c r="P707" s="7">
        <f t="shared" ref="P707:P770" si="67">(E707/G707)</f>
        <v>82.986666666666665</v>
      </c>
      <c r="Q707" t="str">
        <f t="shared" ref="Q707:Q770" si="68">LEFT(N707, FIND("/", N707) -1)</f>
        <v>publishing</v>
      </c>
      <c r="R707" s="1" t="str">
        <f t="shared" ref="R707:R770" si="69">MID(N707, FIND("/", N707) + 1, LEN(N707))</f>
        <v>nonfiction</v>
      </c>
      <c r="S707" s="11">
        <f t="shared" ref="S707:S770" si="70">(((J707/60)/60)/24)+DATE(1970,1,1)</f>
        <v>41619.25</v>
      </c>
      <c r="T707" s="11">
        <f t="shared" ref="T707:T770" si="71">(((K707/60)/60)/24)+DATE(1970,1,1)</f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66"/>
        <v>127.84686346863469</v>
      </c>
      <c r="P708" s="7">
        <f t="shared" si="67"/>
        <v>103.03791821561339</v>
      </c>
      <c r="Q708" t="str">
        <f t="shared" si="68"/>
        <v>technology</v>
      </c>
      <c r="R708" s="1" t="str">
        <f t="shared" si="69"/>
        <v>web</v>
      </c>
      <c r="S708" s="11">
        <f t="shared" si="70"/>
        <v>43471.25</v>
      </c>
      <c r="T708" s="11">
        <f t="shared" si="71"/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66"/>
        <v>158.61643835616439</v>
      </c>
      <c r="P709" s="7">
        <f t="shared" si="67"/>
        <v>68.922619047619051</v>
      </c>
      <c r="Q709" t="str">
        <f t="shared" si="68"/>
        <v>film &amp; video</v>
      </c>
      <c r="R709" s="1" t="str">
        <f t="shared" si="69"/>
        <v>drama</v>
      </c>
      <c r="S709" s="11">
        <f t="shared" si="70"/>
        <v>43442.25</v>
      </c>
      <c r="T709" s="11">
        <f t="shared" si="71"/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66"/>
        <v>707.05882352941171</v>
      </c>
      <c r="P710" s="7">
        <f t="shared" si="67"/>
        <v>87.737226277372258</v>
      </c>
      <c r="Q710" t="str">
        <f t="shared" si="68"/>
        <v>theater</v>
      </c>
      <c r="R710" s="1" t="str">
        <f t="shared" si="69"/>
        <v>plays</v>
      </c>
      <c r="S710" s="11">
        <f t="shared" si="70"/>
        <v>42877.208333333328</v>
      </c>
      <c r="T710" s="11">
        <f t="shared" si="71"/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66"/>
        <v>142.38775510204081</v>
      </c>
      <c r="P711" s="7">
        <f t="shared" si="67"/>
        <v>75.021505376344081</v>
      </c>
      <c r="Q711" t="str">
        <f t="shared" si="68"/>
        <v>theater</v>
      </c>
      <c r="R711" s="1" t="str">
        <f t="shared" si="69"/>
        <v>plays</v>
      </c>
      <c r="S711" s="11">
        <f t="shared" si="70"/>
        <v>41018.208333333336</v>
      </c>
      <c r="T711" s="11">
        <f t="shared" si="71"/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66"/>
        <v>147.86046511627907</v>
      </c>
      <c r="P712" s="7">
        <f t="shared" si="67"/>
        <v>50.863999999999997</v>
      </c>
      <c r="Q712" t="str">
        <f t="shared" si="68"/>
        <v>theater</v>
      </c>
      <c r="R712" s="1" t="str">
        <f t="shared" si="69"/>
        <v>plays</v>
      </c>
      <c r="S712" s="11">
        <f t="shared" si="70"/>
        <v>43295.208333333328</v>
      </c>
      <c r="T712" s="11">
        <f t="shared" si="71"/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66"/>
        <v>20.322580645161288</v>
      </c>
      <c r="P713" s="7">
        <f t="shared" si="67"/>
        <v>90</v>
      </c>
      <c r="Q713" t="str">
        <f t="shared" si="68"/>
        <v>theater</v>
      </c>
      <c r="R713" s="1" t="str">
        <f t="shared" si="69"/>
        <v>plays</v>
      </c>
      <c r="S713" s="11">
        <f t="shared" si="70"/>
        <v>42393.25</v>
      </c>
      <c r="T713" s="11">
        <f t="shared" si="71"/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66"/>
        <v>1840.625</v>
      </c>
      <c r="P714" s="7">
        <f t="shared" si="67"/>
        <v>72.896039603960389</v>
      </c>
      <c r="Q714" t="str">
        <f t="shared" si="68"/>
        <v>theater</v>
      </c>
      <c r="R714" s="1" t="str">
        <f t="shared" si="69"/>
        <v>plays</v>
      </c>
      <c r="S714" s="11">
        <f t="shared" si="70"/>
        <v>42559.208333333328</v>
      </c>
      <c r="T714" s="11">
        <f t="shared" si="71"/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66"/>
        <v>161.94202898550725</v>
      </c>
      <c r="P715" s="7">
        <f t="shared" si="67"/>
        <v>108.48543689320388</v>
      </c>
      <c r="Q715" t="str">
        <f t="shared" si="68"/>
        <v>publishing</v>
      </c>
      <c r="R715" s="1" t="str">
        <f t="shared" si="69"/>
        <v>radio &amp; podcasts</v>
      </c>
      <c r="S715" s="11">
        <f t="shared" si="70"/>
        <v>42604.208333333328</v>
      </c>
      <c r="T715" s="11">
        <f t="shared" si="71"/>
        <v>42616.208333333328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66"/>
        <v>472.82077922077923</v>
      </c>
      <c r="P716" s="7">
        <f t="shared" si="67"/>
        <v>101.98095238095237</v>
      </c>
      <c r="Q716" t="str">
        <f t="shared" si="68"/>
        <v>music</v>
      </c>
      <c r="R716" s="1" t="str">
        <f t="shared" si="69"/>
        <v>rock</v>
      </c>
      <c r="S716" s="11">
        <f t="shared" si="70"/>
        <v>41870.208333333336</v>
      </c>
      <c r="T716" s="11">
        <f t="shared" si="71"/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66"/>
        <v>24.466101694915253</v>
      </c>
      <c r="P717" s="7">
        <f t="shared" si="67"/>
        <v>44.009146341463413</v>
      </c>
      <c r="Q717" t="str">
        <f t="shared" si="68"/>
        <v>games</v>
      </c>
      <c r="R717" s="1" t="str">
        <f t="shared" si="69"/>
        <v>mobile games</v>
      </c>
      <c r="S717" s="11">
        <f t="shared" si="70"/>
        <v>40397.208333333336</v>
      </c>
      <c r="T717" s="11">
        <f t="shared" si="71"/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66"/>
        <v>517.65</v>
      </c>
      <c r="P718" s="7">
        <f t="shared" si="67"/>
        <v>65.942675159235662</v>
      </c>
      <c r="Q718" t="str">
        <f t="shared" si="68"/>
        <v>theater</v>
      </c>
      <c r="R718" s="1" t="str">
        <f t="shared" si="69"/>
        <v>plays</v>
      </c>
      <c r="S718" s="11">
        <f t="shared" si="70"/>
        <v>41465.208333333336</v>
      </c>
      <c r="T718" s="11">
        <f t="shared" si="71"/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66"/>
        <v>247.64285714285714</v>
      </c>
      <c r="P719" s="7">
        <f t="shared" si="67"/>
        <v>24.987387387387386</v>
      </c>
      <c r="Q719" t="str">
        <f t="shared" si="68"/>
        <v>film &amp; video</v>
      </c>
      <c r="R719" s="1" t="str">
        <f t="shared" si="69"/>
        <v>documentary</v>
      </c>
      <c r="S719" s="11">
        <f t="shared" si="70"/>
        <v>40777.208333333336</v>
      </c>
      <c r="T719" s="11">
        <f t="shared" si="71"/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66"/>
        <v>100.20481927710843</v>
      </c>
      <c r="P720" s="7">
        <f t="shared" si="67"/>
        <v>28.003367003367003</v>
      </c>
      <c r="Q720" t="str">
        <f t="shared" si="68"/>
        <v>technology</v>
      </c>
      <c r="R720" s="1" t="str">
        <f t="shared" si="69"/>
        <v>wearables</v>
      </c>
      <c r="S720" s="11">
        <f t="shared" si="70"/>
        <v>41442.208333333336</v>
      </c>
      <c r="T720" s="11">
        <f t="shared" si="71"/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66"/>
        <v>153</v>
      </c>
      <c r="P721" s="7">
        <f t="shared" si="67"/>
        <v>85.829268292682926</v>
      </c>
      <c r="Q721" t="str">
        <f t="shared" si="68"/>
        <v>publishing</v>
      </c>
      <c r="R721" s="1" t="str">
        <f t="shared" si="69"/>
        <v>fiction</v>
      </c>
      <c r="S721" s="11">
        <f t="shared" si="70"/>
        <v>41058.208333333336</v>
      </c>
      <c r="T721" s="11">
        <f t="shared" si="71"/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66"/>
        <v>37.091954022988503</v>
      </c>
      <c r="P722" s="7">
        <f t="shared" si="67"/>
        <v>84.921052631578945</v>
      </c>
      <c r="Q722" t="str">
        <f t="shared" si="68"/>
        <v>theater</v>
      </c>
      <c r="R722" s="1" t="str">
        <f t="shared" si="69"/>
        <v>plays</v>
      </c>
      <c r="S722" s="11">
        <f t="shared" si="70"/>
        <v>43152.25</v>
      </c>
      <c r="T722" s="11">
        <f t="shared" si="71"/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66"/>
        <v>4.392394822006473</v>
      </c>
      <c r="P723" s="7">
        <f t="shared" si="67"/>
        <v>90.483333333333334</v>
      </c>
      <c r="Q723" t="str">
        <f t="shared" si="68"/>
        <v>music</v>
      </c>
      <c r="R723" s="1" t="str">
        <f t="shared" si="69"/>
        <v>rock</v>
      </c>
      <c r="S723" s="11">
        <f t="shared" si="70"/>
        <v>43194.208333333328</v>
      </c>
      <c r="T723" s="11">
        <f t="shared" si="71"/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66"/>
        <v>156.50721649484535</v>
      </c>
      <c r="P724" s="7">
        <f t="shared" si="67"/>
        <v>25.00197628458498</v>
      </c>
      <c r="Q724" t="str">
        <f t="shared" si="68"/>
        <v>film &amp; video</v>
      </c>
      <c r="R724" s="1" t="str">
        <f t="shared" si="69"/>
        <v>documentary</v>
      </c>
      <c r="S724" s="11">
        <f t="shared" si="70"/>
        <v>43045.25</v>
      </c>
      <c r="T724" s="11">
        <f t="shared" si="71"/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66"/>
        <v>270.40816326530609</v>
      </c>
      <c r="P725" s="7">
        <f t="shared" si="67"/>
        <v>92.013888888888886</v>
      </c>
      <c r="Q725" t="str">
        <f t="shared" si="68"/>
        <v>theater</v>
      </c>
      <c r="R725" s="1" t="str">
        <f t="shared" si="69"/>
        <v>plays</v>
      </c>
      <c r="S725" s="11">
        <f t="shared" si="70"/>
        <v>42431.25</v>
      </c>
      <c r="T725" s="11">
        <f t="shared" si="71"/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66"/>
        <v>134.05952380952382</v>
      </c>
      <c r="P726" s="7">
        <f t="shared" si="67"/>
        <v>93.066115702479337</v>
      </c>
      <c r="Q726" t="str">
        <f t="shared" si="68"/>
        <v>theater</v>
      </c>
      <c r="R726" s="1" t="str">
        <f t="shared" si="69"/>
        <v>plays</v>
      </c>
      <c r="S726" s="11">
        <f t="shared" si="70"/>
        <v>41934.208333333336</v>
      </c>
      <c r="T726" s="11">
        <f t="shared" si="71"/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66"/>
        <v>50.398033126293996</v>
      </c>
      <c r="P727" s="7">
        <f t="shared" si="67"/>
        <v>61.008145363408524</v>
      </c>
      <c r="Q727" t="str">
        <f t="shared" si="68"/>
        <v>games</v>
      </c>
      <c r="R727" s="1" t="str">
        <f t="shared" si="69"/>
        <v>mobile games</v>
      </c>
      <c r="S727" s="11">
        <f t="shared" si="70"/>
        <v>41958.25</v>
      </c>
      <c r="T727" s="11">
        <f t="shared" si="71"/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66"/>
        <v>88.815837937384899</v>
      </c>
      <c r="P728" s="7">
        <f t="shared" si="67"/>
        <v>92.036259541984734</v>
      </c>
      <c r="Q728" t="str">
        <f t="shared" si="68"/>
        <v>theater</v>
      </c>
      <c r="R728" s="1" t="str">
        <f t="shared" si="69"/>
        <v>plays</v>
      </c>
      <c r="S728" s="11">
        <f t="shared" si="70"/>
        <v>40476.208333333336</v>
      </c>
      <c r="T728" s="11">
        <f t="shared" si="71"/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66"/>
        <v>165</v>
      </c>
      <c r="P729" s="7">
        <f t="shared" si="67"/>
        <v>81.132596685082873</v>
      </c>
      <c r="Q729" t="str">
        <f t="shared" si="68"/>
        <v>technology</v>
      </c>
      <c r="R729" s="1" t="str">
        <f t="shared" si="69"/>
        <v>web</v>
      </c>
      <c r="S729" s="11">
        <f t="shared" si="70"/>
        <v>43485.25</v>
      </c>
      <c r="T729" s="11">
        <f t="shared" si="71"/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66"/>
        <v>17.5</v>
      </c>
      <c r="P730" s="7">
        <f t="shared" si="67"/>
        <v>73.5</v>
      </c>
      <c r="Q730" t="str">
        <f t="shared" si="68"/>
        <v>theater</v>
      </c>
      <c r="R730" s="1" t="str">
        <f t="shared" si="69"/>
        <v>plays</v>
      </c>
      <c r="S730" s="11">
        <f t="shared" si="70"/>
        <v>42515.208333333328</v>
      </c>
      <c r="T730" s="11">
        <f t="shared" si="71"/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66"/>
        <v>185.66071428571428</v>
      </c>
      <c r="P731" s="7">
        <f t="shared" si="67"/>
        <v>85.221311475409834</v>
      </c>
      <c r="Q731" t="str">
        <f t="shared" si="68"/>
        <v>film &amp; video</v>
      </c>
      <c r="R731" s="1" t="str">
        <f t="shared" si="69"/>
        <v>drama</v>
      </c>
      <c r="S731" s="11">
        <f t="shared" si="70"/>
        <v>41309.25</v>
      </c>
      <c r="T731" s="11">
        <f t="shared" si="71"/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66"/>
        <v>412.6631944444444</v>
      </c>
      <c r="P732" s="7">
        <f t="shared" si="67"/>
        <v>110.96825396825396</v>
      </c>
      <c r="Q732" t="str">
        <f t="shared" si="68"/>
        <v>technology</v>
      </c>
      <c r="R732" s="1" t="str">
        <f t="shared" si="69"/>
        <v>wearables</v>
      </c>
      <c r="S732" s="11">
        <f t="shared" si="70"/>
        <v>42147.208333333328</v>
      </c>
      <c r="T732" s="11">
        <f t="shared" si="71"/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66"/>
        <v>90.25</v>
      </c>
      <c r="P733" s="7">
        <f t="shared" si="67"/>
        <v>32.968036529680369</v>
      </c>
      <c r="Q733" t="str">
        <f t="shared" si="68"/>
        <v>technology</v>
      </c>
      <c r="R733" s="1" t="str">
        <f t="shared" si="69"/>
        <v>web</v>
      </c>
      <c r="S733" s="11">
        <f t="shared" si="70"/>
        <v>42939.208333333328</v>
      </c>
      <c r="T733" s="11">
        <f t="shared" si="71"/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66"/>
        <v>91.984615384615381</v>
      </c>
      <c r="P734" s="7">
        <f t="shared" si="67"/>
        <v>96.005352363960753</v>
      </c>
      <c r="Q734" t="str">
        <f t="shared" si="68"/>
        <v>music</v>
      </c>
      <c r="R734" s="1" t="str">
        <f t="shared" si="69"/>
        <v>rock</v>
      </c>
      <c r="S734" s="11">
        <f t="shared" si="70"/>
        <v>42816.208333333328</v>
      </c>
      <c r="T734" s="11">
        <f t="shared" si="71"/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66"/>
        <v>527.00632911392404</v>
      </c>
      <c r="P735" s="7">
        <f t="shared" si="67"/>
        <v>84.96632653061225</v>
      </c>
      <c r="Q735" t="str">
        <f t="shared" si="68"/>
        <v>music</v>
      </c>
      <c r="R735" s="1" t="str">
        <f t="shared" si="69"/>
        <v>metal</v>
      </c>
      <c r="S735" s="11">
        <f t="shared" si="70"/>
        <v>41844.208333333336</v>
      </c>
      <c r="T735" s="11">
        <f t="shared" si="71"/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66"/>
        <v>319.14285714285711</v>
      </c>
      <c r="P736" s="7">
        <f t="shared" si="67"/>
        <v>25.007462686567163</v>
      </c>
      <c r="Q736" t="str">
        <f t="shared" si="68"/>
        <v>theater</v>
      </c>
      <c r="R736" s="1" t="str">
        <f t="shared" si="69"/>
        <v>plays</v>
      </c>
      <c r="S736" s="11">
        <f t="shared" si="70"/>
        <v>42763.25</v>
      </c>
      <c r="T736" s="11">
        <f t="shared" si="71"/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66"/>
        <v>354.18867924528303</v>
      </c>
      <c r="P737" s="7">
        <f t="shared" si="67"/>
        <v>65.998995479658461</v>
      </c>
      <c r="Q737" t="str">
        <f t="shared" si="68"/>
        <v>photography</v>
      </c>
      <c r="R737" s="1" t="str">
        <f t="shared" si="69"/>
        <v>photography books</v>
      </c>
      <c r="S737" s="11">
        <f t="shared" si="70"/>
        <v>42459.208333333328</v>
      </c>
      <c r="T737" s="11">
        <f t="shared" si="71"/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66"/>
        <v>32.896103896103895</v>
      </c>
      <c r="P738" s="7">
        <f t="shared" si="67"/>
        <v>87.34482758620689</v>
      </c>
      <c r="Q738" t="str">
        <f t="shared" si="68"/>
        <v>publishing</v>
      </c>
      <c r="R738" s="1" t="str">
        <f t="shared" si="69"/>
        <v>nonfiction</v>
      </c>
      <c r="S738" s="11">
        <f t="shared" si="70"/>
        <v>42055.25</v>
      </c>
      <c r="T738" s="11">
        <f t="shared" si="71"/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66"/>
        <v>135.8918918918919</v>
      </c>
      <c r="P739" s="7">
        <f t="shared" si="67"/>
        <v>27.933333333333334</v>
      </c>
      <c r="Q739" t="str">
        <f t="shared" si="68"/>
        <v>music</v>
      </c>
      <c r="R739" s="1" t="str">
        <f t="shared" si="69"/>
        <v>indie rock</v>
      </c>
      <c r="S739" s="11">
        <f t="shared" si="70"/>
        <v>42685.25</v>
      </c>
      <c r="T739" s="11">
        <f t="shared" si="71"/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66"/>
        <v>2.0843373493975905</v>
      </c>
      <c r="P740" s="7">
        <f t="shared" si="67"/>
        <v>103.8</v>
      </c>
      <c r="Q740" t="str">
        <f t="shared" si="68"/>
        <v>theater</v>
      </c>
      <c r="R740" s="1" t="str">
        <f t="shared" si="69"/>
        <v>plays</v>
      </c>
      <c r="S740" s="11">
        <f t="shared" si="70"/>
        <v>41959.25</v>
      </c>
      <c r="T740" s="11">
        <f t="shared" si="71"/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66"/>
        <v>61</v>
      </c>
      <c r="P741" s="7">
        <f t="shared" si="67"/>
        <v>31.937172774869111</v>
      </c>
      <c r="Q741" t="str">
        <f t="shared" si="68"/>
        <v>music</v>
      </c>
      <c r="R741" s="1" t="str">
        <f t="shared" si="69"/>
        <v>indie rock</v>
      </c>
      <c r="S741" s="11">
        <f t="shared" si="70"/>
        <v>41089.208333333336</v>
      </c>
      <c r="T741" s="11">
        <f t="shared" si="71"/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66"/>
        <v>30.037735849056602</v>
      </c>
      <c r="P742" s="7">
        <f t="shared" si="67"/>
        <v>99.5</v>
      </c>
      <c r="Q742" t="str">
        <f t="shared" si="68"/>
        <v>theater</v>
      </c>
      <c r="R742" s="1" t="str">
        <f t="shared" si="69"/>
        <v>plays</v>
      </c>
      <c r="S742" s="11">
        <f t="shared" si="70"/>
        <v>42769.25</v>
      </c>
      <c r="T742" s="11">
        <f t="shared" si="71"/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66"/>
        <v>1179.1666666666665</v>
      </c>
      <c r="P743" s="7">
        <f t="shared" si="67"/>
        <v>108.84615384615384</v>
      </c>
      <c r="Q743" t="str">
        <f t="shared" si="68"/>
        <v>theater</v>
      </c>
      <c r="R743" s="1" t="str">
        <f t="shared" si="69"/>
        <v>plays</v>
      </c>
      <c r="S743" s="11">
        <f t="shared" si="70"/>
        <v>40321.208333333336</v>
      </c>
      <c r="T743" s="11">
        <f t="shared" si="71"/>
        <v>40322.208333333336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66"/>
        <v>1126.0833333333335</v>
      </c>
      <c r="P744" s="7">
        <f t="shared" si="67"/>
        <v>110.76229508196721</v>
      </c>
      <c r="Q744" t="str">
        <f t="shared" si="68"/>
        <v>music</v>
      </c>
      <c r="R744" s="1" t="str">
        <f t="shared" si="69"/>
        <v>electric music</v>
      </c>
      <c r="S744" s="11">
        <f t="shared" si="70"/>
        <v>40197.25</v>
      </c>
      <c r="T744" s="11">
        <f t="shared" si="71"/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66"/>
        <v>12.923076923076923</v>
      </c>
      <c r="P745" s="7">
        <f t="shared" si="67"/>
        <v>29.647058823529413</v>
      </c>
      <c r="Q745" t="str">
        <f t="shared" si="68"/>
        <v>theater</v>
      </c>
      <c r="R745" s="1" t="str">
        <f t="shared" si="69"/>
        <v>plays</v>
      </c>
      <c r="S745" s="11">
        <f t="shared" si="70"/>
        <v>42298.208333333328</v>
      </c>
      <c r="T745" s="11">
        <f t="shared" si="71"/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66"/>
        <v>712</v>
      </c>
      <c r="P746" s="7">
        <f t="shared" si="67"/>
        <v>101.71428571428571</v>
      </c>
      <c r="Q746" t="str">
        <f t="shared" si="68"/>
        <v>theater</v>
      </c>
      <c r="R746" s="1" t="str">
        <f t="shared" si="69"/>
        <v>plays</v>
      </c>
      <c r="S746" s="11">
        <f t="shared" si="70"/>
        <v>43322.208333333328</v>
      </c>
      <c r="T746" s="11">
        <f t="shared" si="71"/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66"/>
        <v>30.304347826086957</v>
      </c>
      <c r="P747" s="7">
        <f t="shared" si="67"/>
        <v>61.5</v>
      </c>
      <c r="Q747" t="str">
        <f t="shared" si="68"/>
        <v>technology</v>
      </c>
      <c r="R747" s="1" t="str">
        <f t="shared" si="69"/>
        <v>wearables</v>
      </c>
      <c r="S747" s="11">
        <f t="shared" si="70"/>
        <v>40328.208333333336</v>
      </c>
      <c r="T747" s="11">
        <f t="shared" si="71"/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66"/>
        <v>212.50896057347671</v>
      </c>
      <c r="P748" s="7">
        <f t="shared" si="67"/>
        <v>35</v>
      </c>
      <c r="Q748" t="str">
        <f t="shared" si="68"/>
        <v>technology</v>
      </c>
      <c r="R748" s="1" t="str">
        <f t="shared" si="69"/>
        <v>web</v>
      </c>
      <c r="S748" s="11">
        <f t="shared" si="70"/>
        <v>40825.208333333336</v>
      </c>
      <c r="T748" s="11">
        <f t="shared" si="71"/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66"/>
        <v>228.85714285714286</v>
      </c>
      <c r="P749" s="7">
        <f t="shared" si="67"/>
        <v>40.049999999999997</v>
      </c>
      <c r="Q749" t="str">
        <f t="shared" si="68"/>
        <v>theater</v>
      </c>
      <c r="R749" s="1" t="str">
        <f t="shared" si="69"/>
        <v>plays</v>
      </c>
      <c r="S749" s="11">
        <f t="shared" si="70"/>
        <v>40423.208333333336</v>
      </c>
      <c r="T749" s="11">
        <f t="shared" si="71"/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66"/>
        <v>34.959979476654695</v>
      </c>
      <c r="P750" s="7">
        <f t="shared" si="67"/>
        <v>110.97231270358306</v>
      </c>
      <c r="Q750" t="str">
        <f t="shared" si="68"/>
        <v>film &amp; video</v>
      </c>
      <c r="R750" s="1" t="str">
        <f t="shared" si="69"/>
        <v>animation</v>
      </c>
      <c r="S750" s="11">
        <f t="shared" si="70"/>
        <v>40238.25</v>
      </c>
      <c r="T750" s="11">
        <f t="shared" si="71"/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66"/>
        <v>157.29069767441862</v>
      </c>
      <c r="P751" s="7">
        <f t="shared" si="67"/>
        <v>36.959016393442624</v>
      </c>
      <c r="Q751" t="str">
        <f t="shared" si="68"/>
        <v>technology</v>
      </c>
      <c r="R751" s="1" t="str">
        <f t="shared" si="69"/>
        <v>wearables</v>
      </c>
      <c r="S751" s="11">
        <f t="shared" si="70"/>
        <v>41920.208333333336</v>
      </c>
      <c r="T751" s="11">
        <f t="shared" si="71"/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66"/>
        <v>1</v>
      </c>
      <c r="P752" s="7">
        <f t="shared" si="67"/>
        <v>1</v>
      </c>
      <c r="Q752" t="str">
        <f t="shared" si="68"/>
        <v>music</v>
      </c>
      <c r="R752" s="1" t="str">
        <f t="shared" si="69"/>
        <v>electric music</v>
      </c>
      <c r="S752" s="11">
        <f t="shared" si="70"/>
        <v>40360.208333333336</v>
      </c>
      <c r="T752" s="11">
        <f t="shared" si="71"/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66"/>
        <v>232.30555555555554</v>
      </c>
      <c r="P753" s="7">
        <f t="shared" si="67"/>
        <v>30.974074074074075</v>
      </c>
      <c r="Q753" t="str">
        <f t="shared" si="68"/>
        <v>publishing</v>
      </c>
      <c r="R753" s="1" t="str">
        <f t="shared" si="69"/>
        <v>nonfiction</v>
      </c>
      <c r="S753" s="11">
        <f t="shared" si="70"/>
        <v>42446.208333333328</v>
      </c>
      <c r="T753" s="11">
        <f t="shared" si="71"/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66"/>
        <v>92.448275862068968</v>
      </c>
      <c r="P754" s="7">
        <f t="shared" si="67"/>
        <v>47.035087719298247</v>
      </c>
      <c r="Q754" t="str">
        <f t="shared" si="68"/>
        <v>theater</v>
      </c>
      <c r="R754" s="1" t="str">
        <f t="shared" si="69"/>
        <v>plays</v>
      </c>
      <c r="S754" s="11">
        <f t="shared" si="70"/>
        <v>40395.208333333336</v>
      </c>
      <c r="T754" s="11">
        <f t="shared" si="71"/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66"/>
        <v>256.70212765957444</v>
      </c>
      <c r="P755" s="7">
        <f t="shared" si="67"/>
        <v>88.065693430656935</v>
      </c>
      <c r="Q755" t="str">
        <f t="shared" si="68"/>
        <v>photography</v>
      </c>
      <c r="R755" s="1" t="str">
        <f t="shared" si="69"/>
        <v>photography books</v>
      </c>
      <c r="S755" s="11">
        <f t="shared" si="70"/>
        <v>40321.208333333336</v>
      </c>
      <c r="T755" s="11">
        <f t="shared" si="71"/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66"/>
        <v>168.47017045454547</v>
      </c>
      <c r="P756" s="7">
        <f t="shared" si="67"/>
        <v>37.005616224648989</v>
      </c>
      <c r="Q756" t="str">
        <f t="shared" si="68"/>
        <v>theater</v>
      </c>
      <c r="R756" s="1" t="str">
        <f t="shared" si="69"/>
        <v>plays</v>
      </c>
      <c r="S756" s="11">
        <f t="shared" si="70"/>
        <v>41210.208333333336</v>
      </c>
      <c r="T756" s="11">
        <f t="shared" si="71"/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66"/>
        <v>166.57777777777778</v>
      </c>
      <c r="P757" s="7">
        <f t="shared" si="67"/>
        <v>26.027777777777779</v>
      </c>
      <c r="Q757" t="str">
        <f t="shared" si="68"/>
        <v>theater</v>
      </c>
      <c r="R757" s="1" t="str">
        <f t="shared" si="69"/>
        <v>plays</v>
      </c>
      <c r="S757" s="11">
        <f t="shared" si="70"/>
        <v>43096.25</v>
      </c>
      <c r="T757" s="11">
        <f t="shared" si="71"/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66"/>
        <v>772.07692307692309</v>
      </c>
      <c r="P758" s="7">
        <f t="shared" si="67"/>
        <v>67.817567567567565</v>
      </c>
      <c r="Q758" t="str">
        <f t="shared" si="68"/>
        <v>theater</v>
      </c>
      <c r="R758" s="1" t="str">
        <f t="shared" si="69"/>
        <v>plays</v>
      </c>
      <c r="S758" s="11">
        <f t="shared" si="70"/>
        <v>42024.25</v>
      </c>
      <c r="T758" s="11">
        <f t="shared" si="71"/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66"/>
        <v>406.85714285714283</v>
      </c>
      <c r="P759" s="7">
        <f t="shared" si="67"/>
        <v>49.964912280701753</v>
      </c>
      <c r="Q759" t="str">
        <f t="shared" si="68"/>
        <v>film &amp; video</v>
      </c>
      <c r="R759" s="1" t="str">
        <f t="shared" si="69"/>
        <v>drama</v>
      </c>
      <c r="S759" s="11">
        <f t="shared" si="70"/>
        <v>40675.208333333336</v>
      </c>
      <c r="T759" s="11">
        <f t="shared" si="71"/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66"/>
        <v>564.20608108108115</v>
      </c>
      <c r="P760" s="7">
        <f t="shared" si="67"/>
        <v>110.01646903820817</v>
      </c>
      <c r="Q760" t="str">
        <f t="shared" si="68"/>
        <v>music</v>
      </c>
      <c r="R760" s="1" t="str">
        <f t="shared" si="69"/>
        <v>rock</v>
      </c>
      <c r="S760" s="11">
        <f t="shared" si="70"/>
        <v>41936.208333333336</v>
      </c>
      <c r="T760" s="11">
        <f t="shared" si="71"/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66"/>
        <v>68.426865671641792</v>
      </c>
      <c r="P761" s="7">
        <f t="shared" si="67"/>
        <v>89.964678178963894</v>
      </c>
      <c r="Q761" t="str">
        <f t="shared" si="68"/>
        <v>music</v>
      </c>
      <c r="R761" s="1" t="str">
        <f t="shared" si="69"/>
        <v>electric music</v>
      </c>
      <c r="S761" s="11">
        <f t="shared" si="70"/>
        <v>43136.25</v>
      </c>
      <c r="T761" s="11">
        <f t="shared" si="71"/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66"/>
        <v>34.351966873706004</v>
      </c>
      <c r="P762" s="7">
        <f t="shared" si="67"/>
        <v>79.009523809523813</v>
      </c>
      <c r="Q762" t="str">
        <f t="shared" si="68"/>
        <v>games</v>
      </c>
      <c r="R762" s="1" t="str">
        <f t="shared" si="69"/>
        <v>video games</v>
      </c>
      <c r="S762" s="11">
        <f t="shared" si="70"/>
        <v>43678.208333333328</v>
      </c>
      <c r="T762" s="11">
        <f t="shared" si="71"/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66"/>
        <v>655.4545454545455</v>
      </c>
      <c r="P763" s="7">
        <f t="shared" si="67"/>
        <v>86.867469879518069</v>
      </c>
      <c r="Q763" t="str">
        <f t="shared" si="68"/>
        <v>music</v>
      </c>
      <c r="R763" s="1" t="str">
        <f t="shared" si="69"/>
        <v>rock</v>
      </c>
      <c r="S763" s="11">
        <f t="shared" si="70"/>
        <v>42938.208333333328</v>
      </c>
      <c r="T763" s="11">
        <f t="shared" si="71"/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66"/>
        <v>177.25714285714284</v>
      </c>
      <c r="P764" s="7">
        <f t="shared" si="67"/>
        <v>62.04</v>
      </c>
      <c r="Q764" t="str">
        <f t="shared" si="68"/>
        <v>music</v>
      </c>
      <c r="R764" s="1" t="str">
        <f t="shared" si="69"/>
        <v>jazz</v>
      </c>
      <c r="S764" s="11">
        <f t="shared" si="70"/>
        <v>41241.25</v>
      </c>
      <c r="T764" s="11">
        <f t="shared" si="71"/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66"/>
        <v>113.17857142857144</v>
      </c>
      <c r="P765" s="7">
        <f t="shared" si="67"/>
        <v>26.970212765957445</v>
      </c>
      <c r="Q765" t="str">
        <f t="shared" si="68"/>
        <v>theater</v>
      </c>
      <c r="R765" s="1" t="str">
        <f t="shared" si="69"/>
        <v>plays</v>
      </c>
      <c r="S765" s="11">
        <f t="shared" si="70"/>
        <v>41037.208333333336</v>
      </c>
      <c r="T765" s="11">
        <f t="shared" si="71"/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66"/>
        <v>728.18181818181824</v>
      </c>
      <c r="P766" s="7">
        <f t="shared" si="67"/>
        <v>54.121621621621621</v>
      </c>
      <c r="Q766" t="str">
        <f t="shared" si="68"/>
        <v>music</v>
      </c>
      <c r="R766" s="1" t="str">
        <f t="shared" si="69"/>
        <v>rock</v>
      </c>
      <c r="S766" s="11">
        <f t="shared" si="70"/>
        <v>40676.208333333336</v>
      </c>
      <c r="T766" s="11">
        <f t="shared" si="71"/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66"/>
        <v>208.33333333333334</v>
      </c>
      <c r="P767" s="7">
        <f t="shared" si="67"/>
        <v>41.035353535353536</v>
      </c>
      <c r="Q767" t="str">
        <f t="shared" si="68"/>
        <v>music</v>
      </c>
      <c r="R767" s="1" t="str">
        <f t="shared" si="69"/>
        <v>indie rock</v>
      </c>
      <c r="S767" s="11">
        <f t="shared" si="70"/>
        <v>42840.208333333328</v>
      </c>
      <c r="T767" s="11">
        <f t="shared" si="71"/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66"/>
        <v>31.171232876712331</v>
      </c>
      <c r="P768" s="7">
        <f t="shared" si="67"/>
        <v>55.052419354838712</v>
      </c>
      <c r="Q768" t="str">
        <f t="shared" si="68"/>
        <v>film &amp; video</v>
      </c>
      <c r="R768" s="1" t="str">
        <f t="shared" si="69"/>
        <v>science fiction</v>
      </c>
      <c r="S768" s="11">
        <f t="shared" si="70"/>
        <v>43362.208333333328</v>
      </c>
      <c r="T768" s="11">
        <f t="shared" si="71"/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66"/>
        <v>56.967078189300416</v>
      </c>
      <c r="P769" s="7">
        <f t="shared" si="67"/>
        <v>107.93762183235867</v>
      </c>
      <c r="Q769" t="str">
        <f t="shared" si="68"/>
        <v>publishing</v>
      </c>
      <c r="R769" s="1" t="str">
        <f t="shared" si="69"/>
        <v>translations</v>
      </c>
      <c r="S769" s="11">
        <f t="shared" si="70"/>
        <v>42283.208333333328</v>
      </c>
      <c r="T769" s="11">
        <f t="shared" si="71"/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66"/>
        <v>231</v>
      </c>
      <c r="P770" s="7">
        <f t="shared" si="67"/>
        <v>73.92</v>
      </c>
      <c r="Q770" t="str">
        <f t="shared" si="68"/>
        <v>theater</v>
      </c>
      <c r="R770" s="1" t="str">
        <f t="shared" si="69"/>
        <v>plays</v>
      </c>
      <c r="S770" s="11">
        <f t="shared" si="70"/>
        <v>41619.25</v>
      </c>
      <c r="T770" s="11">
        <f t="shared" si="71"/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72">(E771/D771)*100</f>
        <v>86.867834394904463</v>
      </c>
      <c r="P771" s="7">
        <f t="shared" ref="P771:P834" si="73">(E771/G771)</f>
        <v>31.995894428152493</v>
      </c>
      <c r="Q771" t="str">
        <f t="shared" ref="Q771:Q834" si="74">LEFT(N771, FIND("/", N771) -1)</f>
        <v>games</v>
      </c>
      <c r="R771" s="1" t="str">
        <f t="shared" ref="R771:R834" si="75">MID(N771, FIND("/", N771) + 1, LEN(N771))</f>
        <v>video games</v>
      </c>
      <c r="S771" s="11">
        <f t="shared" ref="S771:S834" si="76">(((J771/60)/60)/24)+DATE(1970,1,1)</f>
        <v>41501.208333333336</v>
      </c>
      <c r="T771" s="11">
        <f t="shared" ref="T771:T834" si="77">(((K771/60)/60)/24)+DATE(1970,1,1)</f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72"/>
        <v>270.74418604651163</v>
      </c>
      <c r="P772" s="7">
        <f t="shared" si="73"/>
        <v>53.898148148148145</v>
      </c>
      <c r="Q772" t="str">
        <f t="shared" si="74"/>
        <v>theater</v>
      </c>
      <c r="R772" s="1" t="str">
        <f t="shared" si="75"/>
        <v>plays</v>
      </c>
      <c r="S772" s="11">
        <f t="shared" si="76"/>
        <v>41743.208333333336</v>
      </c>
      <c r="T772" s="11">
        <f t="shared" si="77"/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72"/>
        <v>49.446428571428569</v>
      </c>
      <c r="P773" s="7">
        <f t="shared" si="73"/>
        <v>106.5</v>
      </c>
      <c r="Q773" t="str">
        <f t="shared" si="74"/>
        <v>theater</v>
      </c>
      <c r="R773" s="1" t="str">
        <f t="shared" si="75"/>
        <v>plays</v>
      </c>
      <c r="S773" s="11">
        <f t="shared" si="76"/>
        <v>43491.25</v>
      </c>
      <c r="T773" s="11">
        <f t="shared" si="77"/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72"/>
        <v>113.3596256684492</v>
      </c>
      <c r="P774" s="7">
        <f t="shared" si="73"/>
        <v>32.999805409612762</v>
      </c>
      <c r="Q774" t="str">
        <f t="shared" si="74"/>
        <v>music</v>
      </c>
      <c r="R774" s="1" t="str">
        <f t="shared" si="75"/>
        <v>indie rock</v>
      </c>
      <c r="S774" s="11">
        <f t="shared" si="76"/>
        <v>43505.25</v>
      </c>
      <c r="T774" s="11">
        <f t="shared" si="77"/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72"/>
        <v>190.55555555555554</v>
      </c>
      <c r="P775" s="7">
        <f t="shared" si="73"/>
        <v>43.00254993625159</v>
      </c>
      <c r="Q775" t="str">
        <f t="shared" si="74"/>
        <v>theater</v>
      </c>
      <c r="R775" s="1" t="str">
        <f t="shared" si="75"/>
        <v>plays</v>
      </c>
      <c r="S775" s="11">
        <f t="shared" si="76"/>
        <v>42838.208333333328</v>
      </c>
      <c r="T775" s="11">
        <f t="shared" si="77"/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72"/>
        <v>135.5</v>
      </c>
      <c r="P776" s="7">
        <f t="shared" si="73"/>
        <v>86.858974358974365</v>
      </c>
      <c r="Q776" t="str">
        <f t="shared" si="74"/>
        <v>technology</v>
      </c>
      <c r="R776" s="1" t="str">
        <f t="shared" si="75"/>
        <v>web</v>
      </c>
      <c r="S776" s="11">
        <f t="shared" si="76"/>
        <v>42513.208333333328</v>
      </c>
      <c r="T776" s="11">
        <f t="shared" si="77"/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72"/>
        <v>10.297872340425531</v>
      </c>
      <c r="P777" s="7">
        <f t="shared" si="73"/>
        <v>96.8</v>
      </c>
      <c r="Q777" t="str">
        <f t="shared" si="74"/>
        <v>music</v>
      </c>
      <c r="R777" s="1" t="str">
        <f t="shared" si="75"/>
        <v>rock</v>
      </c>
      <c r="S777" s="11">
        <f t="shared" si="76"/>
        <v>41949.25</v>
      </c>
      <c r="T777" s="11">
        <f t="shared" si="77"/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72"/>
        <v>65.544223826714799</v>
      </c>
      <c r="P778" s="7">
        <f t="shared" si="73"/>
        <v>32.995456610631528</v>
      </c>
      <c r="Q778" t="str">
        <f t="shared" si="74"/>
        <v>theater</v>
      </c>
      <c r="R778" s="1" t="str">
        <f t="shared" si="75"/>
        <v>plays</v>
      </c>
      <c r="S778" s="11">
        <f t="shared" si="76"/>
        <v>43650.208333333328</v>
      </c>
      <c r="T778" s="11">
        <f t="shared" si="77"/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72"/>
        <v>49.026652452025587</v>
      </c>
      <c r="P779" s="7">
        <f t="shared" si="73"/>
        <v>68.028106508875737</v>
      </c>
      <c r="Q779" t="str">
        <f t="shared" si="74"/>
        <v>theater</v>
      </c>
      <c r="R779" s="1" t="str">
        <f t="shared" si="75"/>
        <v>plays</v>
      </c>
      <c r="S779" s="11">
        <f t="shared" si="76"/>
        <v>40809.208333333336</v>
      </c>
      <c r="T779" s="11">
        <f t="shared" si="77"/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72"/>
        <v>787.92307692307691</v>
      </c>
      <c r="P780" s="7">
        <f t="shared" si="73"/>
        <v>58.867816091954026</v>
      </c>
      <c r="Q780" t="str">
        <f t="shared" si="74"/>
        <v>film &amp; video</v>
      </c>
      <c r="R780" s="1" t="str">
        <f t="shared" si="75"/>
        <v>animation</v>
      </c>
      <c r="S780" s="11">
        <f t="shared" si="76"/>
        <v>40768.208333333336</v>
      </c>
      <c r="T780" s="11">
        <f t="shared" si="77"/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72"/>
        <v>80.306347746090154</v>
      </c>
      <c r="P781" s="7">
        <f t="shared" si="73"/>
        <v>105.04572803850782</v>
      </c>
      <c r="Q781" t="str">
        <f t="shared" si="74"/>
        <v>theater</v>
      </c>
      <c r="R781" s="1" t="str">
        <f t="shared" si="75"/>
        <v>plays</v>
      </c>
      <c r="S781" s="11">
        <f t="shared" si="76"/>
        <v>42230.208333333328</v>
      </c>
      <c r="T781" s="11">
        <f t="shared" si="77"/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72"/>
        <v>106.29411764705883</v>
      </c>
      <c r="P782" s="7">
        <f t="shared" si="73"/>
        <v>33.054878048780488</v>
      </c>
      <c r="Q782" t="str">
        <f t="shared" si="74"/>
        <v>film &amp; video</v>
      </c>
      <c r="R782" s="1" t="str">
        <f t="shared" si="75"/>
        <v>drama</v>
      </c>
      <c r="S782" s="11">
        <f t="shared" si="76"/>
        <v>42573.208333333328</v>
      </c>
      <c r="T782" s="11">
        <f t="shared" si="77"/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72"/>
        <v>50.735632183908038</v>
      </c>
      <c r="P783" s="7">
        <f t="shared" si="73"/>
        <v>78.821428571428569</v>
      </c>
      <c r="Q783" t="str">
        <f t="shared" si="74"/>
        <v>theater</v>
      </c>
      <c r="R783" s="1" t="str">
        <f t="shared" si="75"/>
        <v>plays</v>
      </c>
      <c r="S783" s="11">
        <f t="shared" si="76"/>
        <v>40482.208333333336</v>
      </c>
      <c r="T783" s="11">
        <f t="shared" si="77"/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72"/>
        <v>215.31372549019611</v>
      </c>
      <c r="P784" s="7">
        <f t="shared" si="73"/>
        <v>68.204968944099377</v>
      </c>
      <c r="Q784" t="str">
        <f t="shared" si="74"/>
        <v>film &amp; video</v>
      </c>
      <c r="R784" s="1" t="str">
        <f t="shared" si="75"/>
        <v>animation</v>
      </c>
      <c r="S784" s="11">
        <f t="shared" si="76"/>
        <v>40603.25</v>
      </c>
      <c r="T784" s="11">
        <f t="shared" si="77"/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72"/>
        <v>141.22972972972974</v>
      </c>
      <c r="P785" s="7">
        <f t="shared" si="73"/>
        <v>75.731884057971016</v>
      </c>
      <c r="Q785" t="str">
        <f t="shared" si="74"/>
        <v>music</v>
      </c>
      <c r="R785" s="1" t="str">
        <f t="shared" si="75"/>
        <v>rock</v>
      </c>
      <c r="S785" s="11">
        <f t="shared" si="76"/>
        <v>41625.25</v>
      </c>
      <c r="T785" s="11">
        <f t="shared" si="77"/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72"/>
        <v>115.33745781777279</v>
      </c>
      <c r="P786" s="7">
        <f t="shared" si="73"/>
        <v>30.996070133010882</v>
      </c>
      <c r="Q786" t="str">
        <f t="shared" si="74"/>
        <v>technology</v>
      </c>
      <c r="R786" s="1" t="str">
        <f t="shared" si="75"/>
        <v>web</v>
      </c>
      <c r="S786" s="11">
        <f t="shared" si="76"/>
        <v>42435.25</v>
      </c>
      <c r="T786" s="11">
        <f t="shared" si="77"/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72"/>
        <v>193.11940298507463</v>
      </c>
      <c r="P787" s="7">
        <f t="shared" si="73"/>
        <v>101.88188976377953</v>
      </c>
      <c r="Q787" t="str">
        <f t="shared" si="74"/>
        <v>film &amp; video</v>
      </c>
      <c r="R787" s="1" t="str">
        <f t="shared" si="75"/>
        <v>animation</v>
      </c>
      <c r="S787" s="11">
        <f t="shared" si="76"/>
        <v>43582.208333333328</v>
      </c>
      <c r="T787" s="11">
        <f t="shared" si="77"/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72"/>
        <v>729.73333333333335</v>
      </c>
      <c r="P788" s="7">
        <f t="shared" si="73"/>
        <v>52.879227053140099</v>
      </c>
      <c r="Q788" t="str">
        <f t="shared" si="74"/>
        <v>music</v>
      </c>
      <c r="R788" s="1" t="str">
        <f t="shared" si="75"/>
        <v>jazz</v>
      </c>
      <c r="S788" s="11">
        <f t="shared" si="76"/>
        <v>43186.208333333328</v>
      </c>
      <c r="T788" s="11">
        <f t="shared" si="77"/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72"/>
        <v>99.66339869281046</v>
      </c>
      <c r="P789" s="7">
        <f t="shared" si="73"/>
        <v>71.005820721769496</v>
      </c>
      <c r="Q789" t="str">
        <f t="shared" si="74"/>
        <v>music</v>
      </c>
      <c r="R789" s="1" t="str">
        <f t="shared" si="75"/>
        <v>rock</v>
      </c>
      <c r="S789" s="11">
        <f t="shared" si="76"/>
        <v>40684.208333333336</v>
      </c>
      <c r="T789" s="11">
        <f t="shared" si="77"/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72"/>
        <v>88.166666666666671</v>
      </c>
      <c r="P790" s="7">
        <f t="shared" si="73"/>
        <v>102.38709677419355</v>
      </c>
      <c r="Q790" t="str">
        <f t="shared" si="74"/>
        <v>film &amp; video</v>
      </c>
      <c r="R790" s="1" t="str">
        <f t="shared" si="75"/>
        <v>animation</v>
      </c>
      <c r="S790" s="11">
        <f t="shared" si="76"/>
        <v>41202.208333333336</v>
      </c>
      <c r="T790" s="11">
        <f t="shared" si="77"/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72"/>
        <v>37.233333333333334</v>
      </c>
      <c r="P791" s="7">
        <f t="shared" si="73"/>
        <v>74.466666666666669</v>
      </c>
      <c r="Q791" t="str">
        <f t="shared" si="74"/>
        <v>theater</v>
      </c>
      <c r="R791" s="1" t="str">
        <f t="shared" si="75"/>
        <v>plays</v>
      </c>
      <c r="S791" s="11">
        <f t="shared" si="76"/>
        <v>41786.208333333336</v>
      </c>
      <c r="T791" s="11">
        <f t="shared" si="77"/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72"/>
        <v>30.540075309306079</v>
      </c>
      <c r="P792" s="7">
        <f t="shared" si="73"/>
        <v>51.009883198562441</v>
      </c>
      <c r="Q792" t="str">
        <f t="shared" si="74"/>
        <v>theater</v>
      </c>
      <c r="R792" s="1" t="str">
        <f t="shared" si="75"/>
        <v>plays</v>
      </c>
      <c r="S792" s="11">
        <f t="shared" si="76"/>
        <v>40223.25</v>
      </c>
      <c r="T792" s="11">
        <f t="shared" si="77"/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72"/>
        <v>25.714285714285712</v>
      </c>
      <c r="P793" s="7">
        <f t="shared" si="73"/>
        <v>90</v>
      </c>
      <c r="Q793" t="str">
        <f t="shared" si="74"/>
        <v>food</v>
      </c>
      <c r="R793" s="1" t="str">
        <f t="shared" si="75"/>
        <v>food trucks</v>
      </c>
      <c r="S793" s="11">
        <f t="shared" si="76"/>
        <v>42715.25</v>
      </c>
      <c r="T793" s="11">
        <f t="shared" si="77"/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72"/>
        <v>34</v>
      </c>
      <c r="P794" s="7">
        <f t="shared" si="73"/>
        <v>97.142857142857139</v>
      </c>
      <c r="Q794" t="str">
        <f t="shared" si="74"/>
        <v>theater</v>
      </c>
      <c r="R794" s="1" t="str">
        <f t="shared" si="75"/>
        <v>plays</v>
      </c>
      <c r="S794" s="11">
        <f t="shared" si="76"/>
        <v>41451.208333333336</v>
      </c>
      <c r="T794" s="11">
        <f t="shared" si="77"/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72"/>
        <v>1185.909090909091</v>
      </c>
      <c r="P795" s="7">
        <f t="shared" si="73"/>
        <v>72.071823204419886</v>
      </c>
      <c r="Q795" t="str">
        <f t="shared" si="74"/>
        <v>publishing</v>
      </c>
      <c r="R795" s="1" t="str">
        <f t="shared" si="75"/>
        <v>nonfiction</v>
      </c>
      <c r="S795" s="11">
        <f t="shared" si="76"/>
        <v>41450.208333333336</v>
      </c>
      <c r="T795" s="11">
        <f t="shared" si="77"/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72"/>
        <v>125.39393939393939</v>
      </c>
      <c r="P796" s="7">
        <f t="shared" si="73"/>
        <v>75.236363636363635</v>
      </c>
      <c r="Q796" t="str">
        <f t="shared" si="74"/>
        <v>music</v>
      </c>
      <c r="R796" s="1" t="str">
        <f t="shared" si="75"/>
        <v>rock</v>
      </c>
      <c r="S796" s="11">
        <f t="shared" si="76"/>
        <v>43091.25</v>
      </c>
      <c r="T796" s="11">
        <f t="shared" si="77"/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72"/>
        <v>14.394366197183098</v>
      </c>
      <c r="P797" s="7">
        <f t="shared" si="73"/>
        <v>32.967741935483872</v>
      </c>
      <c r="Q797" t="str">
        <f t="shared" si="74"/>
        <v>film &amp; video</v>
      </c>
      <c r="R797" s="1" t="str">
        <f t="shared" si="75"/>
        <v>drama</v>
      </c>
      <c r="S797" s="11">
        <f t="shared" si="76"/>
        <v>42675.208333333328</v>
      </c>
      <c r="T797" s="11">
        <f t="shared" si="77"/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72"/>
        <v>54.807692307692314</v>
      </c>
      <c r="P798" s="7">
        <f t="shared" si="73"/>
        <v>54.807692307692307</v>
      </c>
      <c r="Q798" t="str">
        <f t="shared" si="74"/>
        <v>games</v>
      </c>
      <c r="R798" s="1" t="str">
        <f t="shared" si="75"/>
        <v>mobile games</v>
      </c>
      <c r="S798" s="11">
        <f t="shared" si="76"/>
        <v>41859.208333333336</v>
      </c>
      <c r="T798" s="11">
        <f t="shared" si="77"/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72"/>
        <v>109.63157894736841</v>
      </c>
      <c r="P799" s="7">
        <f t="shared" si="73"/>
        <v>45.037837837837834</v>
      </c>
      <c r="Q799" t="str">
        <f t="shared" si="74"/>
        <v>technology</v>
      </c>
      <c r="R799" s="1" t="str">
        <f t="shared" si="75"/>
        <v>web</v>
      </c>
      <c r="S799" s="11">
        <f t="shared" si="76"/>
        <v>43464.25</v>
      </c>
      <c r="T799" s="11">
        <f t="shared" si="77"/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72"/>
        <v>188.47058823529412</v>
      </c>
      <c r="P800" s="7">
        <f t="shared" si="73"/>
        <v>52.958677685950413</v>
      </c>
      <c r="Q800" t="str">
        <f t="shared" si="74"/>
        <v>theater</v>
      </c>
      <c r="R800" s="1" t="str">
        <f t="shared" si="75"/>
        <v>plays</v>
      </c>
      <c r="S800" s="11">
        <f t="shared" si="76"/>
        <v>41060.208333333336</v>
      </c>
      <c r="T800" s="11">
        <f t="shared" si="77"/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72"/>
        <v>87.008284023668637</v>
      </c>
      <c r="P801" s="7">
        <f t="shared" si="73"/>
        <v>60.017959183673469</v>
      </c>
      <c r="Q801" t="str">
        <f t="shared" si="74"/>
        <v>theater</v>
      </c>
      <c r="R801" s="1" t="str">
        <f t="shared" si="75"/>
        <v>plays</v>
      </c>
      <c r="S801" s="11">
        <f t="shared" si="76"/>
        <v>42399.25</v>
      </c>
      <c r="T801" s="11">
        <f t="shared" si="77"/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72"/>
        <v>1</v>
      </c>
      <c r="P802" s="7">
        <f t="shared" si="73"/>
        <v>1</v>
      </c>
      <c r="Q802" t="str">
        <f t="shared" si="74"/>
        <v>music</v>
      </c>
      <c r="R802" s="1" t="str">
        <f t="shared" si="75"/>
        <v>rock</v>
      </c>
      <c r="S802" s="11">
        <f t="shared" si="76"/>
        <v>42167.208333333328</v>
      </c>
      <c r="T802" s="11">
        <f t="shared" si="77"/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72"/>
        <v>202.9130434782609</v>
      </c>
      <c r="P803" s="7">
        <f t="shared" si="73"/>
        <v>44.028301886792455</v>
      </c>
      <c r="Q803" t="str">
        <f t="shared" si="74"/>
        <v>photography</v>
      </c>
      <c r="R803" s="1" t="str">
        <f t="shared" si="75"/>
        <v>photography books</v>
      </c>
      <c r="S803" s="11">
        <f t="shared" si="76"/>
        <v>43830.25</v>
      </c>
      <c r="T803" s="11">
        <f t="shared" si="77"/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72"/>
        <v>197.03225806451613</v>
      </c>
      <c r="P804" s="7">
        <f t="shared" si="73"/>
        <v>86.028169014084511</v>
      </c>
      <c r="Q804" t="str">
        <f t="shared" si="74"/>
        <v>photography</v>
      </c>
      <c r="R804" s="1" t="str">
        <f t="shared" si="75"/>
        <v>photography books</v>
      </c>
      <c r="S804" s="11">
        <f t="shared" si="76"/>
        <v>43650.208333333328</v>
      </c>
      <c r="T804" s="11">
        <f t="shared" si="77"/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72"/>
        <v>107</v>
      </c>
      <c r="P805" s="7">
        <f t="shared" si="73"/>
        <v>28.012875536480685</v>
      </c>
      <c r="Q805" t="str">
        <f t="shared" si="74"/>
        <v>theater</v>
      </c>
      <c r="R805" s="1" t="str">
        <f t="shared" si="75"/>
        <v>plays</v>
      </c>
      <c r="S805" s="11">
        <f t="shared" si="76"/>
        <v>43492.25</v>
      </c>
      <c r="T805" s="11">
        <f t="shared" si="77"/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72"/>
        <v>268.73076923076923</v>
      </c>
      <c r="P806" s="7">
        <f t="shared" si="73"/>
        <v>32.050458715596328</v>
      </c>
      <c r="Q806" t="str">
        <f t="shared" si="74"/>
        <v>music</v>
      </c>
      <c r="R806" s="1" t="str">
        <f t="shared" si="75"/>
        <v>rock</v>
      </c>
      <c r="S806" s="11">
        <f t="shared" si="76"/>
        <v>43102.25</v>
      </c>
      <c r="T806" s="11">
        <f t="shared" si="77"/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72"/>
        <v>50.845360824742272</v>
      </c>
      <c r="P807" s="7">
        <f t="shared" si="73"/>
        <v>73.611940298507463</v>
      </c>
      <c r="Q807" t="str">
        <f t="shared" si="74"/>
        <v>film &amp; video</v>
      </c>
      <c r="R807" s="1" t="str">
        <f t="shared" si="75"/>
        <v>documentary</v>
      </c>
      <c r="S807" s="11">
        <f t="shared" si="76"/>
        <v>41958.25</v>
      </c>
      <c r="T807" s="11">
        <f t="shared" si="77"/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72"/>
        <v>1180.2857142857142</v>
      </c>
      <c r="P808" s="7">
        <f t="shared" si="73"/>
        <v>108.71052631578948</v>
      </c>
      <c r="Q808" t="str">
        <f t="shared" si="74"/>
        <v>film &amp; video</v>
      </c>
      <c r="R808" s="1" t="str">
        <f t="shared" si="75"/>
        <v>drama</v>
      </c>
      <c r="S808" s="11">
        <f t="shared" si="76"/>
        <v>40973.25</v>
      </c>
      <c r="T808" s="11">
        <f t="shared" si="77"/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72"/>
        <v>264</v>
      </c>
      <c r="P809" s="7">
        <f t="shared" si="73"/>
        <v>42.97674418604651</v>
      </c>
      <c r="Q809" t="str">
        <f t="shared" si="74"/>
        <v>theater</v>
      </c>
      <c r="R809" s="1" t="str">
        <f t="shared" si="75"/>
        <v>plays</v>
      </c>
      <c r="S809" s="11">
        <f t="shared" si="76"/>
        <v>43753.208333333328</v>
      </c>
      <c r="T809" s="11">
        <f t="shared" si="77"/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72"/>
        <v>30.44230769230769</v>
      </c>
      <c r="P810" s="7">
        <f t="shared" si="73"/>
        <v>83.315789473684205</v>
      </c>
      <c r="Q810" t="str">
        <f t="shared" si="74"/>
        <v>food</v>
      </c>
      <c r="R810" s="1" t="str">
        <f t="shared" si="75"/>
        <v>food trucks</v>
      </c>
      <c r="S810" s="11">
        <f t="shared" si="76"/>
        <v>42507.208333333328</v>
      </c>
      <c r="T810" s="11">
        <f t="shared" si="77"/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72"/>
        <v>62.880681818181813</v>
      </c>
      <c r="P811" s="7">
        <f t="shared" si="73"/>
        <v>42</v>
      </c>
      <c r="Q811" t="str">
        <f t="shared" si="74"/>
        <v>film &amp; video</v>
      </c>
      <c r="R811" s="1" t="str">
        <f t="shared" si="75"/>
        <v>documentary</v>
      </c>
      <c r="S811" s="11">
        <f t="shared" si="76"/>
        <v>41135.208333333336</v>
      </c>
      <c r="T811" s="11">
        <f t="shared" si="77"/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72"/>
        <v>193.125</v>
      </c>
      <c r="P812" s="7">
        <f t="shared" si="73"/>
        <v>55.927601809954751</v>
      </c>
      <c r="Q812" t="str">
        <f t="shared" si="74"/>
        <v>theater</v>
      </c>
      <c r="R812" s="1" t="str">
        <f t="shared" si="75"/>
        <v>plays</v>
      </c>
      <c r="S812" s="11">
        <f t="shared" si="76"/>
        <v>43067.25</v>
      </c>
      <c r="T812" s="11">
        <f t="shared" si="77"/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72"/>
        <v>77.102702702702715</v>
      </c>
      <c r="P813" s="7">
        <f t="shared" si="73"/>
        <v>105.03681885125184</v>
      </c>
      <c r="Q813" t="str">
        <f t="shared" si="74"/>
        <v>games</v>
      </c>
      <c r="R813" s="1" t="str">
        <f t="shared" si="75"/>
        <v>video games</v>
      </c>
      <c r="S813" s="11">
        <f t="shared" si="76"/>
        <v>42378.25</v>
      </c>
      <c r="T813" s="11">
        <f t="shared" si="77"/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72"/>
        <v>225.52763819095478</v>
      </c>
      <c r="P814" s="7">
        <f t="shared" si="73"/>
        <v>48</v>
      </c>
      <c r="Q814" t="str">
        <f t="shared" si="74"/>
        <v>publishing</v>
      </c>
      <c r="R814" s="1" t="str">
        <f t="shared" si="75"/>
        <v>nonfiction</v>
      </c>
      <c r="S814" s="11">
        <f t="shared" si="76"/>
        <v>43206.208333333328</v>
      </c>
      <c r="T814" s="11">
        <f t="shared" si="77"/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72"/>
        <v>239.40625</v>
      </c>
      <c r="P815" s="7">
        <f t="shared" si="73"/>
        <v>112.66176470588235</v>
      </c>
      <c r="Q815" t="str">
        <f t="shared" si="74"/>
        <v>games</v>
      </c>
      <c r="R815" s="1" t="str">
        <f t="shared" si="75"/>
        <v>video games</v>
      </c>
      <c r="S815" s="11">
        <f t="shared" si="76"/>
        <v>41148.208333333336</v>
      </c>
      <c r="T815" s="11">
        <f t="shared" si="77"/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72"/>
        <v>92.1875</v>
      </c>
      <c r="P816" s="7">
        <f t="shared" si="73"/>
        <v>81.944444444444443</v>
      </c>
      <c r="Q816" t="str">
        <f t="shared" si="74"/>
        <v>music</v>
      </c>
      <c r="R816" s="1" t="str">
        <f t="shared" si="75"/>
        <v>rock</v>
      </c>
      <c r="S816" s="11">
        <f t="shared" si="76"/>
        <v>42517.208333333328</v>
      </c>
      <c r="T816" s="11">
        <f t="shared" si="77"/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72"/>
        <v>130.23333333333335</v>
      </c>
      <c r="P817" s="7">
        <f t="shared" si="73"/>
        <v>64.049180327868854</v>
      </c>
      <c r="Q817" t="str">
        <f t="shared" si="74"/>
        <v>music</v>
      </c>
      <c r="R817" s="1" t="str">
        <f t="shared" si="75"/>
        <v>rock</v>
      </c>
      <c r="S817" s="11">
        <f t="shared" si="76"/>
        <v>43068.25</v>
      </c>
      <c r="T817" s="11">
        <f t="shared" si="77"/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72"/>
        <v>615.21739130434787</v>
      </c>
      <c r="P818" s="7">
        <f t="shared" si="73"/>
        <v>106.39097744360902</v>
      </c>
      <c r="Q818" t="str">
        <f t="shared" si="74"/>
        <v>theater</v>
      </c>
      <c r="R818" s="1" t="str">
        <f t="shared" si="75"/>
        <v>plays</v>
      </c>
      <c r="S818" s="11">
        <f t="shared" si="76"/>
        <v>41680.25</v>
      </c>
      <c r="T818" s="11">
        <f t="shared" si="77"/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72"/>
        <v>368.79532163742692</v>
      </c>
      <c r="P819" s="7">
        <f t="shared" si="73"/>
        <v>76.011249497790274</v>
      </c>
      <c r="Q819" t="str">
        <f t="shared" si="74"/>
        <v>publishing</v>
      </c>
      <c r="R819" s="1" t="str">
        <f t="shared" si="75"/>
        <v>nonfiction</v>
      </c>
      <c r="S819" s="11">
        <f t="shared" si="76"/>
        <v>43589.208333333328</v>
      </c>
      <c r="T819" s="11">
        <f t="shared" si="77"/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72"/>
        <v>1094.8571428571429</v>
      </c>
      <c r="P820" s="7">
        <f t="shared" si="73"/>
        <v>111.07246376811594</v>
      </c>
      <c r="Q820" t="str">
        <f t="shared" si="74"/>
        <v>theater</v>
      </c>
      <c r="R820" s="1" t="str">
        <f t="shared" si="75"/>
        <v>plays</v>
      </c>
      <c r="S820" s="11">
        <f t="shared" si="76"/>
        <v>43486.25</v>
      </c>
      <c r="T820" s="11">
        <f t="shared" si="77"/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72"/>
        <v>50.662921348314605</v>
      </c>
      <c r="P821" s="7">
        <f t="shared" si="73"/>
        <v>95.936170212765958</v>
      </c>
      <c r="Q821" t="str">
        <f t="shared" si="74"/>
        <v>games</v>
      </c>
      <c r="R821" s="1" t="str">
        <f t="shared" si="75"/>
        <v>video games</v>
      </c>
      <c r="S821" s="11">
        <f t="shared" si="76"/>
        <v>41237.25</v>
      </c>
      <c r="T821" s="11">
        <f t="shared" si="77"/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72"/>
        <v>800.6</v>
      </c>
      <c r="P822" s="7">
        <f t="shared" si="73"/>
        <v>43.043010752688176</v>
      </c>
      <c r="Q822" t="str">
        <f t="shared" si="74"/>
        <v>music</v>
      </c>
      <c r="R822" s="1" t="str">
        <f t="shared" si="75"/>
        <v>rock</v>
      </c>
      <c r="S822" s="11">
        <f t="shared" si="76"/>
        <v>43310.208333333328</v>
      </c>
      <c r="T822" s="11">
        <f t="shared" si="77"/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72"/>
        <v>291.28571428571428</v>
      </c>
      <c r="P823" s="7">
        <f t="shared" si="73"/>
        <v>67.966666666666669</v>
      </c>
      <c r="Q823" t="str">
        <f t="shared" si="74"/>
        <v>film &amp; video</v>
      </c>
      <c r="R823" s="1" t="str">
        <f t="shared" si="75"/>
        <v>documentary</v>
      </c>
      <c r="S823" s="11">
        <f t="shared" si="76"/>
        <v>42794.25</v>
      </c>
      <c r="T823" s="11">
        <f t="shared" si="77"/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72"/>
        <v>349.9666666666667</v>
      </c>
      <c r="P824" s="7">
        <f t="shared" si="73"/>
        <v>89.991428571428571</v>
      </c>
      <c r="Q824" t="str">
        <f t="shared" si="74"/>
        <v>music</v>
      </c>
      <c r="R824" s="1" t="str">
        <f t="shared" si="75"/>
        <v>rock</v>
      </c>
      <c r="S824" s="11">
        <f t="shared" si="76"/>
        <v>41698.25</v>
      </c>
      <c r="T824" s="11">
        <f t="shared" si="77"/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72"/>
        <v>357.07317073170731</v>
      </c>
      <c r="P825" s="7">
        <f t="shared" si="73"/>
        <v>58.095238095238095</v>
      </c>
      <c r="Q825" t="str">
        <f t="shared" si="74"/>
        <v>music</v>
      </c>
      <c r="R825" s="1" t="str">
        <f t="shared" si="75"/>
        <v>rock</v>
      </c>
      <c r="S825" s="11">
        <f t="shared" si="76"/>
        <v>41892.208333333336</v>
      </c>
      <c r="T825" s="11">
        <f t="shared" si="77"/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72"/>
        <v>126.48941176470588</v>
      </c>
      <c r="P826" s="7">
        <f t="shared" si="73"/>
        <v>83.996875000000003</v>
      </c>
      <c r="Q826" t="str">
        <f t="shared" si="74"/>
        <v>publishing</v>
      </c>
      <c r="R826" s="1" t="str">
        <f t="shared" si="75"/>
        <v>nonfiction</v>
      </c>
      <c r="S826" s="11">
        <f t="shared" si="76"/>
        <v>40348.208333333336</v>
      </c>
      <c r="T826" s="11">
        <f t="shared" si="77"/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72"/>
        <v>387.5</v>
      </c>
      <c r="P827" s="7">
        <f t="shared" si="73"/>
        <v>88.853503184713375</v>
      </c>
      <c r="Q827" t="str">
        <f t="shared" si="74"/>
        <v>film &amp; video</v>
      </c>
      <c r="R827" s="1" t="str">
        <f t="shared" si="75"/>
        <v>shorts</v>
      </c>
      <c r="S827" s="11">
        <f t="shared" si="76"/>
        <v>42941.208333333328</v>
      </c>
      <c r="T827" s="11">
        <f t="shared" si="77"/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72"/>
        <v>457.03571428571428</v>
      </c>
      <c r="P828" s="7">
        <f t="shared" si="73"/>
        <v>65.963917525773198</v>
      </c>
      <c r="Q828" t="str">
        <f t="shared" si="74"/>
        <v>theater</v>
      </c>
      <c r="R828" s="1" t="str">
        <f t="shared" si="75"/>
        <v>plays</v>
      </c>
      <c r="S828" s="11">
        <f t="shared" si="76"/>
        <v>40525.25</v>
      </c>
      <c r="T828" s="11">
        <f t="shared" si="77"/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72"/>
        <v>266.69565217391306</v>
      </c>
      <c r="P829" s="7">
        <f t="shared" si="73"/>
        <v>74.804878048780495</v>
      </c>
      <c r="Q829" t="str">
        <f t="shared" si="74"/>
        <v>film &amp; video</v>
      </c>
      <c r="R829" s="1" t="str">
        <f t="shared" si="75"/>
        <v>drama</v>
      </c>
      <c r="S829" s="11">
        <f t="shared" si="76"/>
        <v>40666.208333333336</v>
      </c>
      <c r="T829" s="11">
        <f t="shared" si="77"/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72"/>
        <v>69</v>
      </c>
      <c r="P830" s="7">
        <f t="shared" si="73"/>
        <v>69.98571428571428</v>
      </c>
      <c r="Q830" t="str">
        <f t="shared" si="74"/>
        <v>theater</v>
      </c>
      <c r="R830" s="1" t="str">
        <f t="shared" si="75"/>
        <v>plays</v>
      </c>
      <c r="S830" s="11">
        <f t="shared" si="76"/>
        <v>43340.208333333328</v>
      </c>
      <c r="T830" s="11">
        <f t="shared" si="77"/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72"/>
        <v>51.34375</v>
      </c>
      <c r="P831" s="7">
        <f t="shared" si="73"/>
        <v>32.006493506493506</v>
      </c>
      <c r="Q831" t="str">
        <f t="shared" si="74"/>
        <v>theater</v>
      </c>
      <c r="R831" s="1" t="str">
        <f t="shared" si="75"/>
        <v>plays</v>
      </c>
      <c r="S831" s="11">
        <f t="shared" si="76"/>
        <v>42164.208333333328</v>
      </c>
      <c r="T831" s="11">
        <f t="shared" si="77"/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72"/>
        <v>1.1710526315789473</v>
      </c>
      <c r="P832" s="7">
        <f t="shared" si="73"/>
        <v>64.727272727272734</v>
      </c>
      <c r="Q832" t="str">
        <f t="shared" si="74"/>
        <v>theater</v>
      </c>
      <c r="R832" s="1" t="str">
        <f t="shared" si="75"/>
        <v>plays</v>
      </c>
      <c r="S832" s="11">
        <f t="shared" si="76"/>
        <v>43103.25</v>
      </c>
      <c r="T832" s="11">
        <f t="shared" si="77"/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72"/>
        <v>108.97734294541709</v>
      </c>
      <c r="P833" s="7">
        <f t="shared" si="73"/>
        <v>24.998110087408456</v>
      </c>
      <c r="Q833" t="str">
        <f t="shared" si="74"/>
        <v>photography</v>
      </c>
      <c r="R833" s="1" t="str">
        <f t="shared" si="75"/>
        <v>photography books</v>
      </c>
      <c r="S833" s="11">
        <f t="shared" si="76"/>
        <v>40994.208333333336</v>
      </c>
      <c r="T833" s="11">
        <f t="shared" si="77"/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72"/>
        <v>315.17592592592592</v>
      </c>
      <c r="P834" s="7">
        <f t="shared" si="73"/>
        <v>104.97764070932922</v>
      </c>
      <c r="Q834" t="str">
        <f t="shared" si="74"/>
        <v>publishing</v>
      </c>
      <c r="R834" s="1" t="str">
        <f t="shared" si="75"/>
        <v>translations</v>
      </c>
      <c r="S834" s="11">
        <f t="shared" si="76"/>
        <v>42299.208333333328</v>
      </c>
      <c r="T834" s="11">
        <f t="shared" si="77"/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78">(E835/D835)*100</f>
        <v>157.69117647058823</v>
      </c>
      <c r="P835" s="7">
        <f t="shared" ref="P835:P898" si="79">(E835/G835)</f>
        <v>64.987878787878785</v>
      </c>
      <c r="Q835" t="str">
        <f t="shared" ref="Q835:Q898" si="80">LEFT(N835, FIND("/", N835) -1)</f>
        <v>publishing</v>
      </c>
      <c r="R835" s="1" t="str">
        <f t="shared" ref="R835:R898" si="81">MID(N835, FIND("/", N835) + 1, LEN(N835))</f>
        <v>translations</v>
      </c>
      <c r="S835" s="11">
        <f t="shared" ref="S835:S898" si="82">(((J835/60)/60)/24)+DATE(1970,1,1)</f>
        <v>40588.25</v>
      </c>
      <c r="T835" s="11">
        <f t="shared" ref="T835:T898" si="83">(((K835/60)/60)/24)+DATE(1970,1,1)</f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78"/>
        <v>153.8082191780822</v>
      </c>
      <c r="P836" s="7">
        <f t="shared" si="79"/>
        <v>94.352941176470594</v>
      </c>
      <c r="Q836" t="str">
        <f t="shared" si="80"/>
        <v>theater</v>
      </c>
      <c r="R836" s="1" t="str">
        <f t="shared" si="81"/>
        <v>plays</v>
      </c>
      <c r="S836" s="11">
        <f t="shared" si="82"/>
        <v>41448.208333333336</v>
      </c>
      <c r="T836" s="11">
        <f t="shared" si="83"/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78"/>
        <v>89.738979118329468</v>
      </c>
      <c r="P837" s="7">
        <f t="shared" si="79"/>
        <v>44.001706484641637</v>
      </c>
      <c r="Q837" t="str">
        <f t="shared" si="80"/>
        <v>technology</v>
      </c>
      <c r="R837" s="1" t="str">
        <f t="shared" si="81"/>
        <v>web</v>
      </c>
      <c r="S837" s="11">
        <f t="shared" si="82"/>
        <v>42063.25</v>
      </c>
      <c r="T837" s="11">
        <f t="shared" si="83"/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78"/>
        <v>75.135802469135797</v>
      </c>
      <c r="P838" s="7">
        <f t="shared" si="79"/>
        <v>64.744680851063833</v>
      </c>
      <c r="Q838" t="str">
        <f t="shared" si="80"/>
        <v>music</v>
      </c>
      <c r="R838" s="1" t="str">
        <f t="shared" si="81"/>
        <v>indie rock</v>
      </c>
      <c r="S838" s="11">
        <f t="shared" si="82"/>
        <v>40214.25</v>
      </c>
      <c r="T838" s="11">
        <f t="shared" si="83"/>
        <v>40225.25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78"/>
        <v>852.88135593220341</v>
      </c>
      <c r="P839" s="7">
        <f t="shared" si="79"/>
        <v>84.00667779632721</v>
      </c>
      <c r="Q839" t="str">
        <f t="shared" si="80"/>
        <v>music</v>
      </c>
      <c r="R839" s="1" t="str">
        <f t="shared" si="81"/>
        <v>jazz</v>
      </c>
      <c r="S839" s="11">
        <f t="shared" si="82"/>
        <v>40629.208333333336</v>
      </c>
      <c r="T839" s="11">
        <f t="shared" si="83"/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78"/>
        <v>138.90625</v>
      </c>
      <c r="P840" s="7">
        <f t="shared" si="79"/>
        <v>34.061302681992338</v>
      </c>
      <c r="Q840" t="str">
        <f t="shared" si="80"/>
        <v>theater</v>
      </c>
      <c r="R840" s="1" t="str">
        <f t="shared" si="81"/>
        <v>plays</v>
      </c>
      <c r="S840" s="11">
        <f t="shared" si="82"/>
        <v>43370.208333333328</v>
      </c>
      <c r="T840" s="11">
        <f t="shared" si="83"/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78"/>
        <v>190.18181818181819</v>
      </c>
      <c r="P841" s="7">
        <f t="shared" si="79"/>
        <v>93.273885350318466</v>
      </c>
      <c r="Q841" t="str">
        <f t="shared" si="80"/>
        <v>film &amp; video</v>
      </c>
      <c r="R841" s="1" t="str">
        <f t="shared" si="81"/>
        <v>documentary</v>
      </c>
      <c r="S841" s="11">
        <f t="shared" si="82"/>
        <v>41715.208333333336</v>
      </c>
      <c r="T841" s="11">
        <f t="shared" si="83"/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78"/>
        <v>100.24333619948409</v>
      </c>
      <c r="P842" s="7">
        <f t="shared" si="79"/>
        <v>32.998301726577978</v>
      </c>
      <c r="Q842" t="str">
        <f t="shared" si="80"/>
        <v>theater</v>
      </c>
      <c r="R842" s="1" t="str">
        <f t="shared" si="81"/>
        <v>plays</v>
      </c>
      <c r="S842" s="11">
        <f t="shared" si="82"/>
        <v>41836.208333333336</v>
      </c>
      <c r="T842" s="11">
        <f t="shared" si="83"/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78"/>
        <v>142.75824175824175</v>
      </c>
      <c r="P843" s="7">
        <f t="shared" si="79"/>
        <v>83.812903225806451</v>
      </c>
      <c r="Q843" t="str">
        <f t="shared" si="80"/>
        <v>technology</v>
      </c>
      <c r="R843" s="1" t="str">
        <f t="shared" si="81"/>
        <v>web</v>
      </c>
      <c r="S843" s="11">
        <f t="shared" si="82"/>
        <v>42419.25</v>
      </c>
      <c r="T843" s="11">
        <f t="shared" si="83"/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78"/>
        <v>563.13333333333333</v>
      </c>
      <c r="P844" s="7">
        <f t="shared" si="79"/>
        <v>63.992424242424242</v>
      </c>
      <c r="Q844" t="str">
        <f t="shared" si="80"/>
        <v>technology</v>
      </c>
      <c r="R844" s="1" t="str">
        <f t="shared" si="81"/>
        <v>wearables</v>
      </c>
      <c r="S844" s="11">
        <f t="shared" si="82"/>
        <v>43266.208333333328</v>
      </c>
      <c r="T844" s="11">
        <f t="shared" si="83"/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78"/>
        <v>30.715909090909086</v>
      </c>
      <c r="P845" s="7">
        <f t="shared" si="79"/>
        <v>81.909090909090907</v>
      </c>
      <c r="Q845" t="str">
        <f t="shared" si="80"/>
        <v>photography</v>
      </c>
      <c r="R845" s="1" t="str">
        <f t="shared" si="81"/>
        <v>photography books</v>
      </c>
      <c r="S845" s="11">
        <f t="shared" si="82"/>
        <v>43338.208333333328</v>
      </c>
      <c r="T845" s="11">
        <f t="shared" si="83"/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78"/>
        <v>99.39772727272728</v>
      </c>
      <c r="P846" s="7">
        <f t="shared" si="79"/>
        <v>93.053191489361708</v>
      </c>
      <c r="Q846" t="str">
        <f t="shared" si="80"/>
        <v>film &amp; video</v>
      </c>
      <c r="R846" s="1" t="str">
        <f t="shared" si="81"/>
        <v>documentary</v>
      </c>
      <c r="S846" s="11">
        <f t="shared" si="82"/>
        <v>40930.25</v>
      </c>
      <c r="T846" s="11">
        <f t="shared" si="83"/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78"/>
        <v>197.54935622317598</v>
      </c>
      <c r="P847" s="7">
        <f t="shared" si="79"/>
        <v>101.98449039881831</v>
      </c>
      <c r="Q847" t="str">
        <f t="shared" si="80"/>
        <v>technology</v>
      </c>
      <c r="R847" s="1" t="str">
        <f t="shared" si="81"/>
        <v>web</v>
      </c>
      <c r="S847" s="11">
        <f t="shared" si="82"/>
        <v>43235.208333333328</v>
      </c>
      <c r="T847" s="11">
        <f t="shared" si="83"/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78"/>
        <v>508.5</v>
      </c>
      <c r="P848" s="7">
        <f t="shared" si="79"/>
        <v>105.9375</v>
      </c>
      <c r="Q848" t="str">
        <f t="shared" si="80"/>
        <v>technology</v>
      </c>
      <c r="R848" s="1" t="str">
        <f t="shared" si="81"/>
        <v>web</v>
      </c>
      <c r="S848" s="11">
        <f t="shared" si="82"/>
        <v>43302.208333333328</v>
      </c>
      <c r="T848" s="11">
        <f t="shared" si="83"/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78"/>
        <v>237.74468085106383</v>
      </c>
      <c r="P849" s="7">
        <f t="shared" si="79"/>
        <v>101.58181818181818</v>
      </c>
      <c r="Q849" t="str">
        <f t="shared" si="80"/>
        <v>food</v>
      </c>
      <c r="R849" s="1" t="str">
        <f t="shared" si="81"/>
        <v>food trucks</v>
      </c>
      <c r="S849" s="11">
        <f t="shared" si="82"/>
        <v>43107.25</v>
      </c>
      <c r="T849" s="11">
        <f t="shared" si="83"/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78"/>
        <v>338.46875</v>
      </c>
      <c r="P850" s="7">
        <f t="shared" si="79"/>
        <v>62.970930232558139</v>
      </c>
      <c r="Q850" t="str">
        <f t="shared" si="80"/>
        <v>film &amp; video</v>
      </c>
      <c r="R850" s="1" t="str">
        <f t="shared" si="81"/>
        <v>drama</v>
      </c>
      <c r="S850" s="11">
        <f t="shared" si="82"/>
        <v>40341.208333333336</v>
      </c>
      <c r="T850" s="11">
        <f t="shared" si="83"/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78"/>
        <v>133.08955223880596</v>
      </c>
      <c r="P851" s="7">
        <f t="shared" si="79"/>
        <v>29.045602605863191</v>
      </c>
      <c r="Q851" t="str">
        <f t="shared" si="80"/>
        <v>music</v>
      </c>
      <c r="R851" s="1" t="str">
        <f t="shared" si="81"/>
        <v>indie rock</v>
      </c>
      <c r="S851" s="11">
        <f t="shared" si="82"/>
        <v>40948.25</v>
      </c>
      <c r="T851" s="11">
        <f t="shared" si="83"/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78"/>
        <v>1</v>
      </c>
      <c r="P852" s="7">
        <f t="shared" si="79"/>
        <v>1</v>
      </c>
      <c r="Q852" t="str">
        <f t="shared" si="80"/>
        <v>music</v>
      </c>
      <c r="R852" s="1" t="str">
        <f t="shared" si="81"/>
        <v>rock</v>
      </c>
      <c r="S852" s="11">
        <f t="shared" si="82"/>
        <v>40866.25</v>
      </c>
      <c r="T852" s="11">
        <f t="shared" si="83"/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78"/>
        <v>207.79999999999998</v>
      </c>
      <c r="P853" s="7">
        <f t="shared" si="79"/>
        <v>77.924999999999997</v>
      </c>
      <c r="Q853" t="str">
        <f t="shared" si="80"/>
        <v>music</v>
      </c>
      <c r="R853" s="1" t="str">
        <f t="shared" si="81"/>
        <v>electric music</v>
      </c>
      <c r="S853" s="11">
        <f t="shared" si="82"/>
        <v>41031.208333333336</v>
      </c>
      <c r="T853" s="11">
        <f t="shared" si="83"/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78"/>
        <v>51.122448979591837</v>
      </c>
      <c r="P854" s="7">
        <f t="shared" si="79"/>
        <v>80.806451612903231</v>
      </c>
      <c r="Q854" t="str">
        <f t="shared" si="80"/>
        <v>games</v>
      </c>
      <c r="R854" s="1" t="str">
        <f t="shared" si="81"/>
        <v>video games</v>
      </c>
      <c r="S854" s="11">
        <f t="shared" si="82"/>
        <v>40740.208333333336</v>
      </c>
      <c r="T854" s="11">
        <f t="shared" si="83"/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78"/>
        <v>652.05847953216369</v>
      </c>
      <c r="P855" s="7">
        <f t="shared" si="79"/>
        <v>76.006816632583508</v>
      </c>
      <c r="Q855" t="str">
        <f t="shared" si="80"/>
        <v>music</v>
      </c>
      <c r="R855" s="1" t="str">
        <f t="shared" si="81"/>
        <v>indie rock</v>
      </c>
      <c r="S855" s="11">
        <f t="shared" si="82"/>
        <v>40714.208333333336</v>
      </c>
      <c r="T855" s="11">
        <f t="shared" si="83"/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78"/>
        <v>113.63099415204678</v>
      </c>
      <c r="P856" s="7">
        <f t="shared" si="79"/>
        <v>72.993613824192337</v>
      </c>
      <c r="Q856" t="str">
        <f t="shared" si="80"/>
        <v>publishing</v>
      </c>
      <c r="R856" s="1" t="str">
        <f t="shared" si="81"/>
        <v>fiction</v>
      </c>
      <c r="S856" s="11">
        <f t="shared" si="82"/>
        <v>43787.25</v>
      </c>
      <c r="T856" s="11">
        <f t="shared" si="83"/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78"/>
        <v>102.37606837606839</v>
      </c>
      <c r="P857" s="7">
        <f t="shared" si="79"/>
        <v>53</v>
      </c>
      <c r="Q857" t="str">
        <f t="shared" si="80"/>
        <v>theater</v>
      </c>
      <c r="R857" s="1" t="str">
        <f t="shared" si="81"/>
        <v>plays</v>
      </c>
      <c r="S857" s="11">
        <f t="shared" si="82"/>
        <v>40712.208333333336</v>
      </c>
      <c r="T857" s="11">
        <f t="shared" si="83"/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78"/>
        <v>356.58333333333331</v>
      </c>
      <c r="P858" s="7">
        <f t="shared" si="79"/>
        <v>54.164556962025316</v>
      </c>
      <c r="Q858" t="str">
        <f t="shared" si="80"/>
        <v>food</v>
      </c>
      <c r="R858" s="1" t="str">
        <f t="shared" si="81"/>
        <v>food trucks</v>
      </c>
      <c r="S858" s="11">
        <f t="shared" si="82"/>
        <v>41023.208333333336</v>
      </c>
      <c r="T858" s="11">
        <f t="shared" si="83"/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78"/>
        <v>139.86792452830187</v>
      </c>
      <c r="P859" s="7">
        <f t="shared" si="79"/>
        <v>32.946666666666665</v>
      </c>
      <c r="Q859" t="str">
        <f t="shared" si="80"/>
        <v>film &amp; video</v>
      </c>
      <c r="R859" s="1" t="str">
        <f t="shared" si="81"/>
        <v>shorts</v>
      </c>
      <c r="S859" s="11">
        <f t="shared" si="82"/>
        <v>40944.25</v>
      </c>
      <c r="T859" s="11">
        <f t="shared" si="83"/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78"/>
        <v>69.45</v>
      </c>
      <c r="P860" s="7">
        <f t="shared" si="79"/>
        <v>79.371428571428567</v>
      </c>
      <c r="Q860" t="str">
        <f t="shared" si="80"/>
        <v>food</v>
      </c>
      <c r="R860" s="1" t="str">
        <f t="shared" si="81"/>
        <v>food trucks</v>
      </c>
      <c r="S860" s="11">
        <f t="shared" si="82"/>
        <v>43211.208333333328</v>
      </c>
      <c r="T860" s="11">
        <f t="shared" si="83"/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78"/>
        <v>35.534246575342465</v>
      </c>
      <c r="P861" s="7">
        <f t="shared" si="79"/>
        <v>41.174603174603178</v>
      </c>
      <c r="Q861" t="str">
        <f t="shared" si="80"/>
        <v>theater</v>
      </c>
      <c r="R861" s="1" t="str">
        <f t="shared" si="81"/>
        <v>plays</v>
      </c>
      <c r="S861" s="11">
        <f t="shared" si="82"/>
        <v>41334.25</v>
      </c>
      <c r="T861" s="11">
        <f t="shared" si="83"/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78"/>
        <v>251.65</v>
      </c>
      <c r="P862" s="7">
        <f t="shared" si="79"/>
        <v>77.430769230769229</v>
      </c>
      <c r="Q862" t="str">
        <f t="shared" si="80"/>
        <v>technology</v>
      </c>
      <c r="R862" s="1" t="str">
        <f t="shared" si="81"/>
        <v>wearables</v>
      </c>
      <c r="S862" s="11">
        <f t="shared" si="82"/>
        <v>43515.25</v>
      </c>
      <c r="T862" s="11">
        <f t="shared" si="83"/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78"/>
        <v>105.87500000000001</v>
      </c>
      <c r="P863" s="7">
        <f t="shared" si="79"/>
        <v>57.159509202453989</v>
      </c>
      <c r="Q863" t="str">
        <f t="shared" si="80"/>
        <v>theater</v>
      </c>
      <c r="R863" s="1" t="str">
        <f t="shared" si="81"/>
        <v>plays</v>
      </c>
      <c r="S863" s="11">
        <f t="shared" si="82"/>
        <v>40258.208333333336</v>
      </c>
      <c r="T863" s="11">
        <f t="shared" si="83"/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78"/>
        <v>187.42857142857144</v>
      </c>
      <c r="P864" s="7">
        <f t="shared" si="79"/>
        <v>77.17647058823529</v>
      </c>
      <c r="Q864" t="str">
        <f t="shared" si="80"/>
        <v>theater</v>
      </c>
      <c r="R864" s="1" t="str">
        <f t="shared" si="81"/>
        <v>plays</v>
      </c>
      <c r="S864" s="11">
        <f t="shared" si="82"/>
        <v>40756.208333333336</v>
      </c>
      <c r="T864" s="11">
        <f t="shared" si="83"/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78"/>
        <v>386.78571428571428</v>
      </c>
      <c r="P865" s="7">
        <f t="shared" si="79"/>
        <v>24.953917050691246</v>
      </c>
      <c r="Q865" t="str">
        <f t="shared" si="80"/>
        <v>film &amp; video</v>
      </c>
      <c r="R865" s="1" t="str">
        <f t="shared" si="81"/>
        <v>television</v>
      </c>
      <c r="S865" s="11">
        <f t="shared" si="82"/>
        <v>42172.208333333328</v>
      </c>
      <c r="T865" s="11">
        <f t="shared" si="83"/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78"/>
        <v>347.07142857142856</v>
      </c>
      <c r="P866" s="7">
        <f t="shared" si="79"/>
        <v>97.18</v>
      </c>
      <c r="Q866" t="str">
        <f t="shared" si="80"/>
        <v>film &amp; video</v>
      </c>
      <c r="R866" s="1" t="str">
        <f t="shared" si="81"/>
        <v>shorts</v>
      </c>
      <c r="S866" s="11">
        <f t="shared" si="82"/>
        <v>42601.208333333328</v>
      </c>
      <c r="T866" s="11">
        <f t="shared" si="83"/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78"/>
        <v>185.82098765432099</v>
      </c>
      <c r="P867" s="7">
        <f t="shared" si="79"/>
        <v>46.000916870415651</v>
      </c>
      <c r="Q867" t="str">
        <f t="shared" si="80"/>
        <v>theater</v>
      </c>
      <c r="R867" s="1" t="str">
        <f t="shared" si="81"/>
        <v>plays</v>
      </c>
      <c r="S867" s="11">
        <f t="shared" si="82"/>
        <v>41897.208333333336</v>
      </c>
      <c r="T867" s="11">
        <f t="shared" si="83"/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78"/>
        <v>43.241247264770237</v>
      </c>
      <c r="P868" s="7">
        <f t="shared" si="79"/>
        <v>88.023385300668153</v>
      </c>
      <c r="Q868" t="str">
        <f t="shared" si="80"/>
        <v>photography</v>
      </c>
      <c r="R868" s="1" t="str">
        <f t="shared" si="81"/>
        <v>photography books</v>
      </c>
      <c r="S868" s="11">
        <f t="shared" si="82"/>
        <v>40671.208333333336</v>
      </c>
      <c r="T868" s="11">
        <f t="shared" si="83"/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78"/>
        <v>162.4375</v>
      </c>
      <c r="P869" s="7">
        <f t="shared" si="79"/>
        <v>25.99</v>
      </c>
      <c r="Q869" t="str">
        <f t="shared" si="80"/>
        <v>food</v>
      </c>
      <c r="R869" s="1" t="str">
        <f t="shared" si="81"/>
        <v>food trucks</v>
      </c>
      <c r="S869" s="11">
        <f t="shared" si="82"/>
        <v>43382.208333333328</v>
      </c>
      <c r="T869" s="11">
        <f t="shared" si="83"/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78"/>
        <v>184.84285714285716</v>
      </c>
      <c r="P870" s="7">
        <f t="shared" si="79"/>
        <v>102.69047619047619</v>
      </c>
      <c r="Q870" t="str">
        <f t="shared" si="80"/>
        <v>theater</v>
      </c>
      <c r="R870" s="1" t="str">
        <f t="shared" si="81"/>
        <v>plays</v>
      </c>
      <c r="S870" s="11">
        <f t="shared" si="82"/>
        <v>41559.208333333336</v>
      </c>
      <c r="T870" s="11">
        <f t="shared" si="83"/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78"/>
        <v>23.703520691785052</v>
      </c>
      <c r="P871" s="7">
        <f t="shared" si="79"/>
        <v>72.958174904942965</v>
      </c>
      <c r="Q871" t="str">
        <f t="shared" si="80"/>
        <v>film &amp; video</v>
      </c>
      <c r="R871" s="1" t="str">
        <f t="shared" si="81"/>
        <v>drama</v>
      </c>
      <c r="S871" s="11">
        <f t="shared" si="82"/>
        <v>40350.208333333336</v>
      </c>
      <c r="T871" s="11">
        <f t="shared" si="83"/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78"/>
        <v>89.870129870129873</v>
      </c>
      <c r="P872" s="7">
        <f t="shared" si="79"/>
        <v>57.190082644628099</v>
      </c>
      <c r="Q872" t="str">
        <f t="shared" si="80"/>
        <v>theater</v>
      </c>
      <c r="R872" s="1" t="str">
        <f t="shared" si="81"/>
        <v>plays</v>
      </c>
      <c r="S872" s="11">
        <f t="shared" si="82"/>
        <v>42240.208333333328</v>
      </c>
      <c r="T872" s="11">
        <f t="shared" si="83"/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78"/>
        <v>272.6041958041958</v>
      </c>
      <c r="P873" s="7">
        <f t="shared" si="79"/>
        <v>84.013793103448279</v>
      </c>
      <c r="Q873" t="str">
        <f t="shared" si="80"/>
        <v>theater</v>
      </c>
      <c r="R873" s="1" t="str">
        <f t="shared" si="81"/>
        <v>plays</v>
      </c>
      <c r="S873" s="11">
        <f t="shared" si="82"/>
        <v>43040.208333333328</v>
      </c>
      <c r="T873" s="11">
        <f t="shared" si="83"/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78"/>
        <v>170.04255319148936</v>
      </c>
      <c r="P874" s="7">
        <f t="shared" si="79"/>
        <v>98.666666666666671</v>
      </c>
      <c r="Q874" t="str">
        <f t="shared" si="80"/>
        <v>film &amp; video</v>
      </c>
      <c r="R874" s="1" t="str">
        <f t="shared" si="81"/>
        <v>science fiction</v>
      </c>
      <c r="S874" s="11">
        <f t="shared" si="82"/>
        <v>43346.208333333328</v>
      </c>
      <c r="T874" s="11">
        <f t="shared" si="83"/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78"/>
        <v>188.28503562945369</v>
      </c>
      <c r="P875" s="7">
        <f t="shared" si="79"/>
        <v>42.007419183889773</v>
      </c>
      <c r="Q875" t="str">
        <f t="shared" si="80"/>
        <v>photography</v>
      </c>
      <c r="R875" s="1" t="str">
        <f t="shared" si="81"/>
        <v>photography books</v>
      </c>
      <c r="S875" s="11">
        <f t="shared" si="82"/>
        <v>41647.25</v>
      </c>
      <c r="T875" s="11">
        <f t="shared" si="83"/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78"/>
        <v>346.93532338308455</v>
      </c>
      <c r="P876" s="7">
        <f t="shared" si="79"/>
        <v>32.002753556677376</v>
      </c>
      <c r="Q876" t="str">
        <f t="shared" si="80"/>
        <v>photography</v>
      </c>
      <c r="R876" s="1" t="str">
        <f t="shared" si="81"/>
        <v>photography books</v>
      </c>
      <c r="S876" s="11">
        <f t="shared" si="82"/>
        <v>40291.208333333336</v>
      </c>
      <c r="T876" s="11">
        <f t="shared" si="83"/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78"/>
        <v>69.177215189873422</v>
      </c>
      <c r="P877" s="7">
        <f t="shared" si="79"/>
        <v>81.567164179104481</v>
      </c>
      <c r="Q877" t="str">
        <f t="shared" si="80"/>
        <v>music</v>
      </c>
      <c r="R877" s="1" t="str">
        <f t="shared" si="81"/>
        <v>rock</v>
      </c>
      <c r="S877" s="11">
        <f t="shared" si="82"/>
        <v>40556.25</v>
      </c>
      <c r="T877" s="11">
        <f t="shared" si="83"/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78"/>
        <v>25.433734939759034</v>
      </c>
      <c r="P878" s="7">
        <f t="shared" si="79"/>
        <v>37.035087719298247</v>
      </c>
      <c r="Q878" t="str">
        <f t="shared" si="80"/>
        <v>photography</v>
      </c>
      <c r="R878" s="1" t="str">
        <f t="shared" si="81"/>
        <v>photography books</v>
      </c>
      <c r="S878" s="11">
        <f t="shared" si="82"/>
        <v>43624.208333333328</v>
      </c>
      <c r="T878" s="11">
        <f t="shared" si="83"/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78"/>
        <v>77.400977995110026</v>
      </c>
      <c r="P879" s="7">
        <f t="shared" si="79"/>
        <v>103.033360455655</v>
      </c>
      <c r="Q879" t="str">
        <f t="shared" si="80"/>
        <v>food</v>
      </c>
      <c r="R879" s="1" t="str">
        <f t="shared" si="81"/>
        <v>food trucks</v>
      </c>
      <c r="S879" s="11">
        <f t="shared" si="82"/>
        <v>42577.208333333328</v>
      </c>
      <c r="T879" s="11">
        <f t="shared" si="83"/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78"/>
        <v>37.481481481481481</v>
      </c>
      <c r="P880" s="7">
        <f t="shared" si="79"/>
        <v>84.333333333333329</v>
      </c>
      <c r="Q880" t="str">
        <f t="shared" si="80"/>
        <v>music</v>
      </c>
      <c r="R880" s="1" t="str">
        <f t="shared" si="81"/>
        <v>metal</v>
      </c>
      <c r="S880" s="11">
        <f t="shared" si="82"/>
        <v>43845.25</v>
      </c>
      <c r="T880" s="11">
        <f t="shared" si="83"/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78"/>
        <v>543.79999999999995</v>
      </c>
      <c r="P881" s="7">
        <f t="shared" si="79"/>
        <v>102.60377358490567</v>
      </c>
      <c r="Q881" t="str">
        <f t="shared" si="80"/>
        <v>publishing</v>
      </c>
      <c r="R881" s="1" t="str">
        <f t="shared" si="81"/>
        <v>nonfiction</v>
      </c>
      <c r="S881" s="11">
        <f t="shared" si="82"/>
        <v>42788.25</v>
      </c>
      <c r="T881" s="11">
        <f t="shared" si="83"/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78"/>
        <v>228.52189349112427</v>
      </c>
      <c r="P882" s="7">
        <f t="shared" si="79"/>
        <v>79.992129246064621</v>
      </c>
      <c r="Q882" t="str">
        <f t="shared" si="80"/>
        <v>music</v>
      </c>
      <c r="R882" s="1" t="str">
        <f t="shared" si="81"/>
        <v>electric music</v>
      </c>
      <c r="S882" s="11">
        <f t="shared" si="82"/>
        <v>43667.208333333328</v>
      </c>
      <c r="T882" s="11">
        <f t="shared" si="83"/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78"/>
        <v>38.948339483394832</v>
      </c>
      <c r="P883" s="7">
        <f t="shared" si="79"/>
        <v>70.055309734513273</v>
      </c>
      <c r="Q883" t="str">
        <f t="shared" si="80"/>
        <v>theater</v>
      </c>
      <c r="R883" s="1" t="str">
        <f t="shared" si="81"/>
        <v>plays</v>
      </c>
      <c r="S883" s="11">
        <f t="shared" si="82"/>
        <v>42194.208333333328</v>
      </c>
      <c r="T883" s="11">
        <f t="shared" si="83"/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78"/>
        <v>370</v>
      </c>
      <c r="P884" s="7">
        <f t="shared" si="79"/>
        <v>37</v>
      </c>
      <c r="Q884" t="str">
        <f t="shared" si="80"/>
        <v>theater</v>
      </c>
      <c r="R884" s="1" t="str">
        <f t="shared" si="81"/>
        <v>plays</v>
      </c>
      <c r="S884" s="11">
        <f t="shared" si="82"/>
        <v>42025.25</v>
      </c>
      <c r="T884" s="11">
        <f t="shared" si="83"/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78"/>
        <v>237.91176470588232</v>
      </c>
      <c r="P885" s="7">
        <f t="shared" si="79"/>
        <v>41.911917098445599</v>
      </c>
      <c r="Q885" t="str">
        <f t="shared" si="80"/>
        <v>film &amp; video</v>
      </c>
      <c r="R885" s="1" t="str">
        <f t="shared" si="81"/>
        <v>shorts</v>
      </c>
      <c r="S885" s="11">
        <f t="shared" si="82"/>
        <v>40323.208333333336</v>
      </c>
      <c r="T885" s="11">
        <f t="shared" si="83"/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78"/>
        <v>64.036299765807954</v>
      </c>
      <c r="P886" s="7">
        <f t="shared" si="79"/>
        <v>57.992576882290564</v>
      </c>
      <c r="Q886" t="str">
        <f t="shared" si="80"/>
        <v>theater</v>
      </c>
      <c r="R886" s="1" t="str">
        <f t="shared" si="81"/>
        <v>plays</v>
      </c>
      <c r="S886" s="11">
        <f t="shared" si="82"/>
        <v>41763.208333333336</v>
      </c>
      <c r="T886" s="11">
        <f t="shared" si="83"/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78"/>
        <v>118.27777777777777</v>
      </c>
      <c r="P887" s="7">
        <f t="shared" si="79"/>
        <v>40.942307692307693</v>
      </c>
      <c r="Q887" t="str">
        <f t="shared" si="80"/>
        <v>theater</v>
      </c>
      <c r="R887" s="1" t="str">
        <f t="shared" si="81"/>
        <v>plays</v>
      </c>
      <c r="S887" s="11">
        <f t="shared" si="82"/>
        <v>40335.208333333336</v>
      </c>
      <c r="T887" s="11">
        <f t="shared" si="83"/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78"/>
        <v>84.824037184594957</v>
      </c>
      <c r="P888" s="7">
        <f t="shared" si="79"/>
        <v>69.9972602739726</v>
      </c>
      <c r="Q888" t="str">
        <f t="shared" si="80"/>
        <v>music</v>
      </c>
      <c r="R888" s="1" t="str">
        <f t="shared" si="81"/>
        <v>indie rock</v>
      </c>
      <c r="S888" s="11">
        <f t="shared" si="82"/>
        <v>40416.208333333336</v>
      </c>
      <c r="T888" s="11">
        <f t="shared" si="83"/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78"/>
        <v>29.346153846153843</v>
      </c>
      <c r="P889" s="7">
        <f t="shared" si="79"/>
        <v>73.838709677419359</v>
      </c>
      <c r="Q889" t="str">
        <f t="shared" si="80"/>
        <v>theater</v>
      </c>
      <c r="R889" s="1" t="str">
        <f t="shared" si="81"/>
        <v>plays</v>
      </c>
      <c r="S889" s="11">
        <f t="shared" si="82"/>
        <v>42202.208333333328</v>
      </c>
      <c r="T889" s="11">
        <f t="shared" si="83"/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78"/>
        <v>209.89655172413794</v>
      </c>
      <c r="P890" s="7">
        <f t="shared" si="79"/>
        <v>41.979310344827589</v>
      </c>
      <c r="Q890" t="str">
        <f t="shared" si="80"/>
        <v>theater</v>
      </c>
      <c r="R890" s="1" t="str">
        <f t="shared" si="81"/>
        <v>plays</v>
      </c>
      <c r="S890" s="11">
        <f t="shared" si="82"/>
        <v>42836.208333333328</v>
      </c>
      <c r="T890" s="11">
        <f t="shared" si="83"/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78"/>
        <v>169.78571428571431</v>
      </c>
      <c r="P891" s="7">
        <f t="shared" si="79"/>
        <v>77.93442622950819</v>
      </c>
      <c r="Q891" t="str">
        <f t="shared" si="80"/>
        <v>music</v>
      </c>
      <c r="R891" s="1" t="str">
        <f t="shared" si="81"/>
        <v>electric music</v>
      </c>
      <c r="S891" s="11">
        <f t="shared" si="82"/>
        <v>41710.208333333336</v>
      </c>
      <c r="T891" s="11">
        <f t="shared" si="83"/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78"/>
        <v>115.95907738095239</v>
      </c>
      <c r="P892" s="7">
        <f t="shared" si="79"/>
        <v>106.01972789115646</v>
      </c>
      <c r="Q892" t="str">
        <f t="shared" si="80"/>
        <v>music</v>
      </c>
      <c r="R892" s="1" t="str">
        <f t="shared" si="81"/>
        <v>indie rock</v>
      </c>
      <c r="S892" s="11">
        <f t="shared" si="82"/>
        <v>43640.208333333328</v>
      </c>
      <c r="T892" s="11">
        <f t="shared" si="83"/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78"/>
        <v>258.59999999999997</v>
      </c>
      <c r="P893" s="7">
        <f t="shared" si="79"/>
        <v>47.018181818181816</v>
      </c>
      <c r="Q893" t="str">
        <f t="shared" si="80"/>
        <v>film &amp; video</v>
      </c>
      <c r="R893" s="1" t="str">
        <f t="shared" si="81"/>
        <v>documentary</v>
      </c>
      <c r="S893" s="11">
        <f t="shared" si="82"/>
        <v>40880.25</v>
      </c>
      <c r="T893" s="11">
        <f t="shared" si="83"/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78"/>
        <v>230.58333333333331</v>
      </c>
      <c r="P894" s="7">
        <f t="shared" si="79"/>
        <v>76.016483516483518</v>
      </c>
      <c r="Q894" t="str">
        <f t="shared" si="80"/>
        <v>publishing</v>
      </c>
      <c r="R894" s="1" t="str">
        <f t="shared" si="81"/>
        <v>translations</v>
      </c>
      <c r="S894" s="11">
        <f t="shared" si="82"/>
        <v>40319.208333333336</v>
      </c>
      <c r="T894" s="11">
        <f t="shared" si="83"/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78"/>
        <v>128.21428571428572</v>
      </c>
      <c r="P895" s="7">
        <f t="shared" si="79"/>
        <v>54.120603015075375</v>
      </c>
      <c r="Q895" t="str">
        <f t="shared" si="80"/>
        <v>film &amp; video</v>
      </c>
      <c r="R895" s="1" t="str">
        <f t="shared" si="81"/>
        <v>documentary</v>
      </c>
      <c r="S895" s="11">
        <f t="shared" si="82"/>
        <v>42170.208333333328</v>
      </c>
      <c r="T895" s="11">
        <f t="shared" si="83"/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78"/>
        <v>188.70588235294116</v>
      </c>
      <c r="P896" s="7">
        <f t="shared" si="79"/>
        <v>57.285714285714285</v>
      </c>
      <c r="Q896" t="str">
        <f t="shared" si="80"/>
        <v>film &amp; video</v>
      </c>
      <c r="R896" s="1" t="str">
        <f t="shared" si="81"/>
        <v>television</v>
      </c>
      <c r="S896" s="11">
        <f t="shared" si="82"/>
        <v>41466.208333333336</v>
      </c>
      <c r="T896" s="11">
        <f t="shared" si="83"/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78"/>
        <v>6.9511889862327907</v>
      </c>
      <c r="P897" s="7">
        <f t="shared" si="79"/>
        <v>103.81308411214954</v>
      </c>
      <c r="Q897" t="str">
        <f t="shared" si="80"/>
        <v>theater</v>
      </c>
      <c r="R897" s="1" t="str">
        <f t="shared" si="81"/>
        <v>plays</v>
      </c>
      <c r="S897" s="11">
        <f t="shared" si="82"/>
        <v>43134.25</v>
      </c>
      <c r="T897" s="11">
        <f t="shared" si="83"/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78"/>
        <v>774.43434343434342</v>
      </c>
      <c r="P898" s="7">
        <f t="shared" si="79"/>
        <v>105.02602739726028</v>
      </c>
      <c r="Q898" t="str">
        <f t="shared" si="80"/>
        <v>food</v>
      </c>
      <c r="R898" s="1" t="str">
        <f t="shared" si="81"/>
        <v>food trucks</v>
      </c>
      <c r="S898" s="11">
        <f t="shared" si="82"/>
        <v>40738.208333333336</v>
      </c>
      <c r="T898" s="11">
        <f t="shared" si="83"/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84">(E899/D899)*100</f>
        <v>27.693181818181817</v>
      </c>
      <c r="P899" s="7">
        <f t="shared" ref="P899:P962" si="85">(E899/G899)</f>
        <v>90.259259259259252</v>
      </c>
      <c r="Q899" t="str">
        <f t="shared" ref="Q899:Q962" si="86">LEFT(N899, FIND("/", N899) -1)</f>
        <v>theater</v>
      </c>
      <c r="R899" s="1" t="str">
        <f t="shared" ref="R899:R962" si="87">MID(N899, FIND("/", N899) + 1, LEN(N899))</f>
        <v>plays</v>
      </c>
      <c r="S899" s="11">
        <f t="shared" ref="S899:S962" si="88">(((J899/60)/60)/24)+DATE(1970,1,1)</f>
        <v>43583.208333333328</v>
      </c>
      <c r="T899" s="11">
        <f t="shared" ref="T899:T962" si="89">(((K899/60)/60)/24)+DATE(1970,1,1)</f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84"/>
        <v>52.479620323841424</v>
      </c>
      <c r="P900" s="7">
        <f t="shared" si="85"/>
        <v>76.978705978705975</v>
      </c>
      <c r="Q900" t="str">
        <f t="shared" si="86"/>
        <v>film &amp; video</v>
      </c>
      <c r="R900" s="1" t="str">
        <f t="shared" si="87"/>
        <v>documentary</v>
      </c>
      <c r="S900" s="11">
        <f t="shared" si="88"/>
        <v>43815.25</v>
      </c>
      <c r="T900" s="11">
        <f t="shared" si="89"/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84"/>
        <v>407.09677419354841</v>
      </c>
      <c r="P901" s="7">
        <f t="shared" si="85"/>
        <v>102.60162601626017</v>
      </c>
      <c r="Q901" t="str">
        <f t="shared" si="86"/>
        <v>music</v>
      </c>
      <c r="R901" s="1" t="str">
        <f t="shared" si="87"/>
        <v>jazz</v>
      </c>
      <c r="S901" s="11">
        <f t="shared" si="88"/>
        <v>41554.208333333336</v>
      </c>
      <c r="T901" s="11">
        <f t="shared" si="89"/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84"/>
        <v>2</v>
      </c>
      <c r="P902" s="7">
        <f t="shared" si="85"/>
        <v>2</v>
      </c>
      <c r="Q902" t="str">
        <f t="shared" si="86"/>
        <v>technology</v>
      </c>
      <c r="R902" s="1" t="str">
        <f t="shared" si="87"/>
        <v>web</v>
      </c>
      <c r="S902" s="11">
        <f t="shared" si="88"/>
        <v>41901.208333333336</v>
      </c>
      <c r="T902" s="11">
        <f t="shared" si="89"/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84"/>
        <v>156.17857142857144</v>
      </c>
      <c r="P903" s="7">
        <f t="shared" si="85"/>
        <v>55.0062893081761</v>
      </c>
      <c r="Q903" t="str">
        <f t="shared" si="86"/>
        <v>music</v>
      </c>
      <c r="R903" s="1" t="str">
        <f t="shared" si="87"/>
        <v>rock</v>
      </c>
      <c r="S903" s="11">
        <f t="shared" si="88"/>
        <v>43298.208333333328</v>
      </c>
      <c r="T903" s="11">
        <f t="shared" si="89"/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84"/>
        <v>252.42857142857144</v>
      </c>
      <c r="P904" s="7">
        <f t="shared" si="85"/>
        <v>32.127272727272725</v>
      </c>
      <c r="Q904" t="str">
        <f t="shared" si="86"/>
        <v>technology</v>
      </c>
      <c r="R904" s="1" t="str">
        <f t="shared" si="87"/>
        <v>web</v>
      </c>
      <c r="S904" s="11">
        <f t="shared" si="88"/>
        <v>42399.25</v>
      </c>
      <c r="T904" s="11">
        <f t="shared" si="89"/>
        <v>42441.25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84"/>
        <v>1.729268292682927</v>
      </c>
      <c r="P905" s="7">
        <f t="shared" si="85"/>
        <v>50.642857142857146</v>
      </c>
      <c r="Q905" t="str">
        <f t="shared" si="86"/>
        <v>publishing</v>
      </c>
      <c r="R905" s="1" t="str">
        <f t="shared" si="87"/>
        <v>nonfiction</v>
      </c>
      <c r="S905" s="11">
        <f t="shared" si="88"/>
        <v>41034.208333333336</v>
      </c>
      <c r="T905" s="11">
        <f t="shared" si="89"/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84"/>
        <v>12.230769230769232</v>
      </c>
      <c r="P906" s="7">
        <f t="shared" si="85"/>
        <v>49.6875</v>
      </c>
      <c r="Q906" t="str">
        <f t="shared" si="86"/>
        <v>publishing</v>
      </c>
      <c r="R906" s="1" t="str">
        <f t="shared" si="87"/>
        <v>radio &amp; podcasts</v>
      </c>
      <c r="S906" s="11">
        <f t="shared" si="88"/>
        <v>41186.208333333336</v>
      </c>
      <c r="T906" s="11">
        <f t="shared" si="89"/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84"/>
        <v>163.98734177215189</v>
      </c>
      <c r="P907" s="7">
        <f t="shared" si="85"/>
        <v>54.894067796610166</v>
      </c>
      <c r="Q907" t="str">
        <f t="shared" si="86"/>
        <v>theater</v>
      </c>
      <c r="R907" s="1" t="str">
        <f t="shared" si="87"/>
        <v>plays</v>
      </c>
      <c r="S907" s="11">
        <f t="shared" si="88"/>
        <v>41536.208333333336</v>
      </c>
      <c r="T907" s="11">
        <f t="shared" si="89"/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84"/>
        <v>162.98181818181817</v>
      </c>
      <c r="P908" s="7">
        <f t="shared" si="85"/>
        <v>46.931937172774866</v>
      </c>
      <c r="Q908" t="str">
        <f t="shared" si="86"/>
        <v>film &amp; video</v>
      </c>
      <c r="R908" s="1" t="str">
        <f t="shared" si="87"/>
        <v>documentary</v>
      </c>
      <c r="S908" s="11">
        <f t="shared" si="88"/>
        <v>42868.208333333328</v>
      </c>
      <c r="T908" s="11">
        <f t="shared" si="89"/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84"/>
        <v>20.252747252747252</v>
      </c>
      <c r="P909" s="7">
        <f t="shared" si="85"/>
        <v>44.951219512195124</v>
      </c>
      <c r="Q909" t="str">
        <f t="shared" si="86"/>
        <v>theater</v>
      </c>
      <c r="R909" s="1" t="str">
        <f t="shared" si="87"/>
        <v>plays</v>
      </c>
      <c r="S909" s="11">
        <f t="shared" si="88"/>
        <v>40660.208333333336</v>
      </c>
      <c r="T909" s="11">
        <f t="shared" si="89"/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84"/>
        <v>319.24083769633506</v>
      </c>
      <c r="P910" s="7">
        <f t="shared" si="85"/>
        <v>30.99898322318251</v>
      </c>
      <c r="Q910" t="str">
        <f t="shared" si="86"/>
        <v>games</v>
      </c>
      <c r="R910" s="1" t="str">
        <f t="shared" si="87"/>
        <v>video games</v>
      </c>
      <c r="S910" s="11">
        <f t="shared" si="88"/>
        <v>41031.208333333336</v>
      </c>
      <c r="T910" s="11">
        <f t="shared" si="89"/>
        <v>41042.208333333336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84"/>
        <v>478.94444444444446</v>
      </c>
      <c r="P911" s="7">
        <f t="shared" si="85"/>
        <v>107.7625</v>
      </c>
      <c r="Q911" t="str">
        <f t="shared" si="86"/>
        <v>theater</v>
      </c>
      <c r="R911" s="1" t="str">
        <f t="shared" si="87"/>
        <v>plays</v>
      </c>
      <c r="S911" s="11">
        <f t="shared" si="88"/>
        <v>43255.208333333328</v>
      </c>
      <c r="T911" s="11">
        <f t="shared" si="89"/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84"/>
        <v>19.556634304207122</v>
      </c>
      <c r="P912" s="7">
        <f t="shared" si="85"/>
        <v>102.07770270270271</v>
      </c>
      <c r="Q912" t="str">
        <f t="shared" si="86"/>
        <v>theater</v>
      </c>
      <c r="R912" s="1" t="str">
        <f t="shared" si="87"/>
        <v>plays</v>
      </c>
      <c r="S912" s="11">
        <f t="shared" si="88"/>
        <v>42026.25</v>
      </c>
      <c r="T912" s="11">
        <f t="shared" si="89"/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84"/>
        <v>198.94827586206895</v>
      </c>
      <c r="P913" s="7">
        <f t="shared" si="85"/>
        <v>24.976190476190474</v>
      </c>
      <c r="Q913" t="str">
        <f t="shared" si="86"/>
        <v>technology</v>
      </c>
      <c r="R913" s="1" t="str">
        <f t="shared" si="87"/>
        <v>web</v>
      </c>
      <c r="S913" s="11">
        <f t="shared" si="88"/>
        <v>43717.208333333328</v>
      </c>
      <c r="T913" s="11">
        <f t="shared" si="89"/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84"/>
        <v>795</v>
      </c>
      <c r="P914" s="7">
        <f t="shared" si="85"/>
        <v>79.944134078212286</v>
      </c>
      <c r="Q914" t="str">
        <f t="shared" si="86"/>
        <v>film &amp; video</v>
      </c>
      <c r="R914" s="1" t="str">
        <f t="shared" si="87"/>
        <v>drama</v>
      </c>
      <c r="S914" s="11">
        <f t="shared" si="88"/>
        <v>41157.208333333336</v>
      </c>
      <c r="T914" s="11">
        <f t="shared" si="89"/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84"/>
        <v>50.621082621082621</v>
      </c>
      <c r="P915" s="7">
        <f t="shared" si="85"/>
        <v>67.946462715105156</v>
      </c>
      <c r="Q915" t="str">
        <f t="shared" si="86"/>
        <v>film &amp; video</v>
      </c>
      <c r="R915" s="1" t="str">
        <f t="shared" si="87"/>
        <v>drama</v>
      </c>
      <c r="S915" s="11">
        <f t="shared" si="88"/>
        <v>43597.208333333328</v>
      </c>
      <c r="T915" s="11">
        <f t="shared" si="89"/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84"/>
        <v>57.4375</v>
      </c>
      <c r="P916" s="7">
        <f t="shared" si="85"/>
        <v>26.070921985815602</v>
      </c>
      <c r="Q916" t="str">
        <f t="shared" si="86"/>
        <v>theater</v>
      </c>
      <c r="R916" s="1" t="str">
        <f t="shared" si="87"/>
        <v>plays</v>
      </c>
      <c r="S916" s="11">
        <f t="shared" si="88"/>
        <v>41490.208333333336</v>
      </c>
      <c r="T916" s="11">
        <f t="shared" si="89"/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84"/>
        <v>155.62827640984909</v>
      </c>
      <c r="P917" s="7">
        <f t="shared" si="85"/>
        <v>105.0032154340836</v>
      </c>
      <c r="Q917" t="str">
        <f t="shared" si="86"/>
        <v>film &amp; video</v>
      </c>
      <c r="R917" s="1" t="str">
        <f t="shared" si="87"/>
        <v>television</v>
      </c>
      <c r="S917" s="11">
        <f t="shared" si="88"/>
        <v>42976.208333333328</v>
      </c>
      <c r="T917" s="11">
        <f t="shared" si="89"/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84"/>
        <v>36.297297297297298</v>
      </c>
      <c r="P918" s="7">
        <f t="shared" si="85"/>
        <v>25.826923076923077</v>
      </c>
      <c r="Q918" t="str">
        <f t="shared" si="86"/>
        <v>photography</v>
      </c>
      <c r="R918" s="1" t="str">
        <f t="shared" si="87"/>
        <v>photography books</v>
      </c>
      <c r="S918" s="11">
        <f t="shared" si="88"/>
        <v>41991.25</v>
      </c>
      <c r="T918" s="11">
        <f t="shared" si="89"/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84"/>
        <v>58.25</v>
      </c>
      <c r="P919" s="7">
        <f t="shared" si="85"/>
        <v>77.666666666666671</v>
      </c>
      <c r="Q919" t="str">
        <f t="shared" si="86"/>
        <v>film &amp; video</v>
      </c>
      <c r="R919" s="1" t="str">
        <f t="shared" si="87"/>
        <v>shorts</v>
      </c>
      <c r="S919" s="11">
        <f t="shared" si="88"/>
        <v>40722.208333333336</v>
      </c>
      <c r="T919" s="11">
        <f t="shared" si="89"/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84"/>
        <v>237.39473684210526</v>
      </c>
      <c r="P920" s="7">
        <f t="shared" si="85"/>
        <v>57.82692307692308</v>
      </c>
      <c r="Q920" t="str">
        <f t="shared" si="86"/>
        <v>publishing</v>
      </c>
      <c r="R920" s="1" t="str">
        <f t="shared" si="87"/>
        <v>radio &amp; podcasts</v>
      </c>
      <c r="S920" s="11">
        <f t="shared" si="88"/>
        <v>41117.208333333336</v>
      </c>
      <c r="T920" s="11">
        <f t="shared" si="89"/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84"/>
        <v>58.75</v>
      </c>
      <c r="P921" s="7">
        <f t="shared" si="85"/>
        <v>92.955555555555549</v>
      </c>
      <c r="Q921" t="str">
        <f t="shared" si="86"/>
        <v>theater</v>
      </c>
      <c r="R921" s="1" t="str">
        <f t="shared" si="87"/>
        <v>plays</v>
      </c>
      <c r="S921" s="11">
        <f t="shared" si="88"/>
        <v>43022.208333333328</v>
      </c>
      <c r="T921" s="11">
        <f t="shared" si="89"/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84"/>
        <v>182.56603773584905</v>
      </c>
      <c r="P922" s="7">
        <f t="shared" si="85"/>
        <v>37.945098039215686</v>
      </c>
      <c r="Q922" t="str">
        <f t="shared" si="86"/>
        <v>film &amp; video</v>
      </c>
      <c r="R922" s="1" t="str">
        <f t="shared" si="87"/>
        <v>animation</v>
      </c>
      <c r="S922" s="11">
        <f t="shared" si="88"/>
        <v>43503.25</v>
      </c>
      <c r="T922" s="11">
        <f t="shared" si="89"/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84"/>
        <v>0.75436408977556113</v>
      </c>
      <c r="P923" s="7">
        <f t="shared" si="85"/>
        <v>31.842105263157894</v>
      </c>
      <c r="Q923" t="str">
        <f t="shared" si="86"/>
        <v>technology</v>
      </c>
      <c r="R923" s="1" t="str">
        <f t="shared" si="87"/>
        <v>web</v>
      </c>
      <c r="S923" s="11">
        <f t="shared" si="88"/>
        <v>40951.25</v>
      </c>
      <c r="T923" s="11">
        <f t="shared" si="89"/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84"/>
        <v>175.95330739299609</v>
      </c>
      <c r="P924" s="7">
        <f t="shared" si="85"/>
        <v>40</v>
      </c>
      <c r="Q924" t="str">
        <f t="shared" si="86"/>
        <v>music</v>
      </c>
      <c r="R924" s="1" t="str">
        <f t="shared" si="87"/>
        <v>world music</v>
      </c>
      <c r="S924" s="11">
        <f t="shared" si="88"/>
        <v>43443.25</v>
      </c>
      <c r="T924" s="11">
        <f t="shared" si="89"/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84"/>
        <v>237.88235294117646</v>
      </c>
      <c r="P925" s="7">
        <f t="shared" si="85"/>
        <v>101.1</v>
      </c>
      <c r="Q925" t="str">
        <f t="shared" si="86"/>
        <v>theater</v>
      </c>
      <c r="R925" s="1" t="str">
        <f t="shared" si="87"/>
        <v>plays</v>
      </c>
      <c r="S925" s="11">
        <f t="shared" si="88"/>
        <v>40373.208333333336</v>
      </c>
      <c r="T925" s="11">
        <f t="shared" si="89"/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84"/>
        <v>488.05076142131981</v>
      </c>
      <c r="P926" s="7">
        <f t="shared" si="85"/>
        <v>84.006989951944078</v>
      </c>
      <c r="Q926" t="str">
        <f t="shared" si="86"/>
        <v>theater</v>
      </c>
      <c r="R926" s="1" t="str">
        <f t="shared" si="87"/>
        <v>plays</v>
      </c>
      <c r="S926" s="11">
        <f t="shared" si="88"/>
        <v>43769.208333333328</v>
      </c>
      <c r="T926" s="11">
        <f t="shared" si="89"/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84"/>
        <v>224.06666666666669</v>
      </c>
      <c r="P927" s="7">
        <f t="shared" si="85"/>
        <v>103.41538461538461</v>
      </c>
      <c r="Q927" t="str">
        <f t="shared" si="86"/>
        <v>theater</v>
      </c>
      <c r="R927" s="1" t="str">
        <f t="shared" si="87"/>
        <v>plays</v>
      </c>
      <c r="S927" s="11">
        <f t="shared" si="88"/>
        <v>43000.208333333328</v>
      </c>
      <c r="T927" s="11">
        <f t="shared" si="89"/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84"/>
        <v>18.126436781609197</v>
      </c>
      <c r="P928" s="7">
        <f t="shared" si="85"/>
        <v>105.13333333333334</v>
      </c>
      <c r="Q928" t="str">
        <f t="shared" si="86"/>
        <v>food</v>
      </c>
      <c r="R928" s="1" t="str">
        <f t="shared" si="87"/>
        <v>food trucks</v>
      </c>
      <c r="S928" s="11">
        <f t="shared" si="88"/>
        <v>42502.208333333328</v>
      </c>
      <c r="T928" s="11">
        <f t="shared" si="89"/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84"/>
        <v>45.847222222222221</v>
      </c>
      <c r="P929" s="7">
        <f t="shared" si="85"/>
        <v>89.21621621621621</v>
      </c>
      <c r="Q929" t="str">
        <f t="shared" si="86"/>
        <v>theater</v>
      </c>
      <c r="R929" s="1" t="str">
        <f t="shared" si="87"/>
        <v>plays</v>
      </c>
      <c r="S929" s="11">
        <f t="shared" si="88"/>
        <v>41102.208333333336</v>
      </c>
      <c r="T929" s="11">
        <f t="shared" si="89"/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84"/>
        <v>117.31541218637993</v>
      </c>
      <c r="P930" s="7">
        <f t="shared" si="85"/>
        <v>51.995234312946785</v>
      </c>
      <c r="Q930" t="str">
        <f t="shared" si="86"/>
        <v>technology</v>
      </c>
      <c r="R930" s="1" t="str">
        <f t="shared" si="87"/>
        <v>web</v>
      </c>
      <c r="S930" s="11">
        <f t="shared" si="88"/>
        <v>41637.25</v>
      </c>
      <c r="T930" s="11">
        <f t="shared" si="89"/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84"/>
        <v>217.30909090909088</v>
      </c>
      <c r="P931" s="7">
        <f t="shared" si="85"/>
        <v>64.956521739130437</v>
      </c>
      <c r="Q931" t="str">
        <f t="shared" si="86"/>
        <v>theater</v>
      </c>
      <c r="R931" s="1" t="str">
        <f t="shared" si="87"/>
        <v>plays</v>
      </c>
      <c r="S931" s="11">
        <f t="shared" si="88"/>
        <v>42858.208333333328</v>
      </c>
      <c r="T931" s="11">
        <f t="shared" si="89"/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84"/>
        <v>112.28571428571428</v>
      </c>
      <c r="P932" s="7">
        <f t="shared" si="85"/>
        <v>46.235294117647058</v>
      </c>
      <c r="Q932" t="str">
        <f t="shared" si="86"/>
        <v>theater</v>
      </c>
      <c r="R932" s="1" t="str">
        <f t="shared" si="87"/>
        <v>plays</v>
      </c>
      <c r="S932" s="11">
        <f t="shared" si="88"/>
        <v>42060.25</v>
      </c>
      <c r="T932" s="11">
        <f t="shared" si="89"/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84"/>
        <v>72.51898734177216</v>
      </c>
      <c r="P933" s="7">
        <f t="shared" si="85"/>
        <v>51.151785714285715</v>
      </c>
      <c r="Q933" t="str">
        <f t="shared" si="86"/>
        <v>theater</v>
      </c>
      <c r="R933" s="1" t="str">
        <f t="shared" si="87"/>
        <v>plays</v>
      </c>
      <c r="S933" s="11">
        <f t="shared" si="88"/>
        <v>41818.208333333336</v>
      </c>
      <c r="T933" s="11">
        <f t="shared" si="89"/>
        <v>41820.208333333336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84"/>
        <v>212.30434782608697</v>
      </c>
      <c r="P934" s="7">
        <f t="shared" si="85"/>
        <v>33.909722222222221</v>
      </c>
      <c r="Q934" t="str">
        <f t="shared" si="86"/>
        <v>music</v>
      </c>
      <c r="R934" s="1" t="str">
        <f t="shared" si="87"/>
        <v>rock</v>
      </c>
      <c r="S934" s="11">
        <f t="shared" si="88"/>
        <v>41709.208333333336</v>
      </c>
      <c r="T934" s="11">
        <f t="shared" si="89"/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84"/>
        <v>239.74657534246577</v>
      </c>
      <c r="P935" s="7">
        <f t="shared" si="85"/>
        <v>92.016298633017882</v>
      </c>
      <c r="Q935" t="str">
        <f t="shared" si="86"/>
        <v>theater</v>
      </c>
      <c r="R935" s="1" t="str">
        <f t="shared" si="87"/>
        <v>plays</v>
      </c>
      <c r="S935" s="11">
        <f t="shared" si="88"/>
        <v>41372.208333333336</v>
      </c>
      <c r="T935" s="11">
        <f t="shared" si="89"/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84"/>
        <v>181.93548387096774</v>
      </c>
      <c r="P936" s="7">
        <f t="shared" si="85"/>
        <v>107.42857142857143</v>
      </c>
      <c r="Q936" t="str">
        <f t="shared" si="86"/>
        <v>theater</v>
      </c>
      <c r="R936" s="1" t="str">
        <f t="shared" si="87"/>
        <v>plays</v>
      </c>
      <c r="S936" s="11">
        <f t="shared" si="88"/>
        <v>42422.25</v>
      </c>
      <c r="T936" s="11">
        <f t="shared" si="89"/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84"/>
        <v>164.13114754098362</v>
      </c>
      <c r="P937" s="7">
        <f t="shared" si="85"/>
        <v>75.848484848484844</v>
      </c>
      <c r="Q937" t="str">
        <f t="shared" si="86"/>
        <v>theater</v>
      </c>
      <c r="R937" s="1" t="str">
        <f t="shared" si="87"/>
        <v>plays</v>
      </c>
      <c r="S937" s="11">
        <f t="shared" si="88"/>
        <v>42209.208333333328</v>
      </c>
      <c r="T937" s="11">
        <f t="shared" si="89"/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84"/>
        <v>1.6375968992248062</v>
      </c>
      <c r="P938" s="7">
        <f t="shared" si="85"/>
        <v>80.476190476190482</v>
      </c>
      <c r="Q938" t="str">
        <f t="shared" si="86"/>
        <v>theater</v>
      </c>
      <c r="R938" s="1" t="str">
        <f t="shared" si="87"/>
        <v>plays</v>
      </c>
      <c r="S938" s="11">
        <f t="shared" si="88"/>
        <v>43668.208333333328</v>
      </c>
      <c r="T938" s="11">
        <f t="shared" si="89"/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84"/>
        <v>49.64385964912281</v>
      </c>
      <c r="P939" s="7">
        <f t="shared" si="85"/>
        <v>86.978483606557376</v>
      </c>
      <c r="Q939" t="str">
        <f t="shared" si="86"/>
        <v>film &amp; video</v>
      </c>
      <c r="R939" s="1" t="str">
        <f t="shared" si="87"/>
        <v>documentary</v>
      </c>
      <c r="S939" s="11">
        <f t="shared" si="88"/>
        <v>42334.25</v>
      </c>
      <c r="T939" s="11">
        <f t="shared" si="89"/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84"/>
        <v>109.70652173913042</v>
      </c>
      <c r="P940" s="7">
        <f t="shared" si="85"/>
        <v>105.13541666666667</v>
      </c>
      <c r="Q940" t="str">
        <f t="shared" si="86"/>
        <v>publishing</v>
      </c>
      <c r="R940" s="1" t="str">
        <f t="shared" si="87"/>
        <v>fiction</v>
      </c>
      <c r="S940" s="11">
        <f t="shared" si="88"/>
        <v>43263.208333333328</v>
      </c>
      <c r="T940" s="11">
        <f t="shared" si="89"/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84"/>
        <v>49.217948717948715</v>
      </c>
      <c r="P941" s="7">
        <f t="shared" si="85"/>
        <v>57.298507462686565</v>
      </c>
      <c r="Q941" t="str">
        <f t="shared" si="86"/>
        <v>games</v>
      </c>
      <c r="R941" s="1" t="str">
        <f t="shared" si="87"/>
        <v>video games</v>
      </c>
      <c r="S941" s="11">
        <f t="shared" si="88"/>
        <v>40670.208333333336</v>
      </c>
      <c r="T941" s="11">
        <f t="shared" si="89"/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84"/>
        <v>62.232323232323225</v>
      </c>
      <c r="P942" s="7">
        <f t="shared" si="85"/>
        <v>93.348484848484844</v>
      </c>
      <c r="Q942" t="str">
        <f t="shared" si="86"/>
        <v>technology</v>
      </c>
      <c r="R942" s="1" t="str">
        <f t="shared" si="87"/>
        <v>web</v>
      </c>
      <c r="S942" s="11">
        <f t="shared" si="88"/>
        <v>41244.25</v>
      </c>
      <c r="T942" s="11">
        <f t="shared" si="89"/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84"/>
        <v>13.05813953488372</v>
      </c>
      <c r="P943" s="7">
        <f t="shared" si="85"/>
        <v>71.987179487179489</v>
      </c>
      <c r="Q943" t="str">
        <f t="shared" si="86"/>
        <v>theater</v>
      </c>
      <c r="R943" s="1" t="str">
        <f t="shared" si="87"/>
        <v>plays</v>
      </c>
      <c r="S943" s="11">
        <f t="shared" si="88"/>
        <v>40552.25</v>
      </c>
      <c r="T943" s="11">
        <f t="shared" si="89"/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84"/>
        <v>64.635416666666671</v>
      </c>
      <c r="P944" s="7">
        <f t="shared" si="85"/>
        <v>92.611940298507463</v>
      </c>
      <c r="Q944" t="str">
        <f t="shared" si="86"/>
        <v>theater</v>
      </c>
      <c r="R944" s="1" t="str">
        <f t="shared" si="87"/>
        <v>plays</v>
      </c>
      <c r="S944" s="11">
        <f t="shared" si="88"/>
        <v>40568.25</v>
      </c>
      <c r="T944" s="11">
        <f t="shared" si="89"/>
        <v>40571.25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84"/>
        <v>159.58666666666667</v>
      </c>
      <c r="P945" s="7">
        <f t="shared" si="85"/>
        <v>104.99122807017544</v>
      </c>
      <c r="Q945" t="str">
        <f t="shared" si="86"/>
        <v>food</v>
      </c>
      <c r="R945" s="1" t="str">
        <f t="shared" si="87"/>
        <v>food trucks</v>
      </c>
      <c r="S945" s="11">
        <f t="shared" si="88"/>
        <v>41906.208333333336</v>
      </c>
      <c r="T945" s="11">
        <f t="shared" si="89"/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84"/>
        <v>81.42</v>
      </c>
      <c r="P946" s="7">
        <f t="shared" si="85"/>
        <v>30.958174904942965</v>
      </c>
      <c r="Q946" t="str">
        <f t="shared" si="86"/>
        <v>photography</v>
      </c>
      <c r="R946" s="1" t="str">
        <f t="shared" si="87"/>
        <v>photography books</v>
      </c>
      <c r="S946" s="11">
        <f t="shared" si="88"/>
        <v>42776.25</v>
      </c>
      <c r="T946" s="11">
        <f t="shared" si="89"/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84"/>
        <v>32.444767441860463</v>
      </c>
      <c r="P947" s="7">
        <f t="shared" si="85"/>
        <v>33.001182732111175</v>
      </c>
      <c r="Q947" t="str">
        <f t="shared" si="86"/>
        <v>photography</v>
      </c>
      <c r="R947" s="1" t="str">
        <f t="shared" si="87"/>
        <v>photography books</v>
      </c>
      <c r="S947" s="11">
        <f t="shared" si="88"/>
        <v>41004.208333333336</v>
      </c>
      <c r="T947" s="11">
        <f t="shared" si="89"/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84"/>
        <v>9.9141184124918666</v>
      </c>
      <c r="P948" s="7">
        <f t="shared" si="85"/>
        <v>84.187845303867405</v>
      </c>
      <c r="Q948" t="str">
        <f t="shared" si="86"/>
        <v>theater</v>
      </c>
      <c r="R948" s="1" t="str">
        <f t="shared" si="87"/>
        <v>plays</v>
      </c>
      <c r="S948" s="11">
        <f t="shared" si="88"/>
        <v>40710.208333333336</v>
      </c>
      <c r="T948" s="11">
        <f t="shared" si="89"/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84"/>
        <v>26.694444444444443</v>
      </c>
      <c r="P949" s="7">
        <f t="shared" si="85"/>
        <v>73.92307692307692</v>
      </c>
      <c r="Q949" t="str">
        <f t="shared" si="86"/>
        <v>theater</v>
      </c>
      <c r="R949" s="1" t="str">
        <f t="shared" si="87"/>
        <v>plays</v>
      </c>
      <c r="S949" s="11">
        <f t="shared" si="88"/>
        <v>41908.208333333336</v>
      </c>
      <c r="T949" s="11">
        <f t="shared" si="89"/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84"/>
        <v>62.957446808510639</v>
      </c>
      <c r="P950" s="7">
        <f t="shared" si="85"/>
        <v>36.987499999999997</v>
      </c>
      <c r="Q950" t="str">
        <f t="shared" si="86"/>
        <v>film &amp; video</v>
      </c>
      <c r="R950" s="1" t="str">
        <f t="shared" si="87"/>
        <v>documentary</v>
      </c>
      <c r="S950" s="11">
        <f t="shared" si="88"/>
        <v>41985.25</v>
      </c>
      <c r="T950" s="11">
        <f t="shared" si="89"/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84"/>
        <v>161.35593220338984</v>
      </c>
      <c r="P951" s="7">
        <f t="shared" si="85"/>
        <v>46.896551724137929</v>
      </c>
      <c r="Q951" t="str">
        <f t="shared" si="86"/>
        <v>technology</v>
      </c>
      <c r="R951" s="1" t="str">
        <f t="shared" si="87"/>
        <v>web</v>
      </c>
      <c r="S951" s="11">
        <f t="shared" si="88"/>
        <v>42112.208333333328</v>
      </c>
      <c r="T951" s="11">
        <f t="shared" si="89"/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84"/>
        <v>5</v>
      </c>
      <c r="P952" s="7">
        <f t="shared" si="85"/>
        <v>5</v>
      </c>
      <c r="Q952" t="str">
        <f t="shared" si="86"/>
        <v>theater</v>
      </c>
      <c r="R952" s="1" t="str">
        <f t="shared" si="87"/>
        <v>plays</v>
      </c>
      <c r="S952" s="11">
        <f t="shared" si="88"/>
        <v>43571.208333333328</v>
      </c>
      <c r="T952" s="11">
        <f t="shared" si="89"/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84"/>
        <v>1096.9379310344827</v>
      </c>
      <c r="P953" s="7">
        <f t="shared" si="85"/>
        <v>102.02437459910199</v>
      </c>
      <c r="Q953" t="str">
        <f t="shared" si="86"/>
        <v>music</v>
      </c>
      <c r="R953" s="1" t="str">
        <f t="shared" si="87"/>
        <v>rock</v>
      </c>
      <c r="S953" s="11">
        <f t="shared" si="88"/>
        <v>42730.25</v>
      </c>
      <c r="T953" s="11">
        <f t="shared" si="89"/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84"/>
        <v>70.094158075601371</v>
      </c>
      <c r="P954" s="7">
        <f t="shared" si="85"/>
        <v>45.007502206531335</v>
      </c>
      <c r="Q954" t="str">
        <f t="shared" si="86"/>
        <v>film &amp; video</v>
      </c>
      <c r="R954" s="1" t="str">
        <f t="shared" si="87"/>
        <v>documentary</v>
      </c>
      <c r="S954" s="11">
        <f t="shared" si="88"/>
        <v>42591.208333333328</v>
      </c>
      <c r="T954" s="11">
        <f t="shared" si="89"/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84"/>
        <v>60</v>
      </c>
      <c r="P955" s="7">
        <f t="shared" si="85"/>
        <v>94.285714285714292</v>
      </c>
      <c r="Q955" t="str">
        <f t="shared" si="86"/>
        <v>film &amp; video</v>
      </c>
      <c r="R955" s="1" t="str">
        <f t="shared" si="87"/>
        <v>science fiction</v>
      </c>
      <c r="S955" s="11">
        <f t="shared" si="88"/>
        <v>42358.25</v>
      </c>
      <c r="T955" s="11">
        <f t="shared" si="89"/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84"/>
        <v>367.0985915492958</v>
      </c>
      <c r="P956" s="7">
        <f t="shared" si="85"/>
        <v>101.02325581395348</v>
      </c>
      <c r="Q956" t="str">
        <f t="shared" si="86"/>
        <v>technology</v>
      </c>
      <c r="R956" s="1" t="str">
        <f t="shared" si="87"/>
        <v>web</v>
      </c>
      <c r="S956" s="11">
        <f t="shared" si="88"/>
        <v>41174.208333333336</v>
      </c>
      <c r="T956" s="11">
        <f t="shared" si="89"/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84"/>
        <v>1109</v>
      </c>
      <c r="P957" s="7">
        <f t="shared" si="85"/>
        <v>97.037499999999994</v>
      </c>
      <c r="Q957" t="str">
        <f t="shared" si="86"/>
        <v>theater</v>
      </c>
      <c r="R957" s="1" t="str">
        <f t="shared" si="87"/>
        <v>plays</v>
      </c>
      <c r="S957" s="11">
        <f t="shared" si="88"/>
        <v>41238.25</v>
      </c>
      <c r="T957" s="11">
        <f t="shared" si="89"/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84"/>
        <v>19.028784648187631</v>
      </c>
      <c r="P958" s="7">
        <f t="shared" si="85"/>
        <v>43.00963855421687</v>
      </c>
      <c r="Q958" t="str">
        <f t="shared" si="86"/>
        <v>film &amp; video</v>
      </c>
      <c r="R958" s="1" t="str">
        <f t="shared" si="87"/>
        <v>science fiction</v>
      </c>
      <c r="S958" s="11">
        <f t="shared" si="88"/>
        <v>42360.25</v>
      </c>
      <c r="T958" s="11">
        <f t="shared" si="89"/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84"/>
        <v>126.87755102040816</v>
      </c>
      <c r="P959" s="7">
        <f t="shared" si="85"/>
        <v>94.916030534351151</v>
      </c>
      <c r="Q959" t="str">
        <f t="shared" si="86"/>
        <v>theater</v>
      </c>
      <c r="R959" s="1" t="str">
        <f t="shared" si="87"/>
        <v>plays</v>
      </c>
      <c r="S959" s="11">
        <f t="shared" si="88"/>
        <v>40955.25</v>
      </c>
      <c r="T959" s="11">
        <f t="shared" si="89"/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84"/>
        <v>734.63636363636363</v>
      </c>
      <c r="P960" s="7">
        <f t="shared" si="85"/>
        <v>72.151785714285708</v>
      </c>
      <c r="Q960" t="str">
        <f t="shared" si="86"/>
        <v>film &amp; video</v>
      </c>
      <c r="R960" s="1" t="str">
        <f t="shared" si="87"/>
        <v>animation</v>
      </c>
      <c r="S960" s="11">
        <f t="shared" si="88"/>
        <v>40350.208333333336</v>
      </c>
      <c r="T960" s="11">
        <f t="shared" si="89"/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84"/>
        <v>4.5731034482758623</v>
      </c>
      <c r="P961" s="7">
        <f t="shared" si="85"/>
        <v>51.007692307692309</v>
      </c>
      <c r="Q961" t="str">
        <f t="shared" si="86"/>
        <v>publishing</v>
      </c>
      <c r="R961" s="1" t="str">
        <f t="shared" si="87"/>
        <v>translations</v>
      </c>
      <c r="S961" s="11">
        <f t="shared" si="88"/>
        <v>40357.208333333336</v>
      </c>
      <c r="T961" s="11">
        <f t="shared" si="89"/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84"/>
        <v>85.054545454545448</v>
      </c>
      <c r="P962" s="7">
        <f t="shared" si="85"/>
        <v>85.054545454545448</v>
      </c>
      <c r="Q962" t="str">
        <f t="shared" si="86"/>
        <v>technology</v>
      </c>
      <c r="R962" s="1" t="str">
        <f t="shared" si="87"/>
        <v>web</v>
      </c>
      <c r="S962" s="11">
        <f t="shared" si="88"/>
        <v>42408.25</v>
      </c>
      <c r="T962" s="11">
        <f t="shared" si="89"/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90">(E963/D963)*100</f>
        <v>119.29824561403508</v>
      </c>
      <c r="P963" s="7">
        <f t="shared" ref="P963:P1001" si="91">(E963/G963)</f>
        <v>43.87096774193548</v>
      </c>
      <c r="Q963" t="str">
        <f t="shared" ref="Q963:Q1001" si="92">LEFT(N963, FIND("/", N963) -1)</f>
        <v>publishing</v>
      </c>
      <c r="R963" s="1" t="str">
        <f t="shared" ref="R963:R1001" si="93">MID(N963, FIND("/", N963) + 1, LEN(N963))</f>
        <v>translations</v>
      </c>
      <c r="S963" s="11">
        <f t="shared" ref="S963:S1001" si="94">(((J963/60)/60)/24)+DATE(1970,1,1)</f>
        <v>40591.25</v>
      </c>
      <c r="T963" s="11">
        <f t="shared" ref="T963:T1001" si="95">(((K963/60)/60)/24)+DATE(1970,1,1)</f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90"/>
        <v>296.02777777777777</v>
      </c>
      <c r="P964" s="7">
        <f t="shared" si="91"/>
        <v>40.063909774436091</v>
      </c>
      <c r="Q964" t="str">
        <f t="shared" si="92"/>
        <v>food</v>
      </c>
      <c r="R964" s="1" t="str">
        <f t="shared" si="93"/>
        <v>food trucks</v>
      </c>
      <c r="S964" s="11">
        <f t="shared" si="94"/>
        <v>41592.25</v>
      </c>
      <c r="T964" s="11">
        <f t="shared" si="95"/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90"/>
        <v>84.694915254237287</v>
      </c>
      <c r="P965" s="7">
        <f t="shared" si="91"/>
        <v>43.833333333333336</v>
      </c>
      <c r="Q965" t="str">
        <f t="shared" si="92"/>
        <v>photography</v>
      </c>
      <c r="R965" s="1" t="str">
        <f t="shared" si="93"/>
        <v>photography books</v>
      </c>
      <c r="S965" s="11">
        <f t="shared" si="94"/>
        <v>40607.25</v>
      </c>
      <c r="T965" s="11">
        <f t="shared" si="95"/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90"/>
        <v>355.7837837837838</v>
      </c>
      <c r="P966" s="7">
        <f t="shared" si="91"/>
        <v>84.92903225806451</v>
      </c>
      <c r="Q966" t="str">
        <f t="shared" si="92"/>
        <v>theater</v>
      </c>
      <c r="R966" s="1" t="str">
        <f t="shared" si="93"/>
        <v>plays</v>
      </c>
      <c r="S966" s="11">
        <f t="shared" si="94"/>
        <v>42135.208333333328</v>
      </c>
      <c r="T966" s="11">
        <f t="shared" si="95"/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90"/>
        <v>386.40909090909093</v>
      </c>
      <c r="P967" s="7">
        <f t="shared" si="91"/>
        <v>41.067632850241544</v>
      </c>
      <c r="Q967" t="str">
        <f t="shared" si="92"/>
        <v>music</v>
      </c>
      <c r="R967" s="1" t="str">
        <f t="shared" si="93"/>
        <v>rock</v>
      </c>
      <c r="S967" s="11">
        <f t="shared" si="94"/>
        <v>40203.25</v>
      </c>
      <c r="T967" s="11">
        <f t="shared" si="95"/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90"/>
        <v>792.23529411764707</v>
      </c>
      <c r="P968" s="7">
        <f t="shared" si="91"/>
        <v>54.971428571428568</v>
      </c>
      <c r="Q968" t="str">
        <f t="shared" si="92"/>
        <v>theater</v>
      </c>
      <c r="R968" s="1" t="str">
        <f t="shared" si="93"/>
        <v>plays</v>
      </c>
      <c r="S968" s="11">
        <f t="shared" si="94"/>
        <v>42901.208333333328</v>
      </c>
      <c r="T968" s="11">
        <f t="shared" si="95"/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90"/>
        <v>137.03393665158373</v>
      </c>
      <c r="P969" s="7">
        <f t="shared" si="91"/>
        <v>77.010807374443743</v>
      </c>
      <c r="Q969" t="str">
        <f t="shared" si="92"/>
        <v>music</v>
      </c>
      <c r="R969" s="1" t="str">
        <f t="shared" si="93"/>
        <v>world music</v>
      </c>
      <c r="S969" s="11">
        <f t="shared" si="94"/>
        <v>41005.208333333336</v>
      </c>
      <c r="T969" s="11">
        <f t="shared" si="95"/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90"/>
        <v>338.20833333333337</v>
      </c>
      <c r="P970" s="7">
        <f t="shared" si="91"/>
        <v>71.201754385964918</v>
      </c>
      <c r="Q970" t="str">
        <f t="shared" si="92"/>
        <v>food</v>
      </c>
      <c r="R970" s="1" t="str">
        <f t="shared" si="93"/>
        <v>food trucks</v>
      </c>
      <c r="S970" s="11">
        <f t="shared" si="94"/>
        <v>40544.25</v>
      </c>
      <c r="T970" s="11">
        <f t="shared" si="95"/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90"/>
        <v>108.22784810126582</v>
      </c>
      <c r="P971" s="7">
        <f t="shared" si="91"/>
        <v>91.935483870967744</v>
      </c>
      <c r="Q971" t="str">
        <f t="shared" si="92"/>
        <v>theater</v>
      </c>
      <c r="R971" s="1" t="str">
        <f t="shared" si="93"/>
        <v>plays</v>
      </c>
      <c r="S971" s="11">
        <f t="shared" si="94"/>
        <v>43821.25</v>
      </c>
      <c r="T971" s="11">
        <f t="shared" si="95"/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90"/>
        <v>60.757639620653315</v>
      </c>
      <c r="P972" s="7">
        <f t="shared" si="91"/>
        <v>97.069023569023571</v>
      </c>
      <c r="Q972" t="str">
        <f t="shared" si="92"/>
        <v>theater</v>
      </c>
      <c r="R972" s="1" t="str">
        <f t="shared" si="93"/>
        <v>plays</v>
      </c>
      <c r="S972" s="11">
        <f t="shared" si="94"/>
        <v>40672.208333333336</v>
      </c>
      <c r="T972" s="11">
        <f t="shared" si="95"/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90"/>
        <v>27.725490196078432</v>
      </c>
      <c r="P973" s="7">
        <f t="shared" si="91"/>
        <v>58.916666666666664</v>
      </c>
      <c r="Q973" t="str">
        <f t="shared" si="92"/>
        <v>film &amp; video</v>
      </c>
      <c r="R973" s="1" t="str">
        <f t="shared" si="93"/>
        <v>television</v>
      </c>
      <c r="S973" s="11">
        <f t="shared" si="94"/>
        <v>41555.208333333336</v>
      </c>
      <c r="T973" s="11">
        <f t="shared" si="95"/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90"/>
        <v>228.3934426229508</v>
      </c>
      <c r="P974" s="7">
        <f t="shared" si="91"/>
        <v>58.015466983938133</v>
      </c>
      <c r="Q974" t="str">
        <f t="shared" si="92"/>
        <v>technology</v>
      </c>
      <c r="R974" s="1" t="str">
        <f t="shared" si="93"/>
        <v>web</v>
      </c>
      <c r="S974" s="11">
        <f t="shared" si="94"/>
        <v>41792.208333333336</v>
      </c>
      <c r="T974" s="11">
        <f t="shared" si="95"/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90"/>
        <v>21.615194054500414</v>
      </c>
      <c r="P975" s="7">
        <f t="shared" si="91"/>
        <v>103.87301587301587</v>
      </c>
      <c r="Q975" t="str">
        <f t="shared" si="92"/>
        <v>theater</v>
      </c>
      <c r="R975" s="1" t="str">
        <f t="shared" si="93"/>
        <v>plays</v>
      </c>
      <c r="S975" s="11">
        <f t="shared" si="94"/>
        <v>40522.25</v>
      </c>
      <c r="T975" s="11">
        <f t="shared" si="95"/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90"/>
        <v>373.875</v>
      </c>
      <c r="P976" s="7">
        <f t="shared" si="91"/>
        <v>93.46875</v>
      </c>
      <c r="Q976" t="str">
        <f t="shared" si="92"/>
        <v>music</v>
      </c>
      <c r="R976" s="1" t="str">
        <f t="shared" si="93"/>
        <v>indie rock</v>
      </c>
      <c r="S976" s="11">
        <f t="shared" si="94"/>
        <v>41412.208333333336</v>
      </c>
      <c r="T976" s="11">
        <f t="shared" si="95"/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90"/>
        <v>154.92592592592592</v>
      </c>
      <c r="P977" s="7">
        <f t="shared" si="91"/>
        <v>61.970370370370368</v>
      </c>
      <c r="Q977" t="str">
        <f t="shared" si="92"/>
        <v>theater</v>
      </c>
      <c r="R977" s="1" t="str">
        <f t="shared" si="93"/>
        <v>plays</v>
      </c>
      <c r="S977" s="11">
        <f t="shared" si="94"/>
        <v>42337.25</v>
      </c>
      <c r="T977" s="11">
        <f t="shared" si="95"/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90"/>
        <v>322.14999999999998</v>
      </c>
      <c r="P978" s="7">
        <f t="shared" si="91"/>
        <v>92.042857142857144</v>
      </c>
      <c r="Q978" t="str">
        <f t="shared" si="92"/>
        <v>theater</v>
      </c>
      <c r="R978" s="1" t="str">
        <f t="shared" si="93"/>
        <v>plays</v>
      </c>
      <c r="S978" s="11">
        <f t="shared" si="94"/>
        <v>40571.25</v>
      </c>
      <c r="T978" s="11">
        <f t="shared" si="95"/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90"/>
        <v>73.957142857142856</v>
      </c>
      <c r="P979" s="7">
        <f t="shared" si="91"/>
        <v>77.268656716417908</v>
      </c>
      <c r="Q979" t="str">
        <f t="shared" si="92"/>
        <v>food</v>
      </c>
      <c r="R979" s="1" t="str">
        <f t="shared" si="93"/>
        <v>food trucks</v>
      </c>
      <c r="S979" s="11">
        <f t="shared" si="94"/>
        <v>43138.25</v>
      </c>
      <c r="T979" s="11">
        <f t="shared" si="95"/>
        <v>43170.25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90"/>
        <v>864.1</v>
      </c>
      <c r="P980" s="7">
        <f t="shared" si="91"/>
        <v>93.923913043478265</v>
      </c>
      <c r="Q980" t="str">
        <f t="shared" si="92"/>
        <v>games</v>
      </c>
      <c r="R980" s="1" t="str">
        <f t="shared" si="93"/>
        <v>video games</v>
      </c>
      <c r="S980" s="11">
        <f t="shared" si="94"/>
        <v>42686.25</v>
      </c>
      <c r="T980" s="11">
        <f t="shared" si="95"/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90"/>
        <v>143.26245847176079</v>
      </c>
      <c r="P981" s="7">
        <f t="shared" si="91"/>
        <v>84.969458128078813</v>
      </c>
      <c r="Q981" t="str">
        <f t="shared" si="92"/>
        <v>theater</v>
      </c>
      <c r="R981" s="1" t="str">
        <f t="shared" si="93"/>
        <v>plays</v>
      </c>
      <c r="S981" s="11">
        <f t="shared" si="94"/>
        <v>42078.208333333328</v>
      </c>
      <c r="T981" s="11">
        <f t="shared" si="95"/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90"/>
        <v>40.281762295081968</v>
      </c>
      <c r="P982" s="7">
        <f t="shared" si="91"/>
        <v>105.97035040431267</v>
      </c>
      <c r="Q982" t="str">
        <f t="shared" si="92"/>
        <v>publishing</v>
      </c>
      <c r="R982" s="1" t="str">
        <f t="shared" si="93"/>
        <v>nonfiction</v>
      </c>
      <c r="S982" s="11">
        <f t="shared" si="94"/>
        <v>42307.208333333328</v>
      </c>
      <c r="T982" s="11">
        <f t="shared" si="95"/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90"/>
        <v>178.22388059701493</v>
      </c>
      <c r="P983" s="7">
        <f t="shared" si="91"/>
        <v>36.969040247678016</v>
      </c>
      <c r="Q983" t="str">
        <f t="shared" si="92"/>
        <v>technology</v>
      </c>
      <c r="R983" s="1" t="str">
        <f t="shared" si="93"/>
        <v>web</v>
      </c>
      <c r="S983" s="11">
        <f t="shared" si="94"/>
        <v>43094.25</v>
      </c>
      <c r="T983" s="11">
        <f t="shared" si="95"/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90"/>
        <v>84.930555555555557</v>
      </c>
      <c r="P984" s="7">
        <f t="shared" si="91"/>
        <v>81.533333333333331</v>
      </c>
      <c r="Q984" t="str">
        <f t="shared" si="92"/>
        <v>film &amp; video</v>
      </c>
      <c r="R984" s="1" t="str">
        <f t="shared" si="93"/>
        <v>documentary</v>
      </c>
      <c r="S984" s="11">
        <f t="shared" si="94"/>
        <v>40743.208333333336</v>
      </c>
      <c r="T984" s="11">
        <f t="shared" si="95"/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90"/>
        <v>145.93648334624322</v>
      </c>
      <c r="P985" s="7">
        <f t="shared" si="91"/>
        <v>80.999140154772135</v>
      </c>
      <c r="Q985" t="str">
        <f t="shared" si="92"/>
        <v>film &amp; video</v>
      </c>
      <c r="R985" s="1" t="str">
        <f t="shared" si="93"/>
        <v>documentary</v>
      </c>
      <c r="S985" s="11">
        <f t="shared" si="94"/>
        <v>43681.208333333328</v>
      </c>
      <c r="T985" s="11">
        <f t="shared" si="95"/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90"/>
        <v>152.46153846153848</v>
      </c>
      <c r="P986" s="7">
        <f t="shared" si="91"/>
        <v>26.010498687664043</v>
      </c>
      <c r="Q986" t="str">
        <f t="shared" si="92"/>
        <v>theater</v>
      </c>
      <c r="R986" s="1" t="str">
        <f t="shared" si="93"/>
        <v>plays</v>
      </c>
      <c r="S986" s="11">
        <f t="shared" si="94"/>
        <v>43716.208333333328</v>
      </c>
      <c r="T986" s="11">
        <f t="shared" si="95"/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90"/>
        <v>67.129542790152414</v>
      </c>
      <c r="P987" s="7">
        <f t="shared" si="91"/>
        <v>25.998410896708286</v>
      </c>
      <c r="Q987" t="str">
        <f t="shared" si="92"/>
        <v>music</v>
      </c>
      <c r="R987" s="1" t="str">
        <f t="shared" si="93"/>
        <v>rock</v>
      </c>
      <c r="S987" s="11">
        <f t="shared" si="94"/>
        <v>41614.25</v>
      </c>
      <c r="T987" s="11">
        <f t="shared" si="95"/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90"/>
        <v>40.307692307692307</v>
      </c>
      <c r="P988" s="7">
        <f t="shared" si="91"/>
        <v>34.173913043478258</v>
      </c>
      <c r="Q988" t="str">
        <f t="shared" si="92"/>
        <v>music</v>
      </c>
      <c r="R988" s="1" t="str">
        <f t="shared" si="93"/>
        <v>rock</v>
      </c>
      <c r="S988" s="11">
        <f t="shared" si="94"/>
        <v>40638.208333333336</v>
      </c>
      <c r="T988" s="11">
        <f t="shared" si="95"/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90"/>
        <v>216.79032258064518</v>
      </c>
      <c r="P989" s="7">
        <f t="shared" si="91"/>
        <v>28.002083333333335</v>
      </c>
      <c r="Q989" t="str">
        <f t="shared" si="92"/>
        <v>film &amp; video</v>
      </c>
      <c r="R989" s="1" t="str">
        <f t="shared" si="93"/>
        <v>documentary</v>
      </c>
      <c r="S989" s="11">
        <f t="shared" si="94"/>
        <v>42852.208333333328</v>
      </c>
      <c r="T989" s="11">
        <f t="shared" si="95"/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90"/>
        <v>52.117021276595743</v>
      </c>
      <c r="P990" s="7">
        <f t="shared" si="91"/>
        <v>76.546875</v>
      </c>
      <c r="Q990" t="str">
        <f t="shared" si="92"/>
        <v>publishing</v>
      </c>
      <c r="R990" s="1" t="str">
        <f t="shared" si="93"/>
        <v>radio &amp; podcasts</v>
      </c>
      <c r="S990" s="11">
        <f t="shared" si="94"/>
        <v>42686.25</v>
      </c>
      <c r="T990" s="11">
        <f t="shared" si="95"/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90"/>
        <v>499.58333333333337</v>
      </c>
      <c r="P991" s="7">
        <f t="shared" si="91"/>
        <v>53.053097345132741</v>
      </c>
      <c r="Q991" t="str">
        <f t="shared" si="92"/>
        <v>publishing</v>
      </c>
      <c r="R991" s="1" t="str">
        <f t="shared" si="93"/>
        <v>translations</v>
      </c>
      <c r="S991" s="11">
        <f t="shared" si="94"/>
        <v>43571.208333333328</v>
      </c>
      <c r="T991" s="11">
        <f t="shared" si="95"/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90"/>
        <v>87.679487179487182</v>
      </c>
      <c r="P992" s="7">
        <f t="shared" si="91"/>
        <v>106.859375</v>
      </c>
      <c r="Q992" t="str">
        <f t="shared" si="92"/>
        <v>film &amp; video</v>
      </c>
      <c r="R992" s="1" t="str">
        <f t="shared" si="93"/>
        <v>drama</v>
      </c>
      <c r="S992" s="11">
        <f t="shared" si="94"/>
        <v>42432.25</v>
      </c>
      <c r="T992" s="11">
        <f t="shared" si="95"/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90"/>
        <v>113.17346938775511</v>
      </c>
      <c r="P993" s="7">
        <f t="shared" si="91"/>
        <v>46.020746887966808</v>
      </c>
      <c r="Q993" t="str">
        <f t="shared" si="92"/>
        <v>music</v>
      </c>
      <c r="R993" s="1" t="str">
        <f t="shared" si="93"/>
        <v>rock</v>
      </c>
      <c r="S993" s="11">
        <f t="shared" si="94"/>
        <v>41907.208333333336</v>
      </c>
      <c r="T993" s="11">
        <f t="shared" si="95"/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90"/>
        <v>426.54838709677421</v>
      </c>
      <c r="P994" s="7">
        <f t="shared" si="91"/>
        <v>100.17424242424242</v>
      </c>
      <c r="Q994" t="str">
        <f t="shared" si="92"/>
        <v>film &amp; video</v>
      </c>
      <c r="R994" s="1" t="str">
        <f t="shared" si="93"/>
        <v>drama</v>
      </c>
      <c r="S994" s="11">
        <f t="shared" si="94"/>
        <v>43227.208333333328</v>
      </c>
      <c r="T994" s="11">
        <f t="shared" si="95"/>
        <v>43241.208333333328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90"/>
        <v>77.632653061224488</v>
      </c>
      <c r="P995" s="7">
        <f t="shared" si="91"/>
        <v>101.44</v>
      </c>
      <c r="Q995" t="str">
        <f t="shared" si="92"/>
        <v>photography</v>
      </c>
      <c r="R995" s="1" t="str">
        <f t="shared" si="93"/>
        <v>photography books</v>
      </c>
      <c r="S995" s="11">
        <f t="shared" si="94"/>
        <v>42362.25</v>
      </c>
      <c r="T995" s="11">
        <f t="shared" si="95"/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90"/>
        <v>52.496810772501767</v>
      </c>
      <c r="P996" s="7">
        <f t="shared" si="91"/>
        <v>87.972684085510693</v>
      </c>
      <c r="Q996" t="str">
        <f t="shared" si="92"/>
        <v>publishing</v>
      </c>
      <c r="R996" s="1" t="str">
        <f t="shared" si="93"/>
        <v>translations</v>
      </c>
      <c r="S996" s="11">
        <f t="shared" si="94"/>
        <v>41929.208333333336</v>
      </c>
      <c r="T996" s="11">
        <f t="shared" si="95"/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90"/>
        <v>157.46762589928059</v>
      </c>
      <c r="P997" s="7">
        <f t="shared" si="91"/>
        <v>74.995594713656388</v>
      </c>
      <c r="Q997" t="str">
        <f t="shared" si="92"/>
        <v>food</v>
      </c>
      <c r="R997" s="1" t="str">
        <f t="shared" si="93"/>
        <v>food trucks</v>
      </c>
      <c r="S997" s="11">
        <f t="shared" si="94"/>
        <v>43408.208333333328</v>
      </c>
      <c r="T997" s="11">
        <f t="shared" si="95"/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90"/>
        <v>72.939393939393938</v>
      </c>
      <c r="P998" s="7">
        <f t="shared" si="91"/>
        <v>42.982142857142854</v>
      </c>
      <c r="Q998" t="str">
        <f t="shared" si="92"/>
        <v>theater</v>
      </c>
      <c r="R998" s="1" t="str">
        <f t="shared" si="93"/>
        <v>plays</v>
      </c>
      <c r="S998" s="11">
        <f t="shared" si="94"/>
        <v>41276.25</v>
      </c>
      <c r="T998" s="11">
        <f t="shared" si="95"/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90"/>
        <v>60.565789473684205</v>
      </c>
      <c r="P999" s="7">
        <f t="shared" si="91"/>
        <v>33.115107913669064</v>
      </c>
      <c r="Q999" t="str">
        <f t="shared" si="92"/>
        <v>theater</v>
      </c>
      <c r="R999" s="1" t="str">
        <f t="shared" si="93"/>
        <v>plays</v>
      </c>
      <c r="S999" s="11">
        <f t="shared" si="94"/>
        <v>41659.25</v>
      </c>
      <c r="T999" s="11">
        <f t="shared" si="95"/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90"/>
        <v>56.791291291291287</v>
      </c>
      <c r="P1000" s="7">
        <f t="shared" si="91"/>
        <v>101.13101604278074</v>
      </c>
      <c r="Q1000" t="str">
        <f t="shared" si="92"/>
        <v>music</v>
      </c>
      <c r="R1000" s="1" t="str">
        <f t="shared" si="93"/>
        <v>indie rock</v>
      </c>
      <c r="S1000" s="11">
        <f t="shared" si="94"/>
        <v>40220.25</v>
      </c>
      <c r="T1000" s="11">
        <f t="shared" si="95"/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90"/>
        <v>56.542754275427541</v>
      </c>
      <c r="P1001" s="7">
        <f t="shared" si="91"/>
        <v>55.98841354723708</v>
      </c>
      <c r="Q1001" t="str">
        <f t="shared" si="92"/>
        <v>food</v>
      </c>
      <c r="R1001" s="1" t="str">
        <f t="shared" si="93"/>
        <v>food trucks</v>
      </c>
      <c r="S1001" s="11">
        <f t="shared" si="94"/>
        <v>42550.208333333328</v>
      </c>
      <c r="T1001" s="11">
        <f t="shared" si="95"/>
        <v>42557.208333333328</v>
      </c>
    </row>
  </sheetData>
  <conditionalFormatting sqref="F1:F1048576">
    <cfRule type="containsText" dxfId="11" priority="2" operator="containsText" text="canceled">
      <formula>NOT(ISERROR(SEARCH("canceled",F1)))</formula>
    </cfRule>
    <cfRule type="containsText" dxfId="10" priority="3" operator="containsText" text="live">
      <formula>NOT(ISERROR(SEARCH("live",F1)))</formula>
    </cfRule>
    <cfRule type="containsText" dxfId="9" priority="4" operator="containsText" text="successful">
      <formula>NOT(ISERROR(SEARCH("successful",F1)))</formula>
    </cfRule>
    <cfRule type="containsText" dxfId="8" priority="5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0C69-7CF0-4EB0-9E99-69E07DA295F7}">
  <dimension ref="A1:H13"/>
  <sheetViews>
    <sheetView workbookViewId="0">
      <selection activeCell="B2" sqref="B2"/>
    </sheetView>
  </sheetViews>
  <sheetFormatPr defaultRowHeight="15.6" x14ac:dyDescent="0.3"/>
  <cols>
    <col min="1" max="1" width="18.69921875" customWidth="1"/>
    <col min="2" max="2" width="17.19921875" customWidth="1"/>
    <col min="3" max="3" width="13.8984375" customWidth="1"/>
    <col min="4" max="4" width="16.19921875" customWidth="1"/>
    <col min="5" max="5" width="12.3984375" customWidth="1"/>
    <col min="6" max="6" width="19.796875" customWidth="1"/>
    <col min="7" max="7" width="15.8984375" customWidth="1"/>
    <col min="8" max="8" width="19.09765625" customWidth="1"/>
  </cols>
  <sheetData>
    <row r="1" spans="1:8" x14ac:dyDescent="0.3">
      <c r="A1" t="s">
        <v>2086</v>
      </c>
      <c r="B1" t="s">
        <v>2087</v>
      </c>
      <c r="C1" t="s">
        <v>2094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3">
      <c r="A2" t="s">
        <v>2093</v>
      </c>
      <c r="B2">
        <f>COUNTIFS('excel-challenge'!F:F,"successful",'excel-challenge'!D:D,"&lt;1000")</f>
        <v>30</v>
      </c>
      <c r="C2">
        <f>COUNTIFS('excel-challenge'!F:F,"failed",'excel-challenge'!D:D,"&lt;1000")</f>
        <v>20</v>
      </c>
      <c r="D2">
        <f>COUNTIFS('excel-challenge'!F:F,"canceled",'excel-challenge'!D:D,"&lt;1000")</f>
        <v>1</v>
      </c>
      <c r="E2">
        <f>SUM(B2:D2)</f>
        <v>51</v>
      </c>
      <c r="F2" s="12">
        <f>(B2/E2)</f>
        <v>0.58823529411764708</v>
      </c>
      <c r="G2" s="12">
        <f>C2/E2</f>
        <v>0.39215686274509803</v>
      </c>
      <c r="H2" s="12">
        <f>(D2/E2)</f>
        <v>1.9607843137254902E-2</v>
      </c>
    </row>
    <row r="3" spans="1:8" x14ac:dyDescent="0.3">
      <c r="A3" t="s">
        <v>2095</v>
      </c>
      <c r="B3">
        <f>COUNTIFS('excel-challenge'!F:F,"successful",'excel-challenge'!D:D,"&gt;999",'excel-challenge'!D:D,"&lt;5000")</f>
        <v>191</v>
      </c>
      <c r="C3">
        <f>COUNTIFS('excel-challenge'!F:F,"failed",'excel-challenge'!D:D,"&gt;999",'excel-challenge'!D:D,"&lt;5000")</f>
        <v>38</v>
      </c>
      <c r="D3">
        <f>COUNTIFS('excel-challenge'!F:F,"canceled",'excel-challenge'!D:D,"&gt;999",'excel-challenge'!D:D,"&lt;5000")</f>
        <v>2</v>
      </c>
      <c r="E3">
        <f>SUM(B3:D3)</f>
        <v>231</v>
      </c>
      <c r="F3" s="12">
        <f t="shared" ref="F3:F13" si="0">(B3/E3)</f>
        <v>0.82683982683982682</v>
      </c>
      <c r="G3" s="12">
        <f t="shared" ref="G3:G13" si="1">C3/E3</f>
        <v>0.16450216450216451</v>
      </c>
      <c r="H3" s="12">
        <f t="shared" ref="H3:H13" si="2">(D3/E3)</f>
        <v>8.658008658008658E-3</v>
      </c>
    </row>
    <row r="4" spans="1:8" x14ac:dyDescent="0.3">
      <c r="A4" t="s">
        <v>2096</v>
      </c>
      <c r="B4">
        <f>COUNTIFS('excel-challenge'!F:F,"successful",'excel-challenge'!D:D,"&gt;4999",'excel-challenge'!D:D,"&lt;10000")</f>
        <v>164</v>
      </c>
      <c r="C4">
        <f>COUNTIFS('excel-challenge'!F:F,"failed",'excel-challenge'!D:D,"&gt;4999",'excel-challenge'!D:D,"&lt;10000")</f>
        <v>126</v>
      </c>
      <c r="D4">
        <f>COUNTIFS('excel-challenge'!F:F,"canceled",'excel-challenge'!D:D,"&gt;4999",'excel-challenge'!D:D,"&lt;10000")</f>
        <v>25</v>
      </c>
      <c r="E4">
        <f t="shared" ref="E3:E13" si="3">SUM(B4:D4)</f>
        <v>315</v>
      </c>
      <c r="F4" s="12">
        <f t="shared" si="0"/>
        <v>0.52063492063492067</v>
      </c>
      <c r="G4" s="12">
        <f t="shared" si="1"/>
        <v>0.4</v>
      </c>
      <c r="H4" s="12">
        <f t="shared" si="2"/>
        <v>7.9365079365079361E-2</v>
      </c>
    </row>
    <row r="5" spans="1:8" x14ac:dyDescent="0.3">
      <c r="A5" t="s">
        <v>2097</v>
      </c>
      <c r="B5">
        <f>COUNTIFS('excel-challenge'!F:F,"successful",'excel-challenge'!D:D,"&gt;9999",'excel-challenge'!D:D,"&lt;15000")</f>
        <v>4</v>
      </c>
      <c r="C5">
        <f>COUNTIFS('excel-challenge'!F:F,"failed",'excel-challenge'!D:D,"&gt;9999",'excel-challenge'!D:D,"&lt;15000")</f>
        <v>5</v>
      </c>
      <c r="D5">
        <f>COUNTIFS('excel-challenge'!F:F,"canceled",'excel-challenge'!D:D,"&gt;9999",'excel-challenge'!D:D,"&lt;15000")</f>
        <v>0</v>
      </c>
      <c r="E5">
        <f t="shared" si="3"/>
        <v>9</v>
      </c>
      <c r="F5" s="12">
        <f t="shared" si="0"/>
        <v>0.44444444444444442</v>
      </c>
      <c r="G5" s="12">
        <f t="shared" si="1"/>
        <v>0.55555555555555558</v>
      </c>
      <c r="H5" s="12">
        <f t="shared" si="2"/>
        <v>0</v>
      </c>
    </row>
    <row r="6" spans="1:8" x14ac:dyDescent="0.3">
      <c r="A6" t="s">
        <v>2098</v>
      </c>
      <c r="B6">
        <f>COUNTIFS('excel-challenge'!F:F,"successful",'excel-challenge'!D:D,"&gt;14999",'excel-challenge'!D:D,"&lt;20000")</f>
        <v>10</v>
      </c>
      <c r="C6">
        <f>COUNTIFS('excel-challenge'!F:F,"failed",'excel-challenge'!D:D,"&gt;14999",'excel-challenge'!D:D,"&lt;20000")</f>
        <v>0</v>
      </c>
      <c r="D6">
        <f>COUNTIFS('excel-challenge'!F:F,"canceled",'excel-challenge'!D:D,"&gt;14999",'excel-challenge'!D:D,"&lt;20000")</f>
        <v>0</v>
      </c>
      <c r="E6">
        <f t="shared" si="3"/>
        <v>10</v>
      </c>
      <c r="F6" s="12">
        <f t="shared" si="0"/>
        <v>1</v>
      </c>
      <c r="G6" s="12">
        <f t="shared" si="1"/>
        <v>0</v>
      </c>
      <c r="H6" s="12">
        <f t="shared" si="2"/>
        <v>0</v>
      </c>
    </row>
    <row r="7" spans="1:8" x14ac:dyDescent="0.3">
      <c r="A7" t="s">
        <v>2099</v>
      </c>
      <c r="B7">
        <f>COUNTIFS('excel-challenge'!F:F,"successful",'excel-challenge'!D:D,"&gt;19999",'excel-challenge'!D:D,"&lt;25000")</f>
        <v>7</v>
      </c>
      <c r="C7">
        <f>COUNTIFS('excel-challenge'!F:F,"failed",'excel-challenge'!D:D,"&gt;19999",'excel-challenge'!D:D,"&lt;25000")</f>
        <v>0</v>
      </c>
      <c r="D7">
        <f>COUNTIFS('excel-challenge'!F:F,"canceled",'excel-challenge'!D:D,"&gt;19999",'excel-challenge'!D:D,"&lt;25000")</f>
        <v>0</v>
      </c>
      <c r="E7">
        <f t="shared" si="3"/>
        <v>7</v>
      </c>
      <c r="F7" s="12">
        <f t="shared" si="0"/>
        <v>1</v>
      </c>
      <c r="G7" s="12">
        <f t="shared" si="1"/>
        <v>0</v>
      </c>
      <c r="H7" s="12">
        <f t="shared" si="2"/>
        <v>0</v>
      </c>
    </row>
    <row r="8" spans="1:8" x14ac:dyDescent="0.3">
      <c r="A8" t="s">
        <v>2100</v>
      </c>
      <c r="B8">
        <f>COUNTIFS('excel-challenge'!F:F,"successful",'excel-challenge'!D:D,"&gt;24999",'excel-challenge'!D:D,"&lt;30000")</f>
        <v>11</v>
      </c>
      <c r="C8">
        <f>COUNTIFS('excel-challenge'!F:F,"failed",'excel-challenge'!D:D,"&gt;24999",'excel-challenge'!D:D,"&lt;30000")</f>
        <v>3</v>
      </c>
      <c r="D8">
        <f>COUNTIFS('excel-challenge'!F:F,"canceled",'excel-challenge'!D:D,"&gt;24999",'excel-challenge'!D:D,"&lt;30000")</f>
        <v>0</v>
      </c>
      <c r="E8">
        <f t="shared" si="3"/>
        <v>14</v>
      </c>
      <c r="F8" s="12">
        <f t="shared" si="0"/>
        <v>0.7857142857142857</v>
      </c>
      <c r="G8" s="12">
        <f t="shared" si="1"/>
        <v>0.21428571428571427</v>
      </c>
      <c r="H8" s="12">
        <f t="shared" si="2"/>
        <v>0</v>
      </c>
    </row>
    <row r="9" spans="1:8" x14ac:dyDescent="0.3">
      <c r="A9" t="s">
        <v>2101</v>
      </c>
      <c r="B9">
        <f>COUNTIFS('excel-challenge'!F:F,"successful",'excel-challenge'!D:D,"&gt;29999",'excel-challenge'!D:D,"&lt;35000")</f>
        <v>7</v>
      </c>
      <c r="C9">
        <f>COUNTIFS('excel-challenge'!F:F,"failed",'excel-challenge'!D:D,"&gt;29999",'excel-challenge'!D:D,"&lt;35000")</f>
        <v>0</v>
      </c>
      <c r="D9">
        <f>COUNTIFS('excel-challenge'!F:F,"canceled",'excel-challenge'!D:D,"&gt;29999",'excel-challenge'!D:D,"&lt;35000")</f>
        <v>0</v>
      </c>
      <c r="E9">
        <f t="shared" si="3"/>
        <v>7</v>
      </c>
      <c r="F9" s="12">
        <f t="shared" si="0"/>
        <v>1</v>
      </c>
      <c r="G9" s="12">
        <f t="shared" si="1"/>
        <v>0</v>
      </c>
      <c r="H9" s="12">
        <f t="shared" si="2"/>
        <v>0</v>
      </c>
    </row>
    <row r="10" spans="1:8" x14ac:dyDescent="0.3">
      <c r="A10" t="s">
        <v>2102</v>
      </c>
      <c r="B10">
        <f>COUNTIFS('excel-challenge'!F:F,"successful",'excel-challenge'!D:D,"&gt;34999",'excel-challenge'!D:D,"&lt;40000")</f>
        <v>8</v>
      </c>
      <c r="C10">
        <f>COUNTIFS('excel-challenge'!F:F,"failed",'excel-challenge'!D:D,"&gt;34999",'excel-challenge'!D:D,"&lt;40000")</f>
        <v>3</v>
      </c>
      <c r="D10">
        <f>COUNTIFS('excel-challenge'!F:F,"canceled",'excel-challenge'!D:D,"&gt;34999",'excel-challenge'!D:D,"&lt;40000")</f>
        <v>1</v>
      </c>
      <c r="E10">
        <f t="shared" si="3"/>
        <v>12</v>
      </c>
      <c r="F10" s="12">
        <f t="shared" si="0"/>
        <v>0.66666666666666663</v>
      </c>
      <c r="G10" s="12">
        <f t="shared" si="1"/>
        <v>0.25</v>
      </c>
      <c r="H10" s="12">
        <f t="shared" si="2"/>
        <v>8.3333333333333329E-2</v>
      </c>
    </row>
    <row r="11" spans="1:8" x14ac:dyDescent="0.3">
      <c r="A11" t="s">
        <v>2103</v>
      </c>
      <c r="B11">
        <f>COUNTIFS('excel-challenge'!F:F,"successful",'excel-challenge'!D:D,"&gt;39999",'excel-challenge'!D:D,"&lt;45000")</f>
        <v>11</v>
      </c>
      <c r="C11">
        <f>COUNTIFS('excel-challenge'!F:F,"failed",'excel-challenge'!D:D,"&gt;39999",'excel-challenge'!D:D,"&lt;45000")</f>
        <v>3</v>
      </c>
      <c r="D11">
        <f>COUNTIFS('excel-challenge'!F:F,"canceled",'excel-challenge'!D:D,"&gt;39999",'excel-challenge'!D:D,"&lt;45000")</f>
        <v>0</v>
      </c>
      <c r="E11">
        <f t="shared" si="3"/>
        <v>14</v>
      </c>
      <c r="F11" s="12">
        <f t="shared" si="0"/>
        <v>0.7857142857142857</v>
      </c>
      <c r="G11" s="12">
        <f t="shared" si="1"/>
        <v>0.21428571428571427</v>
      </c>
      <c r="H11" s="12">
        <f t="shared" si="2"/>
        <v>0</v>
      </c>
    </row>
    <row r="12" spans="1:8" x14ac:dyDescent="0.3">
      <c r="A12" t="s">
        <v>2104</v>
      </c>
      <c r="B12">
        <f>COUNTIFS('excel-challenge'!F:F,"successful",'excel-challenge'!D:D,"&gt;44999",'excel-challenge'!D:D,"&lt;50000")</f>
        <v>8</v>
      </c>
      <c r="C12">
        <f>COUNTIFS('excel-challenge'!F:F,"failed",'excel-challenge'!D:D,"&gt;44999",'excel-challenge'!D:D,"&lt;50000")</f>
        <v>3</v>
      </c>
      <c r="D12">
        <f>COUNTIFS('excel-challenge'!F:F,"canceled",'excel-challenge'!D:D,"&gt;44999",'excel-challenge'!D:D,"&lt;50000")</f>
        <v>0</v>
      </c>
      <c r="E12">
        <f t="shared" si="3"/>
        <v>11</v>
      </c>
      <c r="F12" s="12">
        <f t="shared" si="0"/>
        <v>0.72727272727272729</v>
      </c>
      <c r="G12" s="12">
        <f t="shared" si="1"/>
        <v>0.27272727272727271</v>
      </c>
      <c r="H12" s="12">
        <f t="shared" si="2"/>
        <v>0</v>
      </c>
    </row>
    <row r="13" spans="1:8" x14ac:dyDescent="0.3">
      <c r="A13" t="s">
        <v>2105</v>
      </c>
      <c r="B13">
        <f>COUNTIFS('excel-challenge'!F:F,"successful",'excel-challenge'!D:D,"&gt;50000")</f>
        <v>114</v>
      </c>
      <c r="C13">
        <f>COUNTIFS('excel-challenge'!F:F,"failed",'excel-challenge'!D:D,"&gt;50000")</f>
        <v>163</v>
      </c>
      <c r="D13">
        <f>COUNTIFS('excel-challenge'!F:F,"canceled",'excel-challenge'!D:D,"&gt;50000")</f>
        <v>28</v>
      </c>
      <c r="E13">
        <f t="shared" si="3"/>
        <v>305</v>
      </c>
      <c r="F13" s="12">
        <f t="shared" si="0"/>
        <v>0.3737704918032787</v>
      </c>
      <c r="G13" s="12">
        <f t="shared" si="1"/>
        <v>0.53442622950819674</v>
      </c>
      <c r="H13" s="12">
        <f t="shared" si="2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3DF0B-B57A-4218-8005-115F76B8CF16}">
  <dimension ref="A1:J566"/>
  <sheetViews>
    <sheetView tabSelected="1" workbookViewId="0">
      <selection activeCell="J8" sqref="J8"/>
    </sheetView>
  </sheetViews>
  <sheetFormatPr defaultRowHeight="15.6" x14ac:dyDescent="0.3"/>
  <cols>
    <col min="2" max="2" width="13.19921875" customWidth="1"/>
    <col min="5" max="5" width="13.69921875" customWidth="1"/>
    <col min="8" max="8" width="18.19921875" customWidth="1"/>
    <col min="9" max="9" width="9.09765625" customWidth="1"/>
  </cols>
  <sheetData>
    <row r="1" spans="1:10" x14ac:dyDescent="0.3">
      <c r="A1" s="1" t="s">
        <v>4</v>
      </c>
      <c r="B1" s="1" t="s">
        <v>5</v>
      </c>
      <c r="D1" s="1" t="s">
        <v>4</v>
      </c>
      <c r="E1" s="1" t="s">
        <v>5</v>
      </c>
      <c r="I1" t="s">
        <v>20</v>
      </c>
      <c r="J1" t="s">
        <v>14</v>
      </c>
    </row>
    <row r="2" spans="1:10" x14ac:dyDescent="0.3">
      <c r="A2" t="s">
        <v>20</v>
      </c>
      <c r="B2">
        <v>158</v>
      </c>
      <c r="D2" t="s">
        <v>14</v>
      </c>
      <c r="E2">
        <v>0</v>
      </c>
      <c r="H2" t="s">
        <v>2106</v>
      </c>
      <c r="I2">
        <f>AVERAGE(B:B)</f>
        <v>851.14690265486729</v>
      </c>
      <c r="J2">
        <f>AVERAGE(E:E)</f>
        <v>585.61538461538464</v>
      </c>
    </row>
    <row r="3" spans="1:10" x14ac:dyDescent="0.3">
      <c r="A3" t="s">
        <v>20</v>
      </c>
      <c r="B3">
        <v>1425</v>
      </c>
      <c r="D3" t="s">
        <v>14</v>
      </c>
      <c r="E3">
        <v>24</v>
      </c>
      <c r="H3" t="s">
        <v>2107</v>
      </c>
      <c r="I3">
        <f>MEDIAN(B:B)</f>
        <v>201</v>
      </c>
      <c r="J3">
        <f>MEDIAN(E:E)</f>
        <v>114.5</v>
      </c>
    </row>
    <row r="4" spans="1:10" x14ac:dyDescent="0.3">
      <c r="A4" t="s">
        <v>20</v>
      </c>
      <c r="B4">
        <v>174</v>
      </c>
      <c r="D4" t="s">
        <v>14</v>
      </c>
      <c r="E4">
        <v>53</v>
      </c>
      <c r="H4" t="s">
        <v>2108</v>
      </c>
      <c r="I4">
        <f>MIN(B:B)</f>
        <v>16</v>
      </c>
      <c r="J4">
        <f>MIN(E:E)</f>
        <v>0</v>
      </c>
    </row>
    <row r="5" spans="1:10" x14ac:dyDescent="0.3">
      <c r="A5" t="s">
        <v>20</v>
      </c>
      <c r="B5">
        <v>227</v>
      </c>
      <c r="D5" t="s">
        <v>14</v>
      </c>
      <c r="E5">
        <v>18</v>
      </c>
      <c r="H5" t="s">
        <v>2109</v>
      </c>
      <c r="I5">
        <f>MAX(B:B)</f>
        <v>7295</v>
      </c>
      <c r="J5">
        <f>MAX(E:E)</f>
        <v>6080</v>
      </c>
    </row>
    <row r="6" spans="1:10" x14ac:dyDescent="0.3">
      <c r="A6" t="s">
        <v>20</v>
      </c>
      <c r="B6">
        <v>220</v>
      </c>
      <c r="D6" t="s">
        <v>14</v>
      </c>
      <c r="E6">
        <v>44</v>
      </c>
      <c r="H6" t="s">
        <v>2110</v>
      </c>
      <c r="I6">
        <f>_xlfn.VAR.P(B:B)</f>
        <v>1603373.7324019109</v>
      </c>
      <c r="J6">
        <f>_xlfn.VAR.P(E:E)</f>
        <v>921574.68174133555</v>
      </c>
    </row>
    <row r="7" spans="1:10" x14ac:dyDescent="0.3">
      <c r="A7" t="s">
        <v>20</v>
      </c>
      <c r="B7">
        <v>98</v>
      </c>
      <c r="D7" t="s">
        <v>14</v>
      </c>
      <c r="E7">
        <v>27</v>
      </c>
      <c r="H7" t="s">
        <v>2111</v>
      </c>
      <c r="I7">
        <f>_xlfn.STDEV.P(B:B)</f>
        <v>1266.2439466397898</v>
      </c>
      <c r="J7">
        <f>_xlfn.STDEV.P(E:E)</f>
        <v>959.98681331637863</v>
      </c>
    </row>
    <row r="8" spans="1:10" x14ac:dyDescent="0.3">
      <c r="A8" t="s">
        <v>20</v>
      </c>
      <c r="B8">
        <v>100</v>
      </c>
      <c r="D8" t="s">
        <v>14</v>
      </c>
      <c r="E8">
        <v>55</v>
      </c>
    </row>
    <row r="9" spans="1:10" x14ac:dyDescent="0.3">
      <c r="A9" t="s">
        <v>20</v>
      </c>
      <c r="B9">
        <v>1249</v>
      </c>
      <c r="D9" t="s">
        <v>14</v>
      </c>
      <c r="E9">
        <v>200</v>
      </c>
    </row>
    <row r="10" spans="1:10" x14ac:dyDescent="0.3">
      <c r="A10" t="s">
        <v>20</v>
      </c>
      <c r="B10">
        <v>1396</v>
      </c>
      <c r="D10" t="s">
        <v>14</v>
      </c>
      <c r="E10">
        <v>452</v>
      </c>
    </row>
    <row r="11" spans="1:10" x14ac:dyDescent="0.3">
      <c r="A11" t="s">
        <v>20</v>
      </c>
      <c r="B11">
        <v>890</v>
      </c>
      <c r="D11" t="s">
        <v>14</v>
      </c>
      <c r="E11">
        <v>674</v>
      </c>
    </row>
    <row r="12" spans="1:10" x14ac:dyDescent="0.3">
      <c r="A12" t="s">
        <v>20</v>
      </c>
      <c r="B12">
        <v>142</v>
      </c>
      <c r="D12" t="s">
        <v>14</v>
      </c>
      <c r="E12">
        <v>558</v>
      </c>
    </row>
    <row r="13" spans="1:10" x14ac:dyDescent="0.3">
      <c r="A13" t="s">
        <v>20</v>
      </c>
      <c r="B13">
        <v>2673</v>
      </c>
      <c r="D13" t="s">
        <v>14</v>
      </c>
      <c r="E13">
        <v>15</v>
      </c>
    </row>
    <row r="14" spans="1:10" x14ac:dyDescent="0.3">
      <c r="A14" t="s">
        <v>20</v>
      </c>
      <c r="B14">
        <v>163</v>
      </c>
      <c r="D14" t="s">
        <v>14</v>
      </c>
      <c r="E14">
        <v>2307</v>
      </c>
    </row>
    <row r="15" spans="1:10" x14ac:dyDescent="0.3">
      <c r="A15" t="s">
        <v>20</v>
      </c>
      <c r="B15">
        <v>2220</v>
      </c>
      <c r="D15" t="s">
        <v>14</v>
      </c>
      <c r="E15">
        <v>88</v>
      </c>
    </row>
    <row r="16" spans="1:10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Sheet6</vt:lpstr>
      <vt:lpstr>Sheet11</vt:lpstr>
      <vt:lpstr>Outcome Bar Graph</vt:lpstr>
      <vt:lpstr>Outcome by Month Line Graph</vt:lpstr>
      <vt:lpstr>excel-challenge</vt:lpstr>
      <vt:lpstr>Outcome quantity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Jacob Rocha</cp:lastModifiedBy>
  <dcterms:created xsi:type="dcterms:W3CDTF">2021-09-29T18:52:28Z</dcterms:created>
  <dcterms:modified xsi:type="dcterms:W3CDTF">2023-09-11T02:04:57Z</dcterms:modified>
</cp:coreProperties>
</file>