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TRABAJO\JRosales\Mundial Rusia 2018\"/>
    </mc:Choice>
  </mc:AlternateContent>
  <bookViews>
    <workbookView xWindow="0" yWindow="0" windowWidth="20490" windowHeight="7620" firstSheet="1" activeTab="3"/>
  </bookViews>
  <sheets>
    <sheet name="Grupos" sheetId="3" state="hidden" r:id="rId1"/>
    <sheet name="Fase de Grupos" sheetId="1" r:id="rId2"/>
    <sheet name="Eliminatoria" sheetId="4" r:id="rId3"/>
    <sheet name="Tabla de posiciones" sheetId="2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43" i="4" l="1"/>
  <c r="I24" i="1" l="1"/>
  <c r="M22" i="1"/>
  <c r="M21" i="1"/>
  <c r="I23" i="1"/>
  <c r="M25" i="1"/>
  <c r="I21" i="1"/>
  <c r="M20" i="1"/>
  <c r="M24" i="1"/>
  <c r="M23" i="1"/>
  <c r="I20" i="1"/>
  <c r="B24" i="1"/>
  <c r="B23" i="1"/>
  <c r="F21" i="1"/>
  <c r="F25" i="1"/>
  <c r="F22" i="1"/>
  <c r="B21" i="1"/>
  <c r="B25" i="1"/>
  <c r="F23" i="1"/>
  <c r="F20" i="1"/>
  <c r="F24" i="1"/>
  <c r="B22" i="1"/>
  <c r="B20" i="1"/>
  <c r="P16" i="1"/>
  <c r="P14" i="1"/>
  <c r="T13" i="1"/>
  <c r="T17" i="1"/>
  <c r="T15" i="1"/>
  <c r="P13" i="1"/>
  <c r="P17" i="1"/>
  <c r="T14" i="1"/>
  <c r="T12" i="1"/>
  <c r="T16" i="1"/>
  <c r="P15" i="1"/>
  <c r="P12" i="1"/>
  <c r="M15" i="1" l="1"/>
  <c r="I17" i="1"/>
  <c r="M13" i="1"/>
  <c r="M16" i="1"/>
  <c r="I14" i="1"/>
  <c r="I13" i="1"/>
  <c r="I16" i="1"/>
  <c r="I15" i="1"/>
  <c r="M12" i="1"/>
  <c r="M14" i="1"/>
  <c r="M17" i="1"/>
  <c r="I12" i="1"/>
  <c r="B16" i="1"/>
  <c r="B15" i="1"/>
  <c r="F13" i="1"/>
  <c r="F17" i="1"/>
  <c r="F14" i="1"/>
  <c r="B13" i="1"/>
  <c r="B17" i="1"/>
  <c r="F15" i="1"/>
  <c r="F12" i="1"/>
  <c r="F16" i="1"/>
  <c r="B14" i="1"/>
  <c r="B12" i="1"/>
  <c r="P9" i="1"/>
  <c r="P6" i="1"/>
  <c r="T5" i="1"/>
  <c r="T8" i="1"/>
  <c r="T7" i="1"/>
  <c r="P5" i="1"/>
  <c r="P8" i="1"/>
  <c r="T6" i="1"/>
  <c r="T4" i="1"/>
  <c r="T9" i="1"/>
  <c r="P7" i="1"/>
  <c r="P4" i="1"/>
  <c r="I9" i="1" l="1"/>
  <c r="M7" i="1"/>
  <c r="M5" i="1"/>
  <c r="M8" i="1"/>
  <c r="I6" i="1"/>
  <c r="I5" i="1"/>
  <c r="I8" i="1"/>
  <c r="I7" i="1"/>
  <c r="M4" i="1"/>
  <c r="M9" i="1"/>
  <c r="M6" i="1"/>
  <c r="I4" i="1"/>
  <c r="B9" i="1"/>
  <c r="B7" i="1"/>
  <c r="F5" i="1"/>
  <c r="F8" i="1"/>
  <c r="F6" i="1"/>
  <c r="B5" i="1"/>
  <c r="B8" i="1"/>
  <c r="F7" i="1"/>
  <c r="F4" i="1"/>
  <c r="F9" i="1"/>
  <c r="B4" i="1"/>
  <c r="N32" i="4" l="1"/>
  <c r="P58" i="4"/>
  <c r="L56" i="4"/>
  <c r="L59" i="4"/>
  <c r="K50" i="4"/>
  <c r="K18" i="4"/>
  <c r="H58" i="4"/>
  <c r="H42" i="4"/>
  <c r="H26" i="4"/>
  <c r="H10" i="4"/>
  <c r="E62" i="4"/>
  <c r="E54" i="4"/>
  <c r="E46" i="4"/>
  <c r="E38" i="4"/>
  <c r="E30" i="4"/>
  <c r="E22" i="4"/>
  <c r="E14" i="4"/>
  <c r="E6" i="4"/>
  <c r="B56" i="4" l="1"/>
  <c r="B48" i="4"/>
  <c r="B44" i="4"/>
  <c r="B20" i="4" l="1"/>
  <c r="B16" i="4"/>
  <c r="B12" i="4"/>
  <c r="H48" i="2" l="1"/>
  <c r="H47" i="2"/>
  <c r="H46" i="2"/>
  <c r="H45" i="2"/>
  <c r="G48" i="2"/>
  <c r="I48" i="2" s="1"/>
  <c r="G47" i="2"/>
  <c r="I47" i="2" s="1"/>
  <c r="G46" i="2"/>
  <c r="I46" i="2" s="1"/>
  <c r="G45" i="2"/>
  <c r="I45" i="2" s="1"/>
  <c r="F48" i="2"/>
  <c r="F47" i="2"/>
  <c r="F46" i="2"/>
  <c r="F45" i="2"/>
  <c r="E48" i="2"/>
  <c r="E47" i="2"/>
  <c r="E46" i="2"/>
  <c r="E45" i="2"/>
  <c r="D48" i="2"/>
  <c r="J48" i="2" s="1"/>
  <c r="D47" i="2"/>
  <c r="J47" i="2" s="1"/>
  <c r="D46" i="2"/>
  <c r="J46" i="2" s="1"/>
  <c r="D45" i="2"/>
  <c r="J45" i="2" s="1"/>
  <c r="C48" i="2"/>
  <c r="C47" i="2"/>
  <c r="C46" i="2"/>
  <c r="C45" i="2"/>
  <c r="H42" i="2"/>
  <c r="H41" i="2"/>
  <c r="H40" i="2"/>
  <c r="H39" i="2"/>
  <c r="G42" i="2"/>
  <c r="I42" i="2" s="1"/>
  <c r="G41" i="2"/>
  <c r="I41" i="2" s="1"/>
  <c r="G40" i="2"/>
  <c r="I40" i="2" s="1"/>
  <c r="G39" i="2"/>
  <c r="I39" i="2" s="1"/>
  <c r="F42" i="2"/>
  <c r="F41" i="2"/>
  <c r="F40" i="2"/>
  <c r="F39" i="2"/>
  <c r="E42" i="2"/>
  <c r="E41" i="2"/>
  <c r="E40" i="2"/>
  <c r="E39" i="2"/>
  <c r="D42" i="2"/>
  <c r="J42" i="2" s="1"/>
  <c r="D41" i="2"/>
  <c r="J41" i="2" s="1"/>
  <c r="D40" i="2"/>
  <c r="J40" i="2" s="1"/>
  <c r="D39" i="2"/>
  <c r="J39" i="2" s="1"/>
  <c r="C42" i="2"/>
  <c r="C41" i="2"/>
  <c r="C40" i="2"/>
  <c r="C39" i="2"/>
  <c r="B10" i="2"/>
  <c r="B11" i="2"/>
  <c r="B12" i="2"/>
  <c r="B9" i="2"/>
  <c r="B4" i="2"/>
  <c r="B6" i="2"/>
  <c r="B3" i="2"/>
  <c r="B5" i="2"/>
  <c r="B4" i="4" s="1"/>
  <c r="B48" i="2"/>
  <c r="B47" i="2"/>
  <c r="B46" i="2"/>
  <c r="B32" i="4" s="1"/>
  <c r="B45" i="2"/>
  <c r="B60" i="4" s="1"/>
  <c r="B42" i="2"/>
  <c r="B41" i="2"/>
  <c r="B40" i="2"/>
  <c r="B64" i="4" s="1"/>
  <c r="B39" i="2"/>
  <c r="B28" i="4" s="1"/>
  <c r="H36" i="2"/>
  <c r="H35" i="2"/>
  <c r="H34" i="2"/>
  <c r="H33" i="2"/>
  <c r="G36" i="2"/>
  <c r="I36" i="2" s="1"/>
  <c r="G35" i="2"/>
  <c r="I35" i="2" s="1"/>
  <c r="G34" i="2"/>
  <c r="I34" i="2" s="1"/>
  <c r="G33" i="2"/>
  <c r="I33" i="2" s="1"/>
  <c r="F36" i="2"/>
  <c r="F35" i="2"/>
  <c r="F34" i="2"/>
  <c r="F33" i="2"/>
  <c r="E36" i="2"/>
  <c r="E35" i="2"/>
  <c r="E34" i="2"/>
  <c r="E33" i="2"/>
  <c r="D36" i="2"/>
  <c r="J36" i="2" s="1"/>
  <c r="D35" i="2"/>
  <c r="J35" i="2" s="1"/>
  <c r="D34" i="2"/>
  <c r="J34" i="2" s="1"/>
  <c r="D33" i="2"/>
  <c r="J33" i="2" s="1"/>
  <c r="C36" i="2"/>
  <c r="C35" i="2"/>
  <c r="C34" i="2"/>
  <c r="C33" i="2"/>
  <c r="B36" i="2"/>
  <c r="B35" i="2"/>
  <c r="B34" i="2"/>
  <c r="B24" i="4" s="1"/>
  <c r="B33" i="2"/>
  <c r="B52" i="4" s="1"/>
  <c r="H30" i="2"/>
  <c r="H29" i="2"/>
  <c r="H28" i="2"/>
  <c r="H27" i="2"/>
  <c r="G30" i="2"/>
  <c r="I30" i="2" s="1"/>
  <c r="G29" i="2"/>
  <c r="I29" i="2" s="1"/>
  <c r="G28" i="2"/>
  <c r="I28" i="2" s="1"/>
  <c r="G27" i="2"/>
  <c r="I27" i="2" s="1"/>
  <c r="F30" i="2"/>
  <c r="F29" i="2"/>
  <c r="F28" i="2"/>
  <c r="F27" i="2"/>
  <c r="E30" i="2"/>
  <c r="E29" i="2"/>
  <c r="B8" i="4" l="1"/>
  <c r="B36" i="4"/>
  <c r="B40" i="4"/>
  <c r="E28" i="2"/>
  <c r="E27" i="2"/>
  <c r="D30" i="2"/>
  <c r="J30" i="2" s="1"/>
  <c r="D29" i="2"/>
  <c r="J29" i="2" s="1"/>
  <c r="D28" i="2"/>
  <c r="J28" i="2" s="1"/>
  <c r="D27" i="2"/>
  <c r="J27" i="2" s="1"/>
  <c r="C30" i="2"/>
  <c r="C29" i="2"/>
  <c r="C28" i="2"/>
  <c r="C27" i="2"/>
  <c r="H24" i="2"/>
  <c r="H23" i="2"/>
  <c r="H22" i="2"/>
  <c r="H21" i="2"/>
  <c r="G24" i="2"/>
  <c r="I24" i="2" s="1"/>
  <c r="G23" i="2"/>
  <c r="I23" i="2" s="1"/>
  <c r="G22" i="2"/>
  <c r="I22" i="2" s="1"/>
  <c r="G21" i="2"/>
  <c r="I21" i="2" s="1"/>
  <c r="F24" i="2"/>
  <c r="F23" i="2"/>
  <c r="F22" i="2"/>
  <c r="F21" i="2"/>
  <c r="E24" i="2"/>
  <c r="E23" i="2"/>
  <c r="E22" i="2" l="1"/>
  <c r="E21" i="2"/>
  <c r="D24" i="2"/>
  <c r="J24" i="2" s="1"/>
  <c r="D23" i="2"/>
  <c r="J23" i="2" s="1"/>
  <c r="D22" i="2"/>
  <c r="J22" i="2" s="1"/>
  <c r="D21" i="2"/>
  <c r="J21" i="2" s="1"/>
  <c r="C24" i="2"/>
  <c r="C23" i="2"/>
  <c r="C22" i="2"/>
  <c r="C21" i="2"/>
  <c r="H18" i="2"/>
  <c r="H17" i="2"/>
  <c r="H16" i="2"/>
  <c r="H15" i="2"/>
  <c r="G18" i="2"/>
  <c r="I18" i="2" s="1"/>
  <c r="G17" i="2"/>
  <c r="I17" i="2" s="1"/>
  <c r="G16" i="2"/>
  <c r="I16" i="2" s="1"/>
  <c r="G15" i="2"/>
  <c r="I15" i="2" s="1"/>
  <c r="F18" i="2"/>
  <c r="F17" i="2"/>
  <c r="F16" i="2"/>
  <c r="F15" i="2"/>
  <c r="E18" i="2"/>
  <c r="E17" i="2"/>
  <c r="E16" i="2"/>
  <c r="E15" i="2"/>
  <c r="D18" i="2"/>
  <c r="J18" i="2" s="1"/>
  <c r="D17" i="2"/>
  <c r="J17" i="2" s="1"/>
  <c r="D16" i="2"/>
  <c r="J16" i="2" s="1"/>
  <c r="D15" i="2"/>
  <c r="J15" i="2" s="1"/>
  <c r="C18" i="2"/>
  <c r="C17" i="2"/>
  <c r="C16" i="2"/>
  <c r="C15" i="2"/>
  <c r="E10" i="2"/>
  <c r="E11" i="2"/>
  <c r="E12" i="2"/>
  <c r="E9" i="2"/>
  <c r="H10" i="2"/>
  <c r="H11" i="2"/>
  <c r="H12" i="2"/>
  <c r="H9" i="2"/>
  <c r="G10" i="2"/>
  <c r="I10" i="2" s="1"/>
  <c r="G11" i="2"/>
  <c r="I11" i="2" s="1"/>
  <c r="G12" i="2"/>
  <c r="I12" i="2" s="1"/>
  <c r="G9" i="2"/>
  <c r="I9" i="2" s="1"/>
  <c r="F10" i="2"/>
  <c r="F11" i="2"/>
  <c r="F12" i="2"/>
  <c r="F9" i="2"/>
  <c r="D10" i="2"/>
  <c r="J10" i="2" s="1"/>
  <c r="D11" i="2"/>
  <c r="J11" i="2" s="1"/>
  <c r="D12" i="2"/>
  <c r="J12" i="2" s="1"/>
  <c r="D9" i="2"/>
  <c r="J9" i="2" s="1"/>
  <c r="C10" i="2"/>
  <c r="C11" i="2"/>
  <c r="C12" i="2"/>
  <c r="C9" i="2"/>
  <c r="E4" i="2"/>
  <c r="E6" i="2"/>
  <c r="E3" i="2"/>
  <c r="F4" i="2"/>
  <c r="F6" i="2"/>
  <c r="F3" i="2"/>
  <c r="E5" i="2"/>
  <c r="F5" i="2"/>
  <c r="D4" i="2"/>
  <c r="J4" i="2" s="1"/>
  <c r="D6" i="2"/>
  <c r="J6" i="2" s="1"/>
  <c r="D3" i="2"/>
  <c r="J3" i="2" s="1"/>
  <c r="D5" i="2"/>
  <c r="H4" i="2"/>
  <c r="H6" i="2"/>
  <c r="H3" i="2"/>
  <c r="G4" i="2"/>
  <c r="G6" i="2"/>
  <c r="G3" i="2"/>
  <c r="G5" i="2"/>
  <c r="H5" i="2"/>
  <c r="C4" i="2"/>
  <c r="C6" i="2"/>
  <c r="C3" i="2"/>
  <c r="C5" i="2"/>
  <c r="I3" i="2" l="1"/>
  <c r="I6" i="2"/>
  <c r="J5" i="2"/>
  <c r="I5" i="2"/>
  <c r="I4" i="2"/>
</calcChain>
</file>

<file path=xl/sharedStrings.xml><?xml version="1.0" encoding="utf-8"?>
<sst xmlns="http://schemas.openxmlformats.org/spreadsheetml/2006/main" count="237" uniqueCount="76">
  <si>
    <t>FECHA</t>
  </si>
  <si>
    <t>GRUPO A</t>
  </si>
  <si>
    <t>GRUPO C</t>
  </si>
  <si>
    <t>Rusia</t>
  </si>
  <si>
    <t>vs</t>
  </si>
  <si>
    <t>Arabia Saudita</t>
  </si>
  <si>
    <t>Egipto</t>
  </si>
  <si>
    <t>Uruguay</t>
  </si>
  <si>
    <t>Marruecos</t>
  </si>
  <si>
    <t>Portugal</t>
  </si>
  <si>
    <t>España</t>
  </si>
  <si>
    <t>Australia</t>
  </si>
  <si>
    <t>GRUPO D</t>
  </si>
  <si>
    <t>GRUPO F</t>
  </si>
  <si>
    <t>GRUPO G</t>
  </si>
  <si>
    <t>GRUPO E</t>
  </si>
  <si>
    <t>Argentina</t>
  </si>
  <si>
    <t>Islandia</t>
  </si>
  <si>
    <t>Dinamarca</t>
  </si>
  <si>
    <t>Croacia</t>
  </si>
  <si>
    <t>Nigeria</t>
  </si>
  <si>
    <t>Costa Rica</t>
  </si>
  <si>
    <t>Serbia</t>
  </si>
  <si>
    <t>Alemania</t>
  </si>
  <si>
    <t>Brasil</t>
  </si>
  <si>
    <t>Suiza</t>
  </si>
  <si>
    <t>Suecia</t>
  </si>
  <si>
    <t>Corea del Sur</t>
  </si>
  <si>
    <t>GRUPO H</t>
  </si>
  <si>
    <t>Panamá</t>
  </si>
  <si>
    <t>Inglaterra</t>
  </si>
  <si>
    <t>Colombia</t>
  </si>
  <si>
    <t>Japón</t>
  </si>
  <si>
    <t>Polonia</t>
  </si>
  <si>
    <t>Senegal</t>
  </si>
  <si>
    <t>Irán</t>
  </si>
  <si>
    <t>Peú</t>
  </si>
  <si>
    <t>PJ</t>
  </si>
  <si>
    <t>G</t>
  </si>
  <si>
    <t>E</t>
  </si>
  <si>
    <t>P</t>
  </si>
  <si>
    <t>GF</t>
  </si>
  <si>
    <t>GC</t>
  </si>
  <si>
    <t>DG</t>
  </si>
  <si>
    <t>Pts</t>
  </si>
  <si>
    <t>POS</t>
  </si>
  <si>
    <t>GRUPO B</t>
  </si>
  <si>
    <t xml:space="preserve">Francia </t>
  </si>
  <si>
    <t>México</t>
  </si>
  <si>
    <t>Bélgica</t>
  </si>
  <si>
    <t>Túnez</t>
  </si>
  <si>
    <t>1° Grupo A</t>
  </si>
  <si>
    <t>2° Grupo B</t>
  </si>
  <si>
    <t>OCTAVOS DE FINAL</t>
  </si>
  <si>
    <t>1° Grupo C</t>
  </si>
  <si>
    <t>2° Grupo D</t>
  </si>
  <si>
    <t>1° Grupo E</t>
  </si>
  <si>
    <t>2° Grupo F</t>
  </si>
  <si>
    <t>1° Grupo G</t>
  </si>
  <si>
    <t>2° Grupo H</t>
  </si>
  <si>
    <t>1° Grupo B</t>
  </si>
  <si>
    <t>2° Grupo A</t>
  </si>
  <si>
    <t>1° Grupo D</t>
  </si>
  <si>
    <t>2° Grupo C</t>
  </si>
  <si>
    <t>1° Grupo F</t>
  </si>
  <si>
    <t>2° Grupo E</t>
  </si>
  <si>
    <t>1° Grupo H</t>
  </si>
  <si>
    <t>2° Grupo G</t>
  </si>
  <si>
    <t>CUARTOS DE FINAL</t>
  </si>
  <si>
    <t>CAMPEON</t>
  </si>
  <si>
    <t>TERCER LUGAR</t>
  </si>
  <si>
    <t>Penales</t>
  </si>
  <si>
    <t>FINAL</t>
  </si>
  <si>
    <t>GOLES</t>
  </si>
  <si>
    <t>SUB-CAMPEON</t>
  </si>
  <si>
    <t>SEMI 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</si>
</sst>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36"/>
      <color rgb="FF00B050"/>
      <name val="Calibri"/>
      <family val="2"/>
      <scheme val="minor"/>
    </font>
    <font>
      <b/>
      <sz val="48"/>
      <color rgb="FF00B05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sz val="11"/>
      <color rgb="FFFFFF00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0000C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FF9966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CC0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7030A0"/>
      </left>
      <right style="thin">
        <color rgb="FF7030A0"/>
      </right>
      <top style="thin">
        <color rgb="FF7030A0"/>
      </top>
      <bottom style="thin">
        <color rgb="FF7030A0"/>
      </bottom>
      <diagonal/>
    </border>
    <border>
      <left style="thin">
        <color rgb="FFFFFF00"/>
      </left>
      <right style="thin">
        <color rgb="FFFFFF00"/>
      </right>
      <top style="thin">
        <color rgb="FFFFFF00"/>
      </top>
      <bottom style="thin">
        <color rgb="FFFFFF00"/>
      </bottom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indexed="64"/>
      </left>
      <right style="thin">
        <color rgb="FF7030A0"/>
      </right>
      <top style="thin">
        <color rgb="FF7030A0"/>
      </top>
      <bottom style="thin">
        <color rgb="FF7030A0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 tint="0.39997558519241921"/>
      </bottom>
      <diagonal/>
    </border>
    <border>
      <left style="thin">
        <color theme="9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rgb="FF0000CC"/>
      </left>
      <right style="thin">
        <color rgb="FF0000CC"/>
      </right>
      <top style="thin">
        <color rgb="FF0000CC"/>
      </top>
      <bottom style="thin">
        <color rgb="FF0000CC"/>
      </bottom>
      <diagonal/>
    </border>
    <border>
      <left style="thin">
        <color rgb="FFCC3300"/>
      </left>
      <right style="thin">
        <color rgb="FFCC3300"/>
      </right>
      <top style="thin">
        <color rgb="FFCC3300"/>
      </top>
      <bottom style="thin">
        <color rgb="FFCC3300"/>
      </bottom>
      <diagonal/>
    </border>
    <border>
      <left style="thin">
        <color rgb="FFCC3300"/>
      </left>
      <right style="thin">
        <color rgb="FFCC3300"/>
      </right>
      <top style="thin">
        <color indexed="64"/>
      </top>
      <bottom style="thin">
        <color rgb="FFCC3300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rgb="FF7030A0"/>
      </right>
      <top/>
      <bottom style="thin">
        <color rgb="FF7030A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9">
    <xf numFmtId="0" fontId="0" fillId="0" borderId="0" xfId="0"/>
    <xf numFmtId="0" fontId="0" fillId="7" borderId="11" xfId="0" applyFont="1" applyFill="1" applyBorder="1"/>
    <xf numFmtId="0" fontId="0" fillId="0" borderId="11" xfId="0" applyFont="1" applyBorder="1"/>
    <xf numFmtId="0" fontId="0" fillId="3" borderId="10" xfId="0" applyFont="1" applyFill="1" applyBorder="1"/>
    <xf numFmtId="0" fontId="0" fillId="0" borderId="10" xfId="0" applyFont="1" applyBorder="1"/>
    <xf numFmtId="0" fontId="0" fillId="0" borderId="1" xfId="0" applyFont="1" applyBorder="1"/>
    <xf numFmtId="0" fontId="0" fillId="8" borderId="1" xfId="0" applyFont="1" applyFill="1" applyBorder="1"/>
    <xf numFmtId="0" fontId="0" fillId="9" borderId="17" xfId="0" applyFont="1" applyFill="1" applyBorder="1"/>
    <xf numFmtId="0" fontId="0" fillId="0" borderId="17" xfId="0" applyFont="1" applyBorder="1"/>
    <xf numFmtId="0" fontId="0" fillId="8" borderId="18" xfId="0" applyFont="1" applyFill="1" applyBorder="1"/>
    <xf numFmtId="0" fontId="0" fillId="0" borderId="18" xfId="0" applyFont="1" applyBorder="1"/>
    <xf numFmtId="0" fontId="0" fillId="0" borderId="0" xfId="0" applyFill="1" applyBorder="1" applyAlignment="1"/>
    <xf numFmtId="0" fontId="2" fillId="2" borderId="1" xfId="0" applyFont="1" applyFill="1" applyBorder="1" applyAlignment="1"/>
    <xf numFmtId="0" fontId="0" fillId="10" borderId="19" xfId="0" applyFont="1" applyFill="1" applyBorder="1"/>
    <xf numFmtId="0" fontId="0" fillId="0" borderId="19" xfId="0" applyFont="1" applyBorder="1"/>
    <xf numFmtId="0" fontId="0" fillId="0" borderId="12" xfId="0" applyFont="1" applyBorder="1"/>
    <xf numFmtId="0" fontId="0" fillId="0" borderId="0" xfId="0" applyAlignment="1">
      <alignment horizontal="center"/>
    </xf>
    <xf numFmtId="0" fontId="0" fillId="0" borderId="1" xfId="0" applyBorder="1" applyProtection="1"/>
    <xf numFmtId="0" fontId="3" fillId="13" borderId="16" xfId="0" applyFont="1" applyFill="1" applyBorder="1" applyAlignment="1"/>
    <xf numFmtId="0" fontId="3" fillId="12" borderId="1" xfId="0" applyFont="1" applyFill="1" applyBorder="1" applyAlignment="1"/>
    <xf numFmtId="0" fontId="0" fillId="18" borderId="12" xfId="0" applyFont="1" applyFill="1" applyBorder="1"/>
    <xf numFmtId="0" fontId="0" fillId="18" borderId="23" xfId="0" applyFont="1" applyFill="1" applyBorder="1"/>
    <xf numFmtId="0" fontId="2" fillId="14" borderId="1" xfId="0" applyFont="1" applyFill="1" applyBorder="1" applyAlignment="1"/>
    <xf numFmtId="0" fontId="5" fillId="15" borderId="10" xfId="0" applyFont="1" applyFill="1" applyBorder="1" applyAlignment="1"/>
    <xf numFmtId="0" fontId="2" fillId="11" borderId="15" xfId="0" applyFont="1" applyFill="1" applyBorder="1" applyAlignment="1"/>
    <xf numFmtId="0" fontId="2" fillId="16" borderId="1" xfId="0" applyFont="1" applyFill="1" applyBorder="1" applyAlignment="1"/>
    <xf numFmtId="0" fontId="0" fillId="19" borderId="1" xfId="0" applyFont="1" applyFill="1" applyBorder="1"/>
    <xf numFmtId="0" fontId="2" fillId="17" borderId="20" xfId="0" applyFont="1" applyFill="1" applyBorder="1" applyAlignment="1"/>
    <xf numFmtId="1" fontId="0" fillId="0" borderId="1" xfId="0" applyNumberFormat="1" applyBorder="1" applyProtection="1"/>
    <xf numFmtId="1" fontId="0" fillId="0" borderId="2" xfId="0" applyNumberFormat="1" applyBorder="1" applyProtection="1"/>
    <xf numFmtId="0" fontId="0" fillId="0" borderId="6" xfId="0" applyBorder="1" applyProtection="1"/>
    <xf numFmtId="1" fontId="0" fillId="0" borderId="6" xfId="0" applyNumberFormat="1" applyBorder="1" applyProtection="1"/>
    <xf numFmtId="1" fontId="0" fillId="0" borderId="7" xfId="0" applyNumberFormat="1" applyBorder="1" applyProtection="1"/>
    <xf numFmtId="0" fontId="0" fillId="0" borderId="0" xfId="0" applyProtection="1"/>
    <xf numFmtId="0" fontId="0" fillId="0" borderId="9" xfId="0" applyBorder="1" applyProtection="1"/>
    <xf numFmtId="0" fontId="0" fillId="0" borderId="18" xfId="0" applyBorder="1" applyProtection="1"/>
    <xf numFmtId="0" fontId="0" fillId="0" borderId="19" xfId="0" applyBorder="1" applyProtection="1"/>
    <xf numFmtId="0" fontId="0" fillId="21" borderId="1" xfId="0" applyFill="1" applyBorder="1" applyProtection="1"/>
    <xf numFmtId="0" fontId="2" fillId="2" borderId="1" xfId="0" applyFont="1" applyFill="1" applyBorder="1" applyAlignment="1" applyProtection="1">
      <alignment horizontal="center" vertical="center"/>
    </xf>
    <xf numFmtId="0" fontId="0" fillId="2" borderId="4" xfId="0" applyFill="1" applyBorder="1" applyAlignment="1" applyProtection="1"/>
    <xf numFmtId="0" fontId="0" fillId="2" borderId="4" xfId="0" applyFill="1" applyBorder="1" applyAlignment="1" applyProtection="1">
      <alignment horizontal="center" vertical="center"/>
    </xf>
    <xf numFmtId="0" fontId="0" fillId="2" borderId="5" xfId="0" applyFill="1" applyBorder="1" applyAlignment="1" applyProtection="1">
      <alignment horizontal="center" vertical="center"/>
    </xf>
    <xf numFmtId="0" fontId="0" fillId="4" borderId="1" xfId="0" applyFill="1" applyBorder="1" applyAlignment="1" applyProtection="1">
      <alignment horizontal="center" vertical="center"/>
    </xf>
    <xf numFmtId="0" fontId="0" fillId="0" borderId="1" xfId="0" applyBorder="1" applyAlignment="1" applyProtection="1">
      <alignment horizontal="center" vertical="center"/>
    </xf>
    <xf numFmtId="0" fontId="3" fillId="13" borderId="1" xfId="0" applyFont="1" applyFill="1" applyBorder="1" applyAlignment="1" applyProtection="1">
      <alignment horizontal="center"/>
    </xf>
    <xf numFmtId="0" fontId="0" fillId="13" borderId="3" xfId="0" applyFill="1" applyBorder="1" applyAlignment="1" applyProtection="1"/>
    <xf numFmtId="0" fontId="0" fillId="13" borderId="4" xfId="0" applyFill="1" applyBorder="1" applyAlignment="1" applyProtection="1">
      <alignment horizontal="center"/>
    </xf>
    <xf numFmtId="0" fontId="0" fillId="6" borderId="1" xfId="0" applyFill="1" applyBorder="1" applyAlignment="1" applyProtection="1">
      <alignment horizontal="center"/>
    </xf>
    <xf numFmtId="0" fontId="0" fillId="0" borderId="1" xfId="0" applyBorder="1" applyAlignment="1" applyProtection="1">
      <alignment horizontal="center"/>
    </xf>
    <xf numFmtId="0" fontId="0" fillId="12" borderId="1" xfId="0" applyFill="1" applyBorder="1" applyAlignment="1" applyProtection="1"/>
    <xf numFmtId="0" fontId="0" fillId="12" borderId="4" xfId="0" applyFill="1" applyBorder="1" applyAlignment="1" applyProtection="1"/>
    <xf numFmtId="0" fontId="0" fillId="12" borderId="4" xfId="0" applyFill="1" applyBorder="1" applyAlignment="1" applyProtection="1">
      <alignment horizontal="center"/>
    </xf>
    <xf numFmtId="0" fontId="0" fillId="5" borderId="1" xfId="0" applyFill="1" applyBorder="1" applyAlignment="1" applyProtection="1">
      <alignment horizontal="center"/>
    </xf>
    <xf numFmtId="0" fontId="0" fillId="0" borderId="2" xfId="0" applyBorder="1" applyAlignment="1" applyProtection="1">
      <alignment horizontal="center"/>
    </xf>
    <xf numFmtId="0" fontId="0" fillId="0" borderId="0" xfId="0" applyBorder="1" applyProtection="1"/>
    <xf numFmtId="0" fontId="3" fillId="15" borderId="2" xfId="0" applyFont="1" applyFill="1" applyBorder="1" applyAlignment="1" applyProtection="1"/>
    <xf numFmtId="0" fontId="2" fillId="11" borderId="1" xfId="0" applyFont="1" applyFill="1" applyBorder="1" applyAlignment="1" applyProtection="1"/>
    <xf numFmtId="0" fontId="1" fillId="11" borderId="8" xfId="0" applyFont="1" applyFill="1" applyBorder="1" applyAlignment="1" applyProtection="1"/>
    <xf numFmtId="0" fontId="1" fillId="11" borderId="8" xfId="0" applyFont="1" applyFill="1" applyBorder="1" applyAlignment="1" applyProtection="1">
      <alignment horizontal="center"/>
    </xf>
    <xf numFmtId="0" fontId="0" fillId="4" borderId="2" xfId="0" applyFill="1" applyBorder="1" applyAlignment="1" applyProtection="1">
      <alignment horizontal="center"/>
    </xf>
    <xf numFmtId="0" fontId="2" fillId="22" borderId="19" xfId="0" applyFont="1" applyFill="1" applyBorder="1" applyAlignment="1" applyProtection="1"/>
    <xf numFmtId="0" fontId="1" fillId="22" borderId="19" xfId="0" applyFont="1" applyFill="1" applyBorder="1" applyAlignment="1" applyProtection="1"/>
    <xf numFmtId="0" fontId="1" fillId="22" borderId="19" xfId="0" applyFont="1" applyFill="1" applyBorder="1" applyAlignment="1" applyProtection="1">
      <alignment horizontal="center"/>
    </xf>
    <xf numFmtId="0" fontId="0" fillId="0" borderId="19" xfId="0" applyBorder="1" applyAlignment="1" applyProtection="1">
      <alignment horizontal="center"/>
    </xf>
    <xf numFmtId="0" fontId="2" fillId="2" borderId="24" xfId="0" applyFont="1" applyFill="1" applyBorder="1" applyProtection="1">
      <protection hidden="1"/>
    </xf>
    <xf numFmtId="0" fontId="1" fillId="0" borderId="0" xfId="0" applyFont="1" applyProtection="1">
      <protection hidden="1"/>
    </xf>
    <xf numFmtId="0" fontId="2" fillId="13" borderId="24" xfId="0" applyFont="1" applyFill="1" applyBorder="1" applyProtection="1">
      <protection hidden="1"/>
    </xf>
    <xf numFmtId="0" fontId="5" fillId="12" borderId="24" xfId="0" applyFont="1" applyFill="1" applyBorder="1" applyProtection="1">
      <protection hidden="1"/>
    </xf>
    <xf numFmtId="0" fontId="0" fillId="0" borderId="0" xfId="0" applyProtection="1">
      <protection hidden="1"/>
    </xf>
    <xf numFmtId="22" fontId="2" fillId="2" borderId="24" xfId="0" applyNumberFormat="1" applyFont="1" applyFill="1" applyBorder="1" applyProtection="1">
      <protection hidden="1"/>
    </xf>
    <xf numFmtId="22" fontId="2" fillId="13" borderId="24" xfId="0" applyNumberFormat="1" applyFont="1" applyFill="1" applyBorder="1" applyProtection="1">
      <protection hidden="1"/>
    </xf>
    <xf numFmtId="22" fontId="5" fillId="12" borderId="24" xfId="0" applyNumberFormat="1" applyFont="1" applyFill="1" applyBorder="1" applyProtection="1">
      <protection hidden="1"/>
    </xf>
    <xf numFmtId="0" fontId="2" fillId="14" borderId="24" xfId="0" applyFont="1" applyFill="1" applyBorder="1" applyProtection="1">
      <protection hidden="1"/>
    </xf>
    <xf numFmtId="0" fontId="5" fillId="15" borderId="24" xfId="0" applyFont="1" applyFill="1" applyBorder="1" applyProtection="1">
      <protection hidden="1"/>
    </xf>
    <xf numFmtId="0" fontId="2" fillId="11" borderId="24" xfId="0" applyFont="1" applyFill="1" applyBorder="1" applyProtection="1">
      <protection hidden="1"/>
    </xf>
    <xf numFmtId="22" fontId="2" fillId="14" borderId="24" xfId="0" applyNumberFormat="1" applyFont="1" applyFill="1" applyBorder="1" applyProtection="1">
      <protection hidden="1"/>
    </xf>
    <xf numFmtId="22" fontId="5" fillId="15" borderId="24" xfId="0" applyNumberFormat="1" applyFont="1" applyFill="1" applyBorder="1" applyProtection="1">
      <protection hidden="1"/>
    </xf>
    <xf numFmtId="22" fontId="2" fillId="11" borderId="24" xfId="0" applyNumberFormat="1" applyFont="1" applyFill="1" applyBorder="1" applyProtection="1">
      <protection hidden="1"/>
    </xf>
    <xf numFmtId="0" fontId="2" fillId="16" borderId="24" xfId="0" applyFont="1" applyFill="1" applyBorder="1" applyProtection="1">
      <protection hidden="1"/>
    </xf>
    <xf numFmtId="0" fontId="2" fillId="17" borderId="24" xfId="0" applyFont="1" applyFill="1" applyBorder="1" applyProtection="1">
      <protection hidden="1"/>
    </xf>
    <xf numFmtId="22" fontId="2" fillId="16" borderId="24" xfId="0" applyNumberFormat="1" applyFont="1" applyFill="1" applyBorder="1" applyProtection="1">
      <protection hidden="1"/>
    </xf>
    <xf numFmtId="22" fontId="2" fillId="17" borderId="24" xfId="0" applyNumberFormat="1" applyFont="1" applyFill="1" applyBorder="1" applyProtection="1">
      <protection hidden="1"/>
    </xf>
    <xf numFmtId="0" fontId="0" fillId="24" borderId="25" xfId="0" applyFill="1" applyBorder="1" applyAlignment="1" applyProtection="1">
      <alignment horizontal="center"/>
      <protection locked="0"/>
    </xf>
    <xf numFmtId="0" fontId="0" fillId="24" borderId="0" xfId="0" applyFill="1" applyBorder="1" applyAlignment="1" applyProtection="1">
      <alignment horizontal="center"/>
      <protection locked="0"/>
    </xf>
    <xf numFmtId="0" fontId="0" fillId="25" borderId="25" xfId="0" applyFill="1" applyBorder="1" applyAlignment="1" applyProtection="1">
      <alignment horizontal="center"/>
      <protection locked="0"/>
    </xf>
    <xf numFmtId="0" fontId="1" fillId="24" borderId="25" xfId="0" applyFont="1" applyFill="1" applyBorder="1" applyAlignment="1" applyProtection="1">
      <alignment horizontal="center"/>
      <protection locked="0"/>
    </xf>
    <xf numFmtId="0" fontId="0" fillId="25" borderId="0" xfId="0" applyFill="1" applyAlignment="1" applyProtection="1">
      <alignment horizontal="center"/>
      <protection locked="0"/>
    </xf>
    <xf numFmtId="0" fontId="1" fillId="25" borderId="29" xfId="0" applyFont="1" applyFill="1" applyBorder="1" applyAlignment="1" applyProtection="1">
      <alignment horizontal="center"/>
      <protection locked="0"/>
    </xf>
    <xf numFmtId="0" fontId="1" fillId="25" borderId="25" xfId="0" applyFont="1" applyFill="1" applyBorder="1" applyAlignment="1" applyProtection="1">
      <alignment horizontal="center"/>
      <protection locked="0"/>
    </xf>
    <xf numFmtId="0" fontId="0" fillId="0" borderId="0" xfId="0" applyBorder="1" applyProtection="1">
      <protection hidden="1"/>
    </xf>
    <xf numFmtId="0" fontId="0" fillId="0" borderId="26" xfId="0" applyBorder="1" applyProtection="1">
      <protection hidden="1"/>
    </xf>
    <xf numFmtId="16" fontId="0" fillId="0" borderId="0" xfId="0" applyNumberFormat="1" applyAlignment="1" applyProtection="1">
      <alignment vertical="center"/>
      <protection hidden="1"/>
    </xf>
    <xf numFmtId="0" fontId="0" fillId="0" borderId="0" xfId="0" applyAlignment="1" applyProtection="1">
      <alignment vertical="center"/>
      <protection hidden="1"/>
    </xf>
    <xf numFmtId="0" fontId="0" fillId="0" borderId="28" xfId="0" applyBorder="1" applyProtection="1">
      <protection hidden="1"/>
    </xf>
    <xf numFmtId="0" fontId="0" fillId="0" borderId="27" xfId="0" applyBorder="1" applyProtection="1">
      <protection hidden="1"/>
    </xf>
    <xf numFmtId="0" fontId="0" fillId="0" borderId="14" xfId="0" applyBorder="1" applyProtection="1">
      <protection hidden="1"/>
    </xf>
    <xf numFmtId="0" fontId="1" fillId="0" borderId="28" xfId="0" applyFont="1" applyBorder="1" applyProtection="1">
      <protection hidden="1"/>
    </xf>
    <xf numFmtId="0" fontId="1" fillId="0" borderId="30" xfId="0" applyFont="1" applyBorder="1" applyProtection="1">
      <protection hidden="1"/>
    </xf>
    <xf numFmtId="0" fontId="1" fillId="0" borderId="26" xfId="0" applyFont="1" applyBorder="1" applyProtection="1">
      <protection hidden="1"/>
    </xf>
    <xf numFmtId="0" fontId="2" fillId="0" borderId="24" xfId="0" applyFont="1" applyBorder="1" applyProtection="1">
      <protection hidden="1"/>
    </xf>
    <xf numFmtId="0" fontId="2" fillId="0" borderId="24" xfId="0" applyFont="1" applyBorder="1" applyAlignment="1" applyProtection="1">
      <alignment horizontal="center"/>
      <protection locked="0"/>
    </xf>
    <xf numFmtId="0" fontId="2" fillId="16" borderId="24" xfId="0" applyFont="1" applyFill="1" applyBorder="1" applyAlignment="1" applyProtection="1">
      <alignment horizontal="center"/>
      <protection hidden="1"/>
    </xf>
    <xf numFmtId="0" fontId="2" fillId="17" borderId="24" xfId="0" applyFont="1" applyFill="1" applyBorder="1" applyAlignment="1" applyProtection="1">
      <alignment horizontal="center"/>
      <protection hidden="1"/>
    </xf>
    <xf numFmtId="0" fontId="1" fillId="0" borderId="0" xfId="0" applyFont="1" applyAlignment="1" applyProtection="1">
      <alignment horizontal="center"/>
      <protection hidden="1"/>
    </xf>
    <xf numFmtId="0" fontId="2" fillId="2" borderId="24" xfId="0" applyFont="1" applyFill="1" applyBorder="1" applyAlignment="1" applyProtection="1">
      <alignment horizontal="center"/>
      <protection hidden="1"/>
    </xf>
    <xf numFmtId="0" fontId="2" fillId="13" borderId="24" xfId="0" applyFont="1" applyFill="1" applyBorder="1" applyAlignment="1" applyProtection="1">
      <alignment horizontal="center"/>
      <protection hidden="1"/>
    </xf>
    <xf numFmtId="0" fontId="5" fillId="12" borderId="24" xfId="0" applyFont="1" applyFill="1" applyBorder="1" applyAlignment="1" applyProtection="1">
      <alignment horizontal="center"/>
      <protection hidden="1"/>
    </xf>
    <xf numFmtId="0" fontId="2" fillId="14" borderId="24" xfId="0" applyFont="1" applyFill="1" applyBorder="1" applyAlignment="1" applyProtection="1">
      <alignment horizontal="center"/>
      <protection hidden="1"/>
    </xf>
    <xf numFmtId="0" fontId="5" fillId="15" borderId="24" xfId="0" applyFont="1" applyFill="1" applyBorder="1" applyAlignment="1" applyProtection="1">
      <alignment horizontal="center"/>
      <protection hidden="1"/>
    </xf>
    <xf numFmtId="0" fontId="2" fillId="11" borderId="24" xfId="0" applyFont="1" applyFill="1" applyBorder="1" applyAlignment="1" applyProtection="1">
      <alignment horizontal="center"/>
      <protection hidden="1"/>
    </xf>
    <xf numFmtId="16" fontId="1" fillId="0" borderId="0" xfId="0" applyNumberFormat="1" applyFont="1" applyAlignment="1" applyProtection="1">
      <alignment horizontal="center"/>
      <protection hidden="1"/>
    </xf>
    <xf numFmtId="0" fontId="2" fillId="11" borderId="0" xfId="0" applyFont="1" applyFill="1" applyBorder="1" applyAlignment="1" applyProtection="1">
      <alignment horizontal="center" vertical="center"/>
      <protection hidden="1"/>
    </xf>
    <xf numFmtId="0" fontId="2" fillId="0" borderId="24" xfId="0" applyFont="1" applyBorder="1" applyAlignment="1" applyProtection="1">
      <alignment horizontal="center" vertical="center"/>
      <protection hidden="1"/>
    </xf>
    <xf numFmtId="0" fontId="1" fillId="0" borderId="26" xfId="0" applyFont="1" applyBorder="1" applyAlignment="1" applyProtection="1">
      <alignment horizontal="center" vertical="center"/>
      <protection hidden="1"/>
    </xf>
    <xf numFmtId="0" fontId="2" fillId="11" borderId="0" xfId="0" applyFont="1" applyFill="1" applyAlignment="1" applyProtection="1">
      <alignment horizontal="center"/>
      <protection hidden="1"/>
    </xf>
    <xf numFmtId="16" fontId="0" fillId="0" borderId="0" xfId="0" applyNumberFormat="1" applyAlignment="1" applyProtection="1">
      <alignment horizontal="center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24" xfId="0" applyFont="1" applyBorder="1" applyAlignment="1" applyProtection="1">
      <alignment horizontal="center"/>
      <protection hidden="1"/>
    </xf>
    <xf numFmtId="16" fontId="1" fillId="0" borderId="0" xfId="0" applyNumberFormat="1" applyFont="1" applyBorder="1" applyAlignment="1" applyProtection="1">
      <alignment horizontal="center"/>
      <protection hidden="1"/>
    </xf>
    <xf numFmtId="0" fontId="1" fillId="0" borderId="0" xfId="0" applyFont="1" applyBorder="1" applyAlignment="1" applyProtection="1">
      <alignment horizontal="center"/>
      <protection hidden="1"/>
    </xf>
    <xf numFmtId="0" fontId="9" fillId="20" borderId="1" xfId="0" applyFont="1" applyFill="1" applyBorder="1" applyAlignment="1" applyProtection="1">
      <alignment horizontal="center"/>
      <protection hidden="1"/>
    </xf>
    <xf numFmtId="16" fontId="1" fillId="0" borderId="22" xfId="0" applyNumberFormat="1" applyFont="1" applyBorder="1" applyAlignment="1" applyProtection="1">
      <alignment horizontal="center"/>
      <protection hidden="1"/>
    </xf>
    <xf numFmtId="0" fontId="1" fillId="0" borderId="22" xfId="0" applyFont="1" applyBorder="1" applyAlignment="1" applyProtection="1">
      <alignment horizontal="center"/>
      <protection hidden="1"/>
    </xf>
    <xf numFmtId="0" fontId="8" fillId="20" borderId="0" xfId="0" applyFont="1" applyFill="1" applyAlignment="1" applyProtection="1">
      <alignment horizontal="center"/>
      <protection hidden="1"/>
    </xf>
    <xf numFmtId="16" fontId="0" fillId="0" borderId="22" xfId="0" applyNumberFormat="1" applyBorder="1" applyAlignment="1" applyProtection="1">
      <alignment horizontal="center"/>
      <protection hidden="1"/>
    </xf>
    <xf numFmtId="0" fontId="0" fillId="0" borderId="22" xfId="0" applyBorder="1" applyAlignment="1" applyProtection="1">
      <alignment horizontal="center"/>
      <protection hidden="1"/>
    </xf>
    <xf numFmtId="0" fontId="9" fillId="11" borderId="7" xfId="0" applyFont="1" applyFill="1" applyBorder="1" applyAlignment="1" applyProtection="1">
      <alignment horizontal="center"/>
      <protection hidden="1"/>
    </xf>
    <xf numFmtId="0" fontId="9" fillId="11" borderId="21" xfId="0" applyFont="1" applyFill="1" applyBorder="1" applyAlignment="1" applyProtection="1">
      <alignment horizontal="center"/>
      <protection hidden="1"/>
    </xf>
    <xf numFmtId="0" fontId="9" fillId="11" borderId="13" xfId="0" applyFont="1" applyFill="1" applyBorder="1" applyAlignment="1" applyProtection="1">
      <alignment horizontal="center"/>
      <protection hidden="1"/>
    </xf>
    <xf numFmtId="0" fontId="9" fillId="11" borderId="14" xfId="0" applyFont="1" applyFill="1" applyBorder="1" applyAlignment="1" applyProtection="1">
      <alignment horizontal="center"/>
      <protection hidden="1"/>
    </xf>
    <xf numFmtId="0" fontId="9" fillId="11" borderId="5" xfId="0" applyFont="1" applyFill="1" applyBorder="1" applyAlignment="1" applyProtection="1">
      <alignment horizontal="center"/>
      <protection hidden="1"/>
    </xf>
    <xf numFmtId="0" fontId="9" fillId="11" borderId="3" xfId="0" applyFont="1" applyFill="1" applyBorder="1" applyAlignment="1" applyProtection="1">
      <alignment horizontal="center"/>
      <protection hidden="1"/>
    </xf>
    <xf numFmtId="0" fontId="8" fillId="11" borderId="0" xfId="0" applyFont="1" applyFill="1" applyAlignment="1" applyProtection="1">
      <alignment horizontal="center"/>
      <protection hidden="1"/>
    </xf>
    <xf numFmtId="0" fontId="7" fillId="23" borderId="1" xfId="0" applyFont="1" applyFill="1" applyBorder="1" applyAlignment="1" applyProtection="1">
      <alignment horizontal="center" vertical="center"/>
      <protection hidden="1"/>
    </xf>
    <xf numFmtId="0" fontId="6" fillId="23" borderId="0" xfId="0" applyFont="1" applyFill="1" applyAlignment="1" applyProtection="1">
      <alignment horizontal="center" vertical="center"/>
      <protection hidden="1"/>
    </xf>
    <xf numFmtId="0" fontId="0" fillId="0" borderId="2" xfId="0" applyFill="1" applyBorder="1" applyAlignment="1" applyProtection="1">
      <alignment horizontal="center"/>
    </xf>
    <xf numFmtId="0" fontId="0" fillId="0" borderId="9" xfId="0" applyFill="1" applyBorder="1" applyProtection="1"/>
    <xf numFmtId="0" fontId="1" fillId="0" borderId="2" xfId="0" applyFont="1" applyFill="1" applyBorder="1" applyAlignment="1" applyProtection="1"/>
    <xf numFmtId="0" fontId="1" fillId="0" borderId="8" xfId="0" applyFont="1" applyFill="1" applyBorder="1" applyAlignment="1" applyProtection="1"/>
    <xf numFmtId="0" fontId="1" fillId="0" borderId="8" xfId="0" applyFont="1" applyFill="1" applyBorder="1" applyAlignment="1" applyProtection="1">
      <alignment horizontal="center"/>
    </xf>
    <xf numFmtId="0" fontId="2" fillId="16" borderId="2" xfId="0" applyFont="1" applyFill="1" applyBorder="1" applyAlignment="1" applyProtection="1"/>
    <xf numFmtId="0" fontId="0" fillId="21" borderId="2" xfId="0" applyFill="1" applyBorder="1" applyAlignment="1" applyProtection="1">
      <alignment horizontal="center"/>
    </xf>
    <xf numFmtId="0" fontId="0" fillId="16" borderId="3" xfId="0" applyFill="1" applyBorder="1" applyAlignment="1" applyProtection="1"/>
    <xf numFmtId="0" fontId="0" fillId="16" borderId="4" xfId="0" applyFill="1" applyBorder="1" applyAlignment="1" applyProtection="1">
      <alignment horizontal="center"/>
    </xf>
    <xf numFmtId="0" fontId="0" fillId="16" borderId="5" xfId="0" applyFill="1" applyBorder="1" applyAlignment="1" applyProtection="1">
      <alignment horizontal="center"/>
    </xf>
    <xf numFmtId="0" fontId="0" fillId="21" borderId="31" xfId="0" applyFill="1" applyBorder="1" applyProtection="1"/>
    <xf numFmtId="0" fontId="0" fillId="21" borderId="2" xfId="0" applyFill="1" applyBorder="1" applyProtection="1"/>
    <xf numFmtId="0" fontId="0" fillId="0" borderId="31" xfId="0" applyBorder="1" applyProtection="1"/>
    <xf numFmtId="0" fontId="0" fillId="0" borderId="2" xfId="0" applyBorder="1" applyProtection="1"/>
    <xf numFmtId="0" fontId="0" fillId="0" borderId="21" xfId="0" applyBorder="1" applyProtection="1"/>
    <xf numFmtId="0" fontId="0" fillId="0" borderId="7" xfId="0" applyBorder="1" applyProtection="1"/>
    <xf numFmtId="0" fontId="0" fillId="0" borderId="19" xfId="0" applyFill="1" applyBorder="1" applyProtection="1"/>
    <xf numFmtId="0" fontId="0" fillId="0" borderId="19" xfId="0" applyFill="1" applyBorder="1" applyAlignment="1" applyProtection="1">
      <alignment horizontal="center"/>
    </xf>
    <xf numFmtId="0" fontId="4" fillId="15" borderId="3" xfId="0" applyFont="1" applyFill="1" applyBorder="1" applyAlignment="1" applyProtection="1"/>
    <xf numFmtId="0" fontId="4" fillId="15" borderId="4" xfId="0" applyFont="1" applyFill="1" applyBorder="1" applyAlignment="1" applyProtection="1">
      <alignment horizontal="center"/>
    </xf>
    <xf numFmtId="0" fontId="4" fillId="15" borderId="5" xfId="0" applyFont="1" applyFill="1" applyBorder="1" applyAlignment="1" applyProtection="1">
      <alignment horizontal="center"/>
    </xf>
    <xf numFmtId="0" fontId="0" fillId="0" borderId="31" xfId="0" applyFill="1" applyBorder="1" applyProtection="1"/>
    <xf numFmtId="0" fontId="0" fillId="0" borderId="1" xfId="0" applyFill="1" applyBorder="1" applyProtection="1"/>
    <xf numFmtId="0" fontId="0" fillId="0" borderId="2" xfId="0" applyFill="1" applyBorder="1" applyProtection="1"/>
  </cellXfs>
  <cellStyles count="1">
    <cellStyle name="Normal" xfId="0" builtinId="0"/>
  </cellStyles>
  <dxfs count="107"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1" hidden="0"/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1" hidden="0"/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1" hidden="0"/>
    </dxf>
    <dxf>
      <border diagonalUp="0" diagonalDown="0">
        <left style="thin">
          <color rgb="FFCC3300"/>
        </left>
        <right/>
        <top style="thin">
          <color rgb="FFCC3300"/>
        </top>
        <bottom style="thin">
          <color rgb="FFCC3300"/>
        </bottom>
        <vertical style="thin">
          <color rgb="FFCC3300"/>
        </vertical>
        <horizontal style="thin">
          <color rgb="FFCC3300"/>
        </horizontal>
      </border>
      <protection locked="1" hidden="0"/>
    </dxf>
    <dxf>
      <border diagonalUp="0" diagonalDown="0">
        <left style="thin">
          <color rgb="FFCC3300"/>
        </left>
        <right style="thin">
          <color rgb="FFCC3300"/>
        </right>
        <top style="thin">
          <color rgb="FFCC3300"/>
        </top>
        <bottom style="thin">
          <color rgb="FFCC3300"/>
        </bottom>
        <vertical style="thin">
          <color rgb="FFCC3300"/>
        </vertical>
        <horizontal style="thin">
          <color rgb="FFCC3300"/>
        </horizontal>
      </border>
      <protection locked="1" hidden="0"/>
    </dxf>
    <dxf>
      <border diagonalUp="0" diagonalDown="0">
        <left style="thin">
          <color rgb="FFCC3300"/>
        </left>
        <right style="thin">
          <color rgb="FFCC3300"/>
        </right>
        <top style="thin">
          <color rgb="FFCC3300"/>
        </top>
        <bottom style="thin">
          <color rgb="FFCC3300"/>
        </bottom>
        <vertical style="thin">
          <color rgb="FFCC3300"/>
        </vertical>
        <horizontal style="thin">
          <color rgb="FFCC3300"/>
        </horizontal>
      </border>
      <protection locked="1" hidden="0"/>
    </dxf>
    <dxf>
      <border diagonalUp="0" diagonalDown="0">
        <left style="thin">
          <color rgb="FFCC3300"/>
        </left>
        <right style="thin">
          <color rgb="FFCC3300"/>
        </right>
        <top style="thin">
          <color rgb="FFCC3300"/>
        </top>
        <bottom style="thin">
          <color rgb="FFCC3300"/>
        </bottom>
        <vertical style="thin">
          <color rgb="FFCC3300"/>
        </vertical>
        <horizontal style="thin">
          <color rgb="FFCC3300"/>
        </horizontal>
      </border>
      <protection locked="1" hidden="0"/>
    </dxf>
    <dxf>
      <border diagonalUp="0" diagonalDown="0">
        <left style="thin">
          <color rgb="FFCC3300"/>
        </left>
        <right style="thin">
          <color rgb="FFCC3300"/>
        </right>
        <top style="thin">
          <color rgb="FFCC3300"/>
        </top>
        <bottom style="thin">
          <color rgb="FFCC3300"/>
        </bottom>
        <vertical style="thin">
          <color rgb="FFCC3300"/>
        </vertical>
        <horizontal style="thin">
          <color rgb="FFCC3300"/>
        </horizontal>
      </border>
      <protection locked="1" hidden="0"/>
    </dxf>
    <dxf>
      <border diagonalUp="0" diagonalDown="0">
        <left style="thin">
          <color rgb="FFCC3300"/>
        </left>
        <right style="thin">
          <color rgb="FFCC3300"/>
        </right>
        <top style="thin">
          <color rgb="FFCC3300"/>
        </top>
        <bottom style="thin">
          <color rgb="FFCC3300"/>
        </bottom>
        <vertical style="thin">
          <color rgb="FFCC3300"/>
        </vertical>
        <horizontal style="thin">
          <color rgb="FFCC3300"/>
        </horizontal>
      </border>
      <protection locked="1" hidden="0"/>
    </dxf>
    <dxf>
      <border diagonalUp="0" diagonalDown="0">
        <left style="thin">
          <color rgb="FFCC3300"/>
        </left>
        <right style="thin">
          <color rgb="FFCC3300"/>
        </right>
        <top style="thin">
          <color rgb="FFCC3300"/>
        </top>
        <bottom style="thin">
          <color rgb="FFCC3300"/>
        </bottom>
        <vertical style="thin">
          <color rgb="FFCC3300"/>
        </vertical>
        <horizontal style="thin">
          <color rgb="FFCC3300"/>
        </horizontal>
      </border>
      <protection locked="1" hidden="0"/>
    </dxf>
    <dxf>
      <border diagonalUp="0" diagonalDown="0">
        <left style="thin">
          <color rgb="FFCC3300"/>
        </left>
        <right style="thin">
          <color rgb="FFCC3300"/>
        </right>
        <top style="thin">
          <color rgb="FFCC3300"/>
        </top>
        <bottom style="thin">
          <color rgb="FFCC3300"/>
        </bottom>
        <vertical style="thin">
          <color rgb="FFCC3300"/>
        </vertical>
        <horizontal style="thin">
          <color rgb="FFCC3300"/>
        </horizontal>
      </border>
      <protection locked="1" hidden="0"/>
    </dxf>
    <dxf>
      <border diagonalUp="0" diagonalDown="0">
        <left/>
        <right style="thin">
          <color rgb="FFCC3300"/>
        </right>
        <top style="thin">
          <color rgb="FFCC3300"/>
        </top>
        <bottom style="thin">
          <color rgb="FFCC3300"/>
        </bottom>
        <vertical style="thin">
          <color rgb="FFCC3300"/>
        </vertical>
        <horizontal style="thin">
          <color rgb="FFCC3300"/>
        </horizontal>
      </border>
      <protection locked="1" hidden="0"/>
    </dxf>
    <dxf>
      <border outline="0">
        <top style="thin">
          <color indexed="64"/>
        </top>
      </border>
    </dxf>
    <dxf>
      <protection locked="1" hidden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rgb="FFC00000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CC3300"/>
        </left>
        <right style="thin">
          <color rgb="FFCC3300"/>
        </right>
        <top/>
        <bottom/>
      </border>
      <protection locked="1" hidden="0"/>
    </dxf>
    <dxf>
      <protection locked="1" hidden="0"/>
    </dxf>
    <dxf>
      <border diagonalUp="0" diagonalDown="0">
        <left style="thin">
          <color rgb="FF0000CC"/>
        </left>
        <right style="thin">
          <color rgb="FF0000CC"/>
        </right>
        <top style="thin">
          <color rgb="FF0000CC"/>
        </top>
        <bottom style="thin">
          <color rgb="FF0000CC"/>
        </bottom>
        <vertical style="thin">
          <color rgb="FF0000CC"/>
        </vertical>
        <horizontal style="thin">
          <color rgb="FF0000CC"/>
        </horizontal>
      </border>
      <protection locked="1" hidden="0"/>
    </dxf>
    <dxf>
      <border diagonalUp="0" diagonalDown="0">
        <left style="thin">
          <color rgb="FF0000CC"/>
        </left>
        <right style="thin">
          <color rgb="FF0000CC"/>
        </right>
        <top style="thin">
          <color rgb="FF0000CC"/>
        </top>
        <bottom style="thin">
          <color rgb="FF0000CC"/>
        </bottom>
        <vertical style="thin">
          <color rgb="FF0000CC"/>
        </vertical>
        <horizontal style="thin">
          <color rgb="FF0000CC"/>
        </horizontal>
      </border>
      <protection locked="1" hidden="0"/>
    </dxf>
    <dxf>
      <border diagonalUp="0" diagonalDown="0">
        <left style="thin">
          <color rgb="FF0000CC"/>
        </left>
        <right style="thin">
          <color rgb="FF0000CC"/>
        </right>
        <top style="thin">
          <color rgb="FF0000CC"/>
        </top>
        <bottom style="thin">
          <color rgb="FF0000CC"/>
        </bottom>
        <vertical style="thin">
          <color rgb="FF0000CC"/>
        </vertical>
        <horizontal style="thin">
          <color rgb="FF0000CC"/>
        </horizontal>
      </border>
      <protection locked="1" hidden="0"/>
    </dxf>
    <dxf>
      <border diagonalUp="0" diagonalDown="0">
        <left style="thin">
          <color rgb="FF0000CC"/>
        </left>
        <right style="thin">
          <color rgb="FF0000CC"/>
        </right>
        <top style="thin">
          <color rgb="FF0000CC"/>
        </top>
        <bottom style="thin">
          <color rgb="FF0000CC"/>
        </bottom>
        <vertical style="thin">
          <color rgb="FF0000CC"/>
        </vertical>
        <horizontal style="thin">
          <color rgb="FF0000CC"/>
        </horizontal>
      </border>
      <protection locked="1" hidden="0"/>
    </dxf>
    <dxf>
      <border diagonalUp="0" diagonalDown="0">
        <left style="thin">
          <color rgb="FF0000CC"/>
        </left>
        <right style="thin">
          <color rgb="FF0000CC"/>
        </right>
        <top style="thin">
          <color rgb="FF0000CC"/>
        </top>
        <bottom style="thin">
          <color rgb="FF0000CC"/>
        </bottom>
        <vertical style="thin">
          <color rgb="FF0000CC"/>
        </vertical>
        <horizontal style="thin">
          <color rgb="FF0000CC"/>
        </horizontal>
      </border>
      <protection locked="1" hidden="0"/>
    </dxf>
    <dxf>
      <border diagonalUp="0" diagonalDown="0">
        <left style="thin">
          <color rgb="FF0000CC"/>
        </left>
        <right style="thin">
          <color rgb="FF0000CC"/>
        </right>
        <top style="thin">
          <color rgb="FF0000CC"/>
        </top>
        <bottom style="thin">
          <color rgb="FF0000CC"/>
        </bottom>
        <vertical style="thin">
          <color rgb="FF0000CC"/>
        </vertical>
        <horizontal style="thin">
          <color rgb="FF0000CC"/>
        </horizontal>
      </border>
      <protection locked="1" hidden="0"/>
    </dxf>
    <dxf>
      <border diagonalUp="0" diagonalDown="0">
        <left style="thin">
          <color rgb="FF0000CC"/>
        </left>
        <right style="thin">
          <color rgb="FF0000CC"/>
        </right>
        <top style="thin">
          <color rgb="FF0000CC"/>
        </top>
        <bottom style="thin">
          <color rgb="FF0000CC"/>
        </bottom>
        <vertical style="thin">
          <color rgb="FF0000CC"/>
        </vertical>
        <horizontal style="thin">
          <color rgb="FF0000CC"/>
        </horizontal>
      </border>
      <protection locked="1" hidden="0"/>
    </dxf>
    <dxf>
      <border diagonalUp="0" diagonalDown="0">
        <left style="thin">
          <color rgb="FF0000CC"/>
        </left>
        <right style="thin">
          <color rgb="FF0000CC"/>
        </right>
        <top style="thin">
          <color rgb="FF0000CC"/>
        </top>
        <bottom style="thin">
          <color rgb="FF0000CC"/>
        </bottom>
        <vertical style="thin">
          <color rgb="FF0000CC"/>
        </vertical>
        <horizontal style="thin">
          <color rgb="FF0000CC"/>
        </horizontal>
      </border>
      <protection locked="1" hidden="0"/>
    </dxf>
    <dxf>
      <border diagonalUp="0" diagonalDown="0">
        <left style="thin">
          <color rgb="FF0000CC"/>
        </left>
        <right style="thin">
          <color rgb="FF0000CC"/>
        </right>
        <top style="thin">
          <color rgb="FF0000CC"/>
        </top>
        <bottom style="thin">
          <color rgb="FF0000CC"/>
        </bottom>
        <vertical style="thin">
          <color rgb="FF0000CC"/>
        </vertical>
        <horizontal style="thin">
          <color rgb="FF0000CC"/>
        </horizontal>
      </border>
      <protection locked="1" hidden="0"/>
    </dxf>
    <dxf>
      <border outline="0">
        <top style="thin">
          <color indexed="64"/>
        </top>
      </border>
    </dxf>
    <dxf>
      <protection locked="1" hidden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4" tint="-0.49998474074526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  <protection locked="1" hidden="0"/>
    </dxf>
    <dxf>
      <protection locked="1" hidden="0"/>
    </dxf>
    <dxf>
      <border diagonalUp="0" diagonalDown="0"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 style="thin">
          <color rgb="FF7030A0"/>
        </vertical>
        <horizontal style="thin">
          <color rgb="FF7030A0"/>
        </horizontal>
      </border>
      <protection locked="1" hidden="0"/>
    </dxf>
    <dxf>
      <border diagonalUp="0" diagonalDown="0"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 style="thin">
          <color rgb="FF7030A0"/>
        </vertical>
        <horizontal style="thin">
          <color rgb="FF7030A0"/>
        </horizontal>
      </border>
      <protection locked="1" hidden="0"/>
    </dxf>
    <dxf>
      <border diagonalUp="0" diagonalDown="0"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 style="thin">
          <color rgb="FF7030A0"/>
        </vertical>
        <horizontal style="thin">
          <color rgb="FF7030A0"/>
        </horizontal>
      </border>
      <protection locked="1" hidden="0"/>
    </dxf>
    <dxf>
      <border diagonalUp="0" diagonalDown="0"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 style="thin">
          <color rgb="FF7030A0"/>
        </vertical>
        <horizontal style="thin">
          <color rgb="FF7030A0"/>
        </horizontal>
      </border>
      <protection locked="1" hidden="0"/>
    </dxf>
    <dxf>
      <border diagonalUp="0" diagonalDown="0"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 style="thin">
          <color rgb="FF7030A0"/>
        </vertical>
        <horizontal style="thin">
          <color rgb="FF7030A0"/>
        </horizontal>
      </border>
      <protection locked="1" hidden="0"/>
    </dxf>
    <dxf>
      <border diagonalUp="0" diagonalDown="0"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 style="thin">
          <color rgb="FF7030A0"/>
        </vertical>
        <horizontal style="thin">
          <color rgb="FF7030A0"/>
        </horizontal>
      </border>
      <protection locked="1" hidden="0"/>
    </dxf>
    <dxf>
      <border diagonalUp="0" diagonalDown="0"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 style="thin">
          <color rgb="FF7030A0"/>
        </vertical>
        <horizontal style="thin">
          <color rgb="FF7030A0"/>
        </horizontal>
      </border>
      <protection locked="1" hidden="0"/>
    </dxf>
    <dxf>
      <border diagonalUp="0" diagonalDown="0"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 style="thin">
          <color rgb="FF7030A0"/>
        </vertical>
        <horizontal style="thin">
          <color rgb="FF7030A0"/>
        </horizontal>
      </border>
      <protection locked="1" hidden="0"/>
    </dxf>
    <dxf>
      <border diagonalUp="0" diagonalDown="0"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 style="thin">
          <color rgb="FF7030A0"/>
        </vertical>
        <horizontal style="thin">
          <color rgb="FF7030A0"/>
        </horizontal>
      </border>
      <protection locked="1" hidden="0"/>
    </dxf>
    <dxf>
      <border outline="0">
        <left style="thin">
          <color indexed="64"/>
        </left>
        <top style="thin">
          <color indexed="64"/>
        </top>
      </border>
    </dxf>
    <dxf>
      <protection locked="1" hidden="0"/>
    </dxf>
    <dxf>
      <border outline="0">
        <bottom style="thin">
          <color indexed="64"/>
        </bottom>
      </border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border outline="0">
        <top style="thin">
          <color indexed="64"/>
        </top>
      </border>
    </dxf>
    <dxf>
      <protection locked="1" hidden="0"/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5" tint="0.399975585192419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border outline="0">
        <top style="thin">
          <color indexed="64"/>
        </top>
      </border>
    </dxf>
    <dxf>
      <protection locked="1" hidden="0"/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9" tint="0.3999755851924192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  <protection locked="1" hidden="0"/>
    </dxf>
    <dxf>
      <numFmt numFmtId="1" formatCode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protection locked="1" hidden="0"/>
    </dxf>
    <dxf>
      <border outline="0">
        <bottom style="thin">
          <color indexed="64"/>
        </bottom>
      </border>
    </dxf>
    <dxf>
      <fill>
        <patternFill patternType="solid">
          <fgColor indexed="64"/>
          <bgColor rgb="FF0000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  <protection locked="1" hidden="0"/>
    </dxf>
  </dxfs>
  <tableStyles count="0" defaultTableStyle="TableStyleMedium2" defaultPivotStyle="PivotStyleLight16"/>
  <colors>
    <mruColors>
      <color rgb="FF0000CC"/>
      <color rgb="FFCC0000"/>
      <color rgb="FFCC3300"/>
      <color rgb="FFFF9966"/>
      <color rgb="FFFF0066"/>
      <color rgb="FFFF99CC"/>
      <color rgb="FF66CCFF"/>
      <color rgb="FFFFFFCC"/>
      <color rgb="FFCC99FF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66675</xdr:colOff>
      <xdr:row>2</xdr:row>
      <xdr:rowOff>123825</xdr:rowOff>
    </xdr:from>
    <xdr:to>
      <xdr:col>20</xdr:col>
      <xdr:colOff>85725</xdr:colOff>
      <xdr:row>34</xdr:row>
      <xdr:rowOff>142875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77000" y="504825"/>
          <a:ext cx="6115050" cy="61150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B2:J6" totalsRowShown="0" headerRowDxfId="106" dataDxfId="104" headerRowBorderDxfId="105" tableBorderDxfId="103" totalsRowBorderDxfId="102">
  <autoFilter ref="B2:J6"/>
  <sortState ref="B3:J6">
    <sortCondition descending="1" ref="J3:J6"/>
    <sortCondition descending="1" ref="I3:I6"/>
    <sortCondition descending="1" ref="G3:G6"/>
  </sortState>
  <tableColumns count="9">
    <tableColumn id="2" name="GRUPO A" dataDxfId="101"/>
    <tableColumn id="3" name="PJ" dataDxfId="100"/>
    <tableColumn id="4" name="G" dataDxfId="99"/>
    <tableColumn id="5" name="E" dataDxfId="98"/>
    <tableColumn id="6" name="P" dataDxfId="97"/>
    <tableColumn id="7" name="GF" dataDxfId="96"/>
    <tableColumn id="8" name="GC" dataDxfId="95"/>
    <tableColumn id="9" name="DG" dataDxfId="94"/>
    <tableColumn id="10" name="Pts" dataDxfId="9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B8:J12" totalsRowShown="0" headerRowDxfId="92" dataDxfId="90" headerRowBorderDxfId="91" tableBorderDxfId="89">
  <autoFilter ref="B8:J12"/>
  <sortState ref="B9:J12">
    <sortCondition descending="1" ref="J9:J12"/>
    <sortCondition descending="1" ref="I9:I12"/>
    <sortCondition descending="1" ref="G9:G12"/>
  </sortState>
  <tableColumns count="9">
    <tableColumn id="2" name="GRUPO B" dataDxfId="88"/>
    <tableColumn id="3" name="PJ" dataDxfId="87"/>
    <tableColumn id="4" name="G" dataDxfId="86"/>
    <tableColumn id="5" name="E" dataDxfId="85"/>
    <tableColumn id="6" name="P" dataDxfId="84"/>
    <tableColumn id="7" name="GF" dataDxfId="83"/>
    <tableColumn id="8" name="GC" dataDxfId="82"/>
    <tableColumn id="9" name="DG" dataDxfId="81"/>
    <tableColumn id="10" name="Pts" dataDxfId="80"/>
  </tableColumns>
  <tableStyleInfo name="TableStyleLight21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B14:J18" totalsRowShown="0" headerRowDxfId="79" dataDxfId="77" headerRowBorderDxfId="78" tableBorderDxfId="76">
  <autoFilter ref="B14:J18"/>
  <sortState ref="B15:J18">
    <sortCondition descending="1" ref="J15:J18"/>
    <sortCondition descending="1" ref="I15:I18"/>
    <sortCondition descending="1" ref="G15:G18"/>
  </sortState>
  <tableColumns count="9">
    <tableColumn id="1" name="GRUPO C" dataDxfId="75"/>
    <tableColumn id="2" name="PJ" dataDxfId="74"/>
    <tableColumn id="3" name="G" dataDxfId="73"/>
    <tableColumn id="4" name="E" dataDxfId="72"/>
    <tableColumn id="5" name="P" dataDxfId="71"/>
    <tableColumn id="6" name="GF" dataDxfId="70"/>
    <tableColumn id="7" name="GC" dataDxfId="69"/>
    <tableColumn id="8" name="DG" dataDxfId="68"/>
    <tableColumn id="9" name="Pts" dataDxfId="67"/>
  </tableColumns>
  <tableStyleInfo name="TableStyleLight17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B20:J24" totalsRowShown="0" headerRowDxfId="26" dataDxfId="65" headerRowBorderDxfId="66" tableBorderDxfId="64">
  <autoFilter ref="B20:J24"/>
  <sortState ref="B21:J24">
    <sortCondition descending="1" ref="J21:J24"/>
    <sortCondition descending="1" ref="I21:I24"/>
    <sortCondition descending="1" ref="G21:G24"/>
  </sortState>
  <tableColumns count="9">
    <tableColumn id="1" name="GRUPO D" dataDxfId="63"/>
    <tableColumn id="2" name="PJ" dataDxfId="62"/>
    <tableColumn id="3" name="G" dataDxfId="61"/>
    <tableColumn id="4" name="E" dataDxfId="60"/>
    <tableColumn id="5" name="P" dataDxfId="59"/>
    <tableColumn id="6" name="GF" dataDxfId="58"/>
    <tableColumn id="7" name="GC" dataDxfId="57"/>
    <tableColumn id="8" name="DG" dataDxfId="56"/>
    <tableColumn id="9" name="Pts" dataDxfId="55"/>
  </tableColumns>
  <tableStyleInfo name="TableStyleMedium11" showFirstColumn="0" showLastColumn="0" showRowStripes="1" showColumnStripes="0"/>
</table>
</file>

<file path=xl/tables/table5.xml><?xml version="1.0" encoding="utf-8"?>
<table xmlns="http://schemas.openxmlformats.org/spreadsheetml/2006/main" id="5" name="Table5" displayName="Table5" ref="B26:J30" totalsRowShown="0" headerRowDxfId="0" dataDxfId="54" headerRowBorderDxfId="11" tableBorderDxfId="12" totalsRowBorderDxfId="10">
  <autoFilter ref="B26:J30"/>
  <sortState ref="B27:J30">
    <sortCondition descending="1" ref="J27:J30"/>
    <sortCondition descending="1" ref="I27:I30"/>
    <sortCondition descending="1" ref="G27:G30"/>
  </sortState>
  <tableColumns count="9">
    <tableColumn id="1" name="GRUPO E" dataDxfId="9"/>
    <tableColumn id="2" name="PJ" dataDxfId="8"/>
    <tableColumn id="3" name="G" dataDxfId="7"/>
    <tableColumn id="4" name="E" dataDxfId="6"/>
    <tableColumn id="5" name="P" dataDxfId="5"/>
    <tableColumn id="6" name="GF" dataDxfId="4"/>
    <tableColumn id="7" name="GC" dataDxfId="3"/>
    <tableColumn id="8" name="DG" dataDxfId="2"/>
    <tableColumn id="9" name="Pts" dataDxfId="1"/>
  </tableColumns>
  <tableStyleInfo name="TableStyleMedium5" showFirstColumn="0" showLastColumn="0" showRowStripes="1" showColumnStripes="0"/>
</table>
</file>

<file path=xl/tables/table6.xml><?xml version="1.0" encoding="utf-8"?>
<table xmlns="http://schemas.openxmlformats.org/spreadsheetml/2006/main" id="6" name="Table6" displayName="Table6" ref="B32:J36" totalsRowShown="0" headerRowDxfId="53" dataDxfId="51" headerRowBorderDxfId="52" tableBorderDxfId="50">
  <autoFilter ref="B32:J36"/>
  <sortState ref="B33:J36">
    <sortCondition descending="1" ref="J33:J36"/>
    <sortCondition descending="1" ref="I33:I36"/>
    <sortCondition descending="1" ref="G33:G36"/>
  </sortState>
  <tableColumns count="9">
    <tableColumn id="1" name="GRUPO F" dataDxfId="49"/>
    <tableColumn id="2" name="PJ" dataDxfId="48"/>
    <tableColumn id="3" name="G" dataDxfId="47"/>
    <tableColumn id="4" name="E" dataDxfId="46"/>
    <tableColumn id="5" name="P" dataDxfId="45"/>
    <tableColumn id="6" name="GF" dataDxfId="44"/>
    <tableColumn id="7" name="GC" dataDxfId="43"/>
    <tableColumn id="8" name="DG" dataDxfId="42"/>
    <tableColumn id="9" name="Pts" dataDxfId="41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7" name="Table7" displayName="Table7" ref="B38:J42" totalsRowShown="0" headerRowDxfId="13" dataDxfId="40" headerRowBorderDxfId="24" tableBorderDxfId="25" totalsRowBorderDxfId="23">
  <autoFilter ref="B38:J42"/>
  <sortState ref="B39:J42">
    <sortCondition descending="1" ref="J39:J42"/>
    <sortCondition descending="1" ref="I39:I42"/>
    <sortCondition descending="1" ref="G39:G42"/>
  </sortState>
  <tableColumns count="9">
    <tableColumn id="1" name="GRUPO G" dataDxfId="22"/>
    <tableColumn id="2" name="PJ" dataDxfId="21"/>
    <tableColumn id="3" name="G" dataDxfId="20"/>
    <tableColumn id="4" name="E" dataDxfId="19"/>
    <tableColumn id="5" name="P" dataDxfId="18"/>
    <tableColumn id="6" name="GF" dataDxfId="17"/>
    <tableColumn id="7" name="GC" dataDxfId="16"/>
    <tableColumn id="8" name="DG" dataDxfId="15"/>
    <tableColumn id="9" name="Pts" dataDxfId="14"/>
  </tableColumns>
  <tableStyleInfo name="TableStyleMedium1" showFirstColumn="0" showLastColumn="0" showRowStripes="1" showColumnStripes="0"/>
</table>
</file>

<file path=xl/tables/table8.xml><?xml version="1.0" encoding="utf-8"?>
<table xmlns="http://schemas.openxmlformats.org/spreadsheetml/2006/main" id="8" name="Table8" displayName="Table8" ref="B44:J48" totalsRowShown="0" headerRowDxfId="39" dataDxfId="37" headerRowBorderDxfId="38" tableBorderDxfId="36">
  <autoFilter ref="B44:J48"/>
  <sortState ref="B45:J48">
    <sortCondition descending="1" ref="J45:J48"/>
    <sortCondition descending="1" ref="I45:I48"/>
    <sortCondition descending="1" ref="G45:G48"/>
  </sortState>
  <tableColumns count="9">
    <tableColumn id="1" name="GRUPO H" dataDxfId="35"/>
    <tableColumn id="2" name="PJ" dataDxfId="34"/>
    <tableColumn id="3" name="G" dataDxfId="33"/>
    <tableColumn id="4" name="E" dataDxfId="32"/>
    <tableColumn id="5" name="P" dataDxfId="31"/>
    <tableColumn id="6" name="GF" dataDxfId="30"/>
    <tableColumn id="7" name="GC" dataDxfId="29"/>
    <tableColumn id="8" name="DG" dataDxfId="28"/>
    <tableColumn id="9" name="Pts" dataDxfId="27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7"/>
  <sheetViews>
    <sheetView workbookViewId="0">
      <selection activeCell="F10" sqref="F10"/>
    </sheetView>
  </sheetViews>
  <sheetFormatPr defaultRowHeight="15" x14ac:dyDescent="0.25"/>
  <cols>
    <col min="2" max="2" width="13.85546875" bestFit="1" customWidth="1"/>
  </cols>
  <sheetData>
    <row r="2" spans="2:10" x14ac:dyDescent="0.25">
      <c r="B2" s="12" t="s">
        <v>1</v>
      </c>
      <c r="D2" s="18" t="s">
        <v>46</v>
      </c>
      <c r="F2" s="19" t="s">
        <v>2</v>
      </c>
      <c r="H2" s="22" t="s">
        <v>12</v>
      </c>
      <c r="J2" s="23" t="s">
        <v>15</v>
      </c>
    </row>
    <row r="3" spans="2:10" x14ac:dyDescent="0.25">
      <c r="B3" s="6" t="s">
        <v>6</v>
      </c>
      <c r="D3" s="7" t="s">
        <v>35</v>
      </c>
      <c r="F3" s="1" t="s">
        <v>11</v>
      </c>
      <c r="H3" s="21" t="s">
        <v>16</v>
      </c>
      <c r="J3" s="3" t="s">
        <v>24</v>
      </c>
    </row>
    <row r="4" spans="2:10" x14ac:dyDescent="0.25">
      <c r="B4" s="5" t="s">
        <v>3</v>
      </c>
      <c r="D4" s="8" t="s">
        <v>8</v>
      </c>
      <c r="F4" s="2" t="s">
        <v>18</v>
      </c>
      <c r="H4" s="15" t="s">
        <v>19</v>
      </c>
      <c r="J4" s="4" t="s">
        <v>21</v>
      </c>
    </row>
    <row r="5" spans="2:10" x14ac:dyDescent="0.25">
      <c r="B5" s="6" t="s">
        <v>5</v>
      </c>
      <c r="D5" s="7" t="s">
        <v>9</v>
      </c>
      <c r="F5" s="1" t="s">
        <v>47</v>
      </c>
      <c r="H5" s="20" t="s">
        <v>17</v>
      </c>
      <c r="J5" s="3" t="s">
        <v>22</v>
      </c>
    </row>
    <row r="6" spans="2:10" x14ac:dyDescent="0.25">
      <c r="B6" s="5" t="s">
        <v>7</v>
      </c>
      <c r="D6" s="8" t="s">
        <v>10</v>
      </c>
      <c r="F6" s="2" t="s">
        <v>36</v>
      </c>
      <c r="H6" s="15" t="s">
        <v>20</v>
      </c>
      <c r="J6" s="4" t="s">
        <v>25</v>
      </c>
    </row>
    <row r="9" spans="2:10" x14ac:dyDescent="0.25">
      <c r="B9" s="24" t="s">
        <v>13</v>
      </c>
      <c r="D9" s="25" t="s">
        <v>14</v>
      </c>
      <c r="E9" s="11"/>
      <c r="F9" s="27" t="s">
        <v>28</v>
      </c>
      <c r="G9" s="11"/>
      <c r="H9" s="11"/>
    </row>
    <row r="10" spans="2:10" x14ac:dyDescent="0.25">
      <c r="B10" s="9" t="s">
        <v>23</v>
      </c>
      <c r="D10" s="26" t="s">
        <v>49</v>
      </c>
      <c r="F10" s="13" t="s">
        <v>31</v>
      </c>
    </row>
    <row r="11" spans="2:10" x14ac:dyDescent="0.25">
      <c r="B11" s="10" t="s">
        <v>27</v>
      </c>
      <c r="D11" s="5" t="s">
        <v>30</v>
      </c>
      <c r="F11" s="14" t="s">
        <v>32</v>
      </c>
    </row>
    <row r="12" spans="2:10" x14ac:dyDescent="0.25">
      <c r="B12" s="9" t="s">
        <v>48</v>
      </c>
      <c r="D12" s="26" t="s">
        <v>29</v>
      </c>
      <c r="F12" s="13" t="s">
        <v>33</v>
      </c>
    </row>
    <row r="13" spans="2:10" x14ac:dyDescent="0.25">
      <c r="B13" s="10" t="s">
        <v>26</v>
      </c>
      <c r="D13" s="5" t="s">
        <v>50</v>
      </c>
      <c r="F13" s="14" t="s">
        <v>34</v>
      </c>
    </row>
    <row r="16" spans="2:10" x14ac:dyDescent="0.25">
      <c r="B16" s="16" t="s">
        <v>73</v>
      </c>
    </row>
    <row r="17" spans="2:2" x14ac:dyDescent="0.25">
      <c r="B17" s="16">
        <v>0</v>
      </c>
    </row>
    <row r="18" spans="2:2" x14ac:dyDescent="0.25">
      <c r="B18" s="16">
        <v>1</v>
      </c>
    </row>
    <row r="19" spans="2:2" x14ac:dyDescent="0.25">
      <c r="B19" s="16">
        <v>2</v>
      </c>
    </row>
    <row r="20" spans="2:2" x14ac:dyDescent="0.25">
      <c r="B20" s="16">
        <v>3</v>
      </c>
    </row>
    <row r="21" spans="2:2" x14ac:dyDescent="0.25">
      <c r="B21" s="16">
        <v>4</v>
      </c>
    </row>
    <row r="22" spans="2:2" x14ac:dyDescent="0.25">
      <c r="B22" s="16">
        <v>5</v>
      </c>
    </row>
    <row r="23" spans="2:2" x14ac:dyDescent="0.25">
      <c r="B23" s="16">
        <v>6</v>
      </c>
    </row>
    <row r="24" spans="2:2" x14ac:dyDescent="0.25">
      <c r="B24" s="16">
        <v>7</v>
      </c>
    </row>
    <row r="25" spans="2:2" x14ac:dyDescent="0.25">
      <c r="B25" s="16">
        <v>8</v>
      </c>
    </row>
    <row r="26" spans="2:2" x14ac:dyDescent="0.25">
      <c r="B26" s="16">
        <v>9</v>
      </c>
    </row>
    <row r="27" spans="2:2" x14ac:dyDescent="0.25">
      <c r="B27" s="16">
        <v>10</v>
      </c>
    </row>
    <row r="28" spans="2:2" x14ac:dyDescent="0.25">
      <c r="B28" s="16">
        <v>11</v>
      </c>
    </row>
    <row r="29" spans="2:2" x14ac:dyDescent="0.25">
      <c r="B29" s="16">
        <v>12</v>
      </c>
    </row>
    <row r="30" spans="2:2" x14ac:dyDescent="0.25">
      <c r="B30" s="16">
        <v>13</v>
      </c>
    </row>
    <row r="31" spans="2:2" x14ac:dyDescent="0.25">
      <c r="B31" s="16">
        <v>14</v>
      </c>
    </row>
    <row r="32" spans="2:2" x14ac:dyDescent="0.25">
      <c r="B32" s="16">
        <v>15</v>
      </c>
    </row>
    <row r="33" spans="2:2" x14ac:dyDescent="0.25">
      <c r="B33" s="16">
        <v>16</v>
      </c>
    </row>
    <row r="34" spans="2:2" x14ac:dyDescent="0.25">
      <c r="B34" s="16">
        <v>17</v>
      </c>
    </row>
    <row r="35" spans="2:2" x14ac:dyDescent="0.25">
      <c r="B35" s="16">
        <v>18</v>
      </c>
    </row>
    <row r="36" spans="2:2" x14ac:dyDescent="0.25">
      <c r="B36" s="16">
        <v>19</v>
      </c>
    </row>
    <row r="37" spans="2:2" x14ac:dyDescent="0.25">
      <c r="B37" s="16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3:T25"/>
  <sheetViews>
    <sheetView showGridLines="0" workbookViewId="0">
      <selection activeCell="L5" sqref="L5"/>
    </sheetView>
  </sheetViews>
  <sheetFormatPr defaultRowHeight="15" x14ac:dyDescent="0.25"/>
  <cols>
    <col min="1" max="1" width="15.85546875" style="68" customWidth="1"/>
    <col min="2" max="2" width="13.85546875" style="68" bestFit="1" customWidth="1"/>
    <col min="3" max="3" width="4" style="68" customWidth="1"/>
    <col min="4" max="4" width="2.85546875" style="68" bestFit="1" customWidth="1"/>
    <col min="5" max="5" width="4" style="68" customWidth="1"/>
    <col min="6" max="6" width="13.85546875" style="68" bestFit="1" customWidth="1"/>
    <col min="7" max="7" width="9.140625" style="68"/>
    <col min="8" max="8" width="15.85546875" style="68" bestFit="1" customWidth="1"/>
    <col min="9" max="9" width="10.28515625" style="68" bestFit="1" customWidth="1"/>
    <col min="10" max="10" width="4" style="68" customWidth="1"/>
    <col min="11" max="11" width="2.85546875" style="68" bestFit="1" customWidth="1"/>
    <col min="12" max="12" width="4" style="68" customWidth="1"/>
    <col min="13" max="13" width="10.28515625" style="68" bestFit="1" customWidth="1"/>
    <col min="14" max="14" width="9.140625" style="68"/>
    <col min="15" max="15" width="15.85546875" style="68" bestFit="1" customWidth="1"/>
    <col min="16" max="16" width="12.7109375" style="68" bestFit="1" customWidth="1"/>
    <col min="17" max="17" width="4" style="68" customWidth="1"/>
    <col min="18" max="18" width="2.85546875" style="68" bestFit="1" customWidth="1"/>
    <col min="19" max="19" width="4" style="68" customWidth="1"/>
    <col min="20" max="20" width="12.7109375" style="68" bestFit="1" customWidth="1"/>
    <col min="21" max="16384" width="9.140625" style="68"/>
  </cols>
  <sheetData>
    <row r="3" spans="1:20" x14ac:dyDescent="0.25">
      <c r="A3" s="64" t="s">
        <v>0</v>
      </c>
      <c r="B3" s="104" t="s">
        <v>1</v>
      </c>
      <c r="C3" s="104"/>
      <c r="D3" s="104"/>
      <c r="E3" s="104"/>
      <c r="F3" s="104"/>
      <c r="G3" s="65"/>
      <c r="H3" s="66" t="s">
        <v>0</v>
      </c>
      <c r="I3" s="105" t="s">
        <v>46</v>
      </c>
      <c r="J3" s="105"/>
      <c r="K3" s="105"/>
      <c r="L3" s="105"/>
      <c r="M3" s="105"/>
      <c r="N3" s="65"/>
      <c r="O3" s="67" t="s">
        <v>0</v>
      </c>
      <c r="P3" s="106" t="s">
        <v>2</v>
      </c>
      <c r="Q3" s="106"/>
      <c r="R3" s="106"/>
      <c r="S3" s="106"/>
      <c r="T3" s="106"/>
    </row>
    <row r="4" spans="1:20" x14ac:dyDescent="0.25">
      <c r="A4" s="69">
        <v>43265.375</v>
      </c>
      <c r="B4" s="99" t="str">
        <f>Grupos!$B$4</f>
        <v>Rusia</v>
      </c>
      <c r="C4" s="100">
        <v>5</v>
      </c>
      <c r="D4" s="99" t="s">
        <v>4</v>
      </c>
      <c r="E4" s="100">
        <v>0</v>
      </c>
      <c r="F4" s="99" t="str">
        <f>Grupos!$B$5</f>
        <v>Arabia Saudita</v>
      </c>
      <c r="G4" s="65"/>
      <c r="H4" s="70">
        <v>43266.375</v>
      </c>
      <c r="I4" s="99" t="str">
        <f>Grupos!$D$4</f>
        <v>Marruecos</v>
      </c>
      <c r="J4" s="100">
        <v>0</v>
      </c>
      <c r="K4" s="99" t="s">
        <v>4</v>
      </c>
      <c r="L4" s="100">
        <v>1</v>
      </c>
      <c r="M4" s="99" t="str">
        <f>Grupos!$D$3</f>
        <v>Irán</v>
      </c>
      <c r="N4" s="65"/>
      <c r="O4" s="71">
        <v>43267.166666666664</v>
      </c>
      <c r="P4" s="99" t="str">
        <f>Grupos!$F$5</f>
        <v xml:space="preserve">Francia </v>
      </c>
      <c r="Q4" s="100"/>
      <c r="R4" s="99" t="s">
        <v>4</v>
      </c>
      <c r="S4" s="100"/>
      <c r="T4" s="99" t="str">
        <f>Grupos!$F$3</f>
        <v>Australia</v>
      </c>
    </row>
    <row r="5" spans="1:20" x14ac:dyDescent="0.25">
      <c r="A5" s="69">
        <v>43266.333333333336</v>
      </c>
      <c r="B5" s="99" t="str">
        <f>Grupos!$B$3</f>
        <v>Egipto</v>
      </c>
      <c r="C5" s="100">
        <v>0</v>
      </c>
      <c r="D5" s="99" t="s">
        <v>4</v>
      </c>
      <c r="E5" s="100">
        <v>1</v>
      </c>
      <c r="F5" s="99" t="str">
        <f>Grupos!$B$6</f>
        <v>Uruguay</v>
      </c>
      <c r="G5" s="65"/>
      <c r="H5" s="70">
        <v>43266.5</v>
      </c>
      <c r="I5" s="99" t="str">
        <f>Grupos!$D$5</f>
        <v>Portugal</v>
      </c>
      <c r="J5" s="100">
        <v>3</v>
      </c>
      <c r="K5" s="99" t="s">
        <v>4</v>
      </c>
      <c r="L5" s="100">
        <v>3</v>
      </c>
      <c r="M5" s="99" t="str">
        <f>Grupos!$D$6</f>
        <v>España</v>
      </c>
      <c r="N5" s="65"/>
      <c r="O5" s="71">
        <v>43267.416666666664</v>
      </c>
      <c r="P5" s="99" t="str">
        <f>Grupos!$F$6</f>
        <v>Peú</v>
      </c>
      <c r="Q5" s="100"/>
      <c r="R5" s="99" t="s">
        <v>4</v>
      </c>
      <c r="S5" s="100"/>
      <c r="T5" s="99" t="str">
        <f>Grupos!$F$4</f>
        <v>Dinamarca</v>
      </c>
    </row>
    <row r="6" spans="1:20" x14ac:dyDescent="0.25">
      <c r="A6" s="69">
        <v>43270.5</v>
      </c>
      <c r="B6" s="99" t="s">
        <v>3</v>
      </c>
      <c r="C6" s="100"/>
      <c r="D6" s="99" t="s">
        <v>4</v>
      </c>
      <c r="E6" s="100"/>
      <c r="F6" s="99" t="str">
        <f>Grupos!$B$3</f>
        <v>Egipto</v>
      </c>
      <c r="G6" s="65"/>
      <c r="H6" s="70">
        <v>43271.25</v>
      </c>
      <c r="I6" s="99" t="str">
        <f>Grupos!$D$5</f>
        <v>Portugal</v>
      </c>
      <c r="J6" s="100"/>
      <c r="K6" s="99" t="s">
        <v>4</v>
      </c>
      <c r="L6" s="100"/>
      <c r="M6" s="99" t="str">
        <f>Grupos!$D$4</f>
        <v>Marruecos</v>
      </c>
      <c r="N6" s="65"/>
      <c r="O6" s="71">
        <v>43272.375</v>
      </c>
      <c r="P6" s="99" t="str">
        <f>Grupos!$F$4</f>
        <v>Dinamarca</v>
      </c>
      <c r="Q6" s="100"/>
      <c r="R6" s="99" t="s">
        <v>4</v>
      </c>
      <c r="S6" s="100"/>
      <c r="T6" s="99" t="str">
        <f>Grupos!$F$3</f>
        <v>Australia</v>
      </c>
    </row>
    <row r="7" spans="1:20" x14ac:dyDescent="0.25">
      <c r="A7" s="69">
        <v>43271.375</v>
      </c>
      <c r="B7" s="99" t="str">
        <f>Grupos!$B$6</f>
        <v>Uruguay</v>
      </c>
      <c r="C7" s="100"/>
      <c r="D7" s="99" t="s">
        <v>4</v>
      </c>
      <c r="E7" s="100"/>
      <c r="F7" s="99" t="str">
        <f>Grupos!$B$5</f>
        <v>Arabia Saudita</v>
      </c>
      <c r="G7" s="65"/>
      <c r="H7" s="70">
        <v>43271.5</v>
      </c>
      <c r="I7" s="99" t="str">
        <f>Grupos!$D$3</f>
        <v>Irán</v>
      </c>
      <c r="J7" s="100"/>
      <c r="K7" s="99" t="s">
        <v>4</v>
      </c>
      <c r="L7" s="100"/>
      <c r="M7" s="99" t="str">
        <f>Grupos!$D$6</f>
        <v>España</v>
      </c>
      <c r="N7" s="65"/>
      <c r="O7" s="71">
        <v>43272.25</v>
      </c>
      <c r="P7" s="99" t="str">
        <f>Grupos!$F$5</f>
        <v xml:space="preserve">Francia </v>
      </c>
      <c r="Q7" s="100"/>
      <c r="R7" s="99" t="s">
        <v>4</v>
      </c>
      <c r="S7" s="100"/>
      <c r="T7" s="99" t="str">
        <f>Grupos!$F$6</f>
        <v>Peú</v>
      </c>
    </row>
    <row r="8" spans="1:20" x14ac:dyDescent="0.25">
      <c r="A8" s="69">
        <v>43276.333333333336</v>
      </c>
      <c r="B8" s="99" t="str">
        <f>Grupos!$B$5</f>
        <v>Arabia Saudita</v>
      </c>
      <c r="C8" s="100"/>
      <c r="D8" s="99" t="s">
        <v>4</v>
      </c>
      <c r="E8" s="100"/>
      <c r="F8" s="99" t="str">
        <f>Grupos!$B$3</f>
        <v>Egipto</v>
      </c>
      <c r="G8" s="65"/>
      <c r="H8" s="70">
        <v>43276.5</v>
      </c>
      <c r="I8" s="99" t="str">
        <f>Grupos!$D$3</f>
        <v>Irán</v>
      </c>
      <c r="J8" s="100"/>
      <c r="K8" s="99" t="s">
        <v>4</v>
      </c>
      <c r="L8" s="100"/>
      <c r="M8" s="99" t="str">
        <f>Grupos!$D$5</f>
        <v>Portugal</v>
      </c>
      <c r="N8" s="65"/>
      <c r="O8" s="71">
        <v>43277.333333333336</v>
      </c>
      <c r="P8" s="99" t="str">
        <f>Grupos!$F$3</f>
        <v>Australia</v>
      </c>
      <c r="Q8" s="100"/>
      <c r="R8" s="99" t="s">
        <v>4</v>
      </c>
      <c r="S8" s="100"/>
      <c r="T8" s="99" t="str">
        <f>Grupos!$F$6</f>
        <v>Peú</v>
      </c>
    </row>
    <row r="9" spans="1:20" x14ac:dyDescent="0.25">
      <c r="A9" s="69">
        <v>43276.333333333336</v>
      </c>
      <c r="B9" s="99" t="str">
        <f>Grupos!$B$6</f>
        <v>Uruguay</v>
      </c>
      <c r="C9" s="100"/>
      <c r="D9" s="99" t="s">
        <v>4</v>
      </c>
      <c r="E9" s="100"/>
      <c r="F9" s="99" t="str">
        <f>Grupos!$B$4</f>
        <v>Rusia</v>
      </c>
      <c r="G9" s="65"/>
      <c r="H9" s="70">
        <v>43276.5</v>
      </c>
      <c r="I9" s="99" t="str">
        <f>Grupos!$D$6</f>
        <v>España</v>
      </c>
      <c r="J9" s="100"/>
      <c r="K9" s="99" t="s">
        <v>4</v>
      </c>
      <c r="L9" s="100"/>
      <c r="M9" s="99" t="str">
        <f>Grupos!$D$4</f>
        <v>Marruecos</v>
      </c>
      <c r="N9" s="65"/>
      <c r="O9" s="71">
        <v>43277.333333333336</v>
      </c>
      <c r="P9" s="99" t="str">
        <f>Grupos!$F$4</f>
        <v>Dinamarca</v>
      </c>
      <c r="Q9" s="100"/>
      <c r="R9" s="99" t="s">
        <v>4</v>
      </c>
      <c r="S9" s="100"/>
      <c r="T9" s="99" t="str">
        <f>Grupos!$F$5</f>
        <v xml:space="preserve">Francia </v>
      </c>
    </row>
    <row r="10" spans="1:20" x14ac:dyDescent="0.25">
      <c r="A10" s="65"/>
      <c r="B10" s="65"/>
      <c r="C10" s="65"/>
      <c r="D10" s="65"/>
      <c r="E10" s="65"/>
      <c r="F10" s="65"/>
      <c r="G10" s="65"/>
      <c r="H10" s="65"/>
      <c r="I10" s="65"/>
      <c r="J10" s="65"/>
      <c r="K10" s="65"/>
      <c r="L10" s="65"/>
      <c r="M10" s="65"/>
      <c r="N10" s="65"/>
      <c r="O10" s="65"/>
      <c r="P10" s="65"/>
      <c r="Q10" s="65"/>
      <c r="R10" s="65"/>
      <c r="S10" s="65"/>
      <c r="T10" s="65"/>
    </row>
    <row r="11" spans="1:20" x14ac:dyDescent="0.25">
      <c r="A11" s="72" t="s">
        <v>0</v>
      </c>
      <c r="B11" s="107" t="s">
        <v>12</v>
      </c>
      <c r="C11" s="107"/>
      <c r="D11" s="107"/>
      <c r="E11" s="107"/>
      <c r="F11" s="107"/>
      <c r="G11" s="65"/>
      <c r="H11" s="73" t="s">
        <v>0</v>
      </c>
      <c r="I11" s="108" t="s">
        <v>15</v>
      </c>
      <c r="J11" s="108"/>
      <c r="K11" s="108"/>
      <c r="L11" s="108"/>
      <c r="M11" s="108"/>
      <c r="N11" s="65"/>
      <c r="O11" s="74" t="s">
        <v>0</v>
      </c>
      <c r="P11" s="109" t="s">
        <v>13</v>
      </c>
      <c r="Q11" s="109"/>
      <c r="R11" s="109"/>
      <c r="S11" s="109"/>
      <c r="T11" s="109"/>
    </row>
    <row r="12" spans="1:20" x14ac:dyDescent="0.25">
      <c r="A12" s="75">
        <v>43267.291666666664</v>
      </c>
      <c r="B12" s="99" t="str">
        <f>Grupos!$H$3</f>
        <v>Argentina</v>
      </c>
      <c r="C12" s="100"/>
      <c r="D12" s="99" t="s">
        <v>4</v>
      </c>
      <c r="E12" s="100"/>
      <c r="F12" s="99" t="str">
        <f>Grupos!$H$5</f>
        <v>Islandia</v>
      </c>
      <c r="G12" s="65"/>
      <c r="H12" s="76">
        <v>43268.25</v>
      </c>
      <c r="I12" s="99" t="str">
        <f>Grupos!$J$4</f>
        <v>Costa Rica</v>
      </c>
      <c r="J12" s="100"/>
      <c r="K12" s="99" t="s">
        <v>4</v>
      </c>
      <c r="L12" s="100"/>
      <c r="M12" s="99" t="str">
        <f>Grupos!$J$5</f>
        <v>Serbia</v>
      </c>
      <c r="N12" s="65"/>
      <c r="O12" s="77">
        <v>43268.375</v>
      </c>
      <c r="P12" s="99" t="str">
        <f>Grupos!$B$10</f>
        <v>Alemania</v>
      </c>
      <c r="Q12" s="100"/>
      <c r="R12" s="99" t="s">
        <v>4</v>
      </c>
      <c r="S12" s="100"/>
      <c r="T12" s="99" t="str">
        <f>Grupos!$B$12</f>
        <v>México</v>
      </c>
    </row>
    <row r="13" spans="1:20" x14ac:dyDescent="0.25">
      <c r="A13" s="75">
        <v>43267.541666666664</v>
      </c>
      <c r="B13" s="99" t="str">
        <f>Grupos!$H$4</f>
        <v>Croacia</v>
      </c>
      <c r="C13" s="100"/>
      <c r="D13" s="99" t="s">
        <v>4</v>
      </c>
      <c r="E13" s="100"/>
      <c r="F13" s="99" t="str">
        <f>Grupos!$H$6</f>
        <v>Nigeria</v>
      </c>
      <c r="G13" s="65"/>
      <c r="H13" s="76">
        <v>43268.5</v>
      </c>
      <c r="I13" s="99" t="str">
        <f>Grupos!$J$3</f>
        <v>Brasil</v>
      </c>
      <c r="J13" s="100"/>
      <c r="K13" s="99" t="s">
        <v>4</v>
      </c>
      <c r="L13" s="100"/>
      <c r="M13" s="99" t="str">
        <f>Grupos!$J$6</f>
        <v>Suiza</v>
      </c>
      <c r="N13" s="65"/>
      <c r="O13" s="77">
        <v>43269.25</v>
      </c>
      <c r="P13" s="99" t="str">
        <f>Grupos!$B$13</f>
        <v>Suecia</v>
      </c>
      <c r="Q13" s="100"/>
      <c r="R13" s="99" t="s">
        <v>4</v>
      </c>
      <c r="S13" s="100"/>
      <c r="T13" s="99" t="str">
        <f>Grupos!$B$11</f>
        <v>Corea del Sur</v>
      </c>
    </row>
    <row r="14" spans="1:20" x14ac:dyDescent="0.25">
      <c r="A14" s="75">
        <v>43272.5</v>
      </c>
      <c r="B14" s="99" t="str">
        <f>Grupos!$H$3</f>
        <v>Argentina</v>
      </c>
      <c r="C14" s="100"/>
      <c r="D14" s="99" t="s">
        <v>4</v>
      </c>
      <c r="E14" s="100"/>
      <c r="F14" s="99" t="str">
        <f>Grupos!$H$4</f>
        <v>Croacia</v>
      </c>
      <c r="G14" s="65"/>
      <c r="H14" s="76">
        <v>43273.25</v>
      </c>
      <c r="I14" s="99" t="str">
        <f>Grupos!$J$3</f>
        <v>Brasil</v>
      </c>
      <c r="J14" s="100"/>
      <c r="K14" s="99" t="s">
        <v>4</v>
      </c>
      <c r="L14" s="100"/>
      <c r="M14" s="99" t="str">
        <f>Grupos!$J$4</f>
        <v>Costa Rica</v>
      </c>
      <c r="N14" s="65"/>
      <c r="O14" s="77">
        <v>43274.5</v>
      </c>
      <c r="P14" s="99" t="str">
        <f>Grupos!$B$11</f>
        <v>Corea del Sur</v>
      </c>
      <c r="Q14" s="100"/>
      <c r="R14" s="99" t="s">
        <v>4</v>
      </c>
      <c r="S14" s="100"/>
      <c r="T14" s="99" t="str">
        <f>Grupos!$B$12</f>
        <v>México</v>
      </c>
    </row>
    <row r="15" spans="1:20" x14ac:dyDescent="0.25">
      <c r="A15" s="75">
        <v>43273.375</v>
      </c>
      <c r="B15" s="99" t="str">
        <f>Grupos!$H$6</f>
        <v>Nigeria</v>
      </c>
      <c r="C15" s="100"/>
      <c r="D15" s="99" t="s">
        <v>4</v>
      </c>
      <c r="E15" s="100"/>
      <c r="F15" s="99" t="str">
        <f>Grupos!$H$5</f>
        <v>Islandia</v>
      </c>
      <c r="G15" s="65"/>
      <c r="H15" s="76">
        <v>43273.5</v>
      </c>
      <c r="I15" s="99" t="str">
        <f>Grupos!$J$5</f>
        <v>Serbia</v>
      </c>
      <c r="J15" s="100"/>
      <c r="K15" s="99" t="s">
        <v>4</v>
      </c>
      <c r="L15" s="100"/>
      <c r="M15" s="99" t="str">
        <f>Grupos!$J$6</f>
        <v>Suiza</v>
      </c>
      <c r="N15" s="65"/>
      <c r="O15" s="77">
        <v>43274.375</v>
      </c>
      <c r="P15" s="99" t="str">
        <f>Grupos!$B$10</f>
        <v>Alemania</v>
      </c>
      <c r="Q15" s="100"/>
      <c r="R15" s="99" t="s">
        <v>4</v>
      </c>
      <c r="S15" s="100"/>
      <c r="T15" s="99" t="str">
        <f>Grupos!$B$13</f>
        <v>Suecia</v>
      </c>
    </row>
    <row r="16" spans="1:20" x14ac:dyDescent="0.25">
      <c r="A16" s="75">
        <v>43277.5</v>
      </c>
      <c r="B16" s="99" t="str">
        <f>Grupos!$H$6</f>
        <v>Nigeria</v>
      </c>
      <c r="C16" s="100"/>
      <c r="D16" s="99" t="s">
        <v>4</v>
      </c>
      <c r="E16" s="100"/>
      <c r="F16" s="99" t="str">
        <f>Grupos!$H$3</f>
        <v>Argentina</v>
      </c>
      <c r="G16" s="65"/>
      <c r="H16" s="76">
        <v>43278.5</v>
      </c>
      <c r="I16" s="99" t="str">
        <f>Grupos!$J$5</f>
        <v>Serbia</v>
      </c>
      <c r="J16" s="100"/>
      <c r="K16" s="99" t="s">
        <v>4</v>
      </c>
      <c r="L16" s="100"/>
      <c r="M16" s="99" t="str">
        <f>Grupos!$J$3</f>
        <v>Brasil</v>
      </c>
      <c r="N16" s="65"/>
      <c r="O16" s="77">
        <v>43278.333333333336</v>
      </c>
      <c r="P16" s="99" t="str">
        <f>Grupos!$B$11</f>
        <v>Corea del Sur</v>
      </c>
      <c r="Q16" s="100"/>
      <c r="R16" s="99" t="s">
        <v>4</v>
      </c>
      <c r="S16" s="100"/>
      <c r="T16" s="99" t="str">
        <f>Grupos!$B$10</f>
        <v>Alemania</v>
      </c>
    </row>
    <row r="17" spans="1:20" x14ac:dyDescent="0.25">
      <c r="A17" s="75">
        <v>43277.5</v>
      </c>
      <c r="B17" s="99" t="str">
        <f>Grupos!$H$5</f>
        <v>Islandia</v>
      </c>
      <c r="C17" s="100"/>
      <c r="D17" s="99" t="s">
        <v>4</v>
      </c>
      <c r="E17" s="100"/>
      <c r="F17" s="99" t="str">
        <f>Grupos!$H$4</f>
        <v>Croacia</v>
      </c>
      <c r="G17" s="65"/>
      <c r="H17" s="76">
        <v>43278.5</v>
      </c>
      <c r="I17" s="99" t="str">
        <f>Grupos!$J$6</f>
        <v>Suiza</v>
      </c>
      <c r="J17" s="100"/>
      <c r="K17" s="99" t="s">
        <v>4</v>
      </c>
      <c r="L17" s="100"/>
      <c r="M17" s="99" t="str">
        <f>Grupos!$J$4</f>
        <v>Costa Rica</v>
      </c>
      <c r="N17" s="65"/>
      <c r="O17" s="77">
        <v>43278.333333333336</v>
      </c>
      <c r="P17" s="99" t="str">
        <f>Grupos!$B$12</f>
        <v>México</v>
      </c>
      <c r="Q17" s="100"/>
      <c r="R17" s="99" t="s">
        <v>4</v>
      </c>
      <c r="S17" s="100"/>
      <c r="T17" s="99" t="str">
        <f>Grupos!$B$13</f>
        <v>Suecia</v>
      </c>
    </row>
    <row r="18" spans="1:20" x14ac:dyDescent="0.25">
      <c r="A18" s="65"/>
      <c r="B18" s="65"/>
      <c r="C18" s="65"/>
      <c r="D18" s="65"/>
      <c r="E18" s="65"/>
      <c r="F18" s="65"/>
      <c r="G18" s="65"/>
      <c r="H18" s="65"/>
      <c r="I18" s="65"/>
      <c r="J18" s="65"/>
      <c r="K18" s="65"/>
      <c r="L18" s="65"/>
      <c r="M18" s="65"/>
      <c r="N18" s="65"/>
      <c r="O18" s="65"/>
      <c r="P18" s="65"/>
      <c r="Q18" s="65"/>
      <c r="R18" s="65"/>
      <c r="S18" s="65"/>
      <c r="T18" s="65"/>
    </row>
    <row r="19" spans="1:20" x14ac:dyDescent="0.25">
      <c r="A19" s="78" t="s">
        <v>0</v>
      </c>
      <c r="B19" s="101" t="s">
        <v>14</v>
      </c>
      <c r="C19" s="101"/>
      <c r="D19" s="101"/>
      <c r="E19" s="101"/>
      <c r="F19" s="101"/>
      <c r="G19" s="65"/>
      <c r="H19" s="79" t="s">
        <v>0</v>
      </c>
      <c r="I19" s="102" t="s">
        <v>28</v>
      </c>
      <c r="J19" s="102"/>
      <c r="K19" s="102"/>
      <c r="L19" s="102"/>
      <c r="M19" s="102"/>
      <c r="N19" s="65"/>
      <c r="O19" s="65"/>
      <c r="P19" s="103"/>
      <c r="Q19" s="103"/>
      <c r="R19" s="103"/>
      <c r="S19" s="103"/>
      <c r="T19" s="103"/>
    </row>
    <row r="20" spans="1:20" x14ac:dyDescent="0.25">
      <c r="A20" s="80">
        <v>43269.375</v>
      </c>
      <c r="B20" s="99" t="str">
        <f>Grupos!$D$10</f>
        <v>Bélgica</v>
      </c>
      <c r="C20" s="100"/>
      <c r="D20" s="99" t="s">
        <v>4</v>
      </c>
      <c r="E20" s="100"/>
      <c r="F20" s="99" t="str">
        <f>Grupos!$D$12</f>
        <v>Panamá</v>
      </c>
      <c r="G20" s="65"/>
      <c r="H20" s="81">
        <v>43270.375</v>
      </c>
      <c r="I20" s="99" t="str">
        <f>Grupos!$F$10</f>
        <v>Colombia</v>
      </c>
      <c r="J20" s="100"/>
      <c r="K20" s="99" t="s">
        <v>4</v>
      </c>
      <c r="L20" s="100"/>
      <c r="M20" s="99" t="str">
        <f>Grupos!$F$11</f>
        <v>Japón</v>
      </c>
      <c r="N20" s="65"/>
      <c r="O20" s="65"/>
      <c r="P20" s="65"/>
      <c r="Q20" s="65"/>
      <c r="R20" s="65"/>
      <c r="S20" s="65"/>
      <c r="T20" s="65"/>
    </row>
    <row r="21" spans="1:20" x14ac:dyDescent="0.25">
      <c r="A21" s="80">
        <v>43269.5</v>
      </c>
      <c r="B21" s="99" t="str">
        <f>Grupos!$D$13</f>
        <v>Túnez</v>
      </c>
      <c r="C21" s="100"/>
      <c r="D21" s="99" t="s">
        <v>4</v>
      </c>
      <c r="E21" s="100"/>
      <c r="F21" s="99" t="str">
        <f>Grupos!$D$11</f>
        <v>Inglaterra</v>
      </c>
      <c r="G21" s="65"/>
      <c r="H21" s="81">
        <v>43270.25</v>
      </c>
      <c r="I21" s="99" t="str">
        <f>Grupos!$F$12</f>
        <v>Polonia</v>
      </c>
      <c r="J21" s="100"/>
      <c r="K21" s="99" t="s">
        <v>4</v>
      </c>
      <c r="L21" s="100"/>
      <c r="M21" s="99" t="str">
        <f>Grupos!$F$13</f>
        <v>Senegal</v>
      </c>
      <c r="N21" s="65"/>
      <c r="O21" s="65"/>
      <c r="P21" s="65"/>
      <c r="Q21" s="65"/>
      <c r="R21" s="65"/>
      <c r="S21" s="65"/>
      <c r="T21" s="65"/>
    </row>
    <row r="22" spans="1:20" x14ac:dyDescent="0.25">
      <c r="A22" s="80">
        <v>43274.25</v>
      </c>
      <c r="B22" s="99" t="str">
        <f>Grupos!$D$10</f>
        <v>Bélgica</v>
      </c>
      <c r="C22" s="100"/>
      <c r="D22" s="99" t="s">
        <v>4</v>
      </c>
      <c r="E22" s="100"/>
      <c r="F22" s="99" t="str">
        <f>Grupos!$D$13</f>
        <v>Túnez</v>
      </c>
      <c r="G22" s="65"/>
      <c r="H22" s="81">
        <v>43275.375</v>
      </c>
      <c r="I22" s="99" t="s">
        <v>32</v>
      </c>
      <c r="J22" s="100"/>
      <c r="K22" s="99" t="s">
        <v>4</v>
      </c>
      <c r="L22" s="100"/>
      <c r="M22" s="99" t="str">
        <f>Grupos!$F$13</f>
        <v>Senegal</v>
      </c>
      <c r="N22" s="65"/>
      <c r="O22" s="65"/>
      <c r="P22" s="65"/>
      <c r="Q22" s="65"/>
      <c r="R22" s="65"/>
      <c r="S22" s="65"/>
      <c r="T22" s="65"/>
    </row>
    <row r="23" spans="1:20" x14ac:dyDescent="0.25">
      <c r="A23" s="80">
        <v>43275.25</v>
      </c>
      <c r="B23" s="99" t="str">
        <f>Grupos!$D$11</f>
        <v>Inglaterra</v>
      </c>
      <c r="C23" s="100"/>
      <c r="D23" s="99" t="s">
        <v>4</v>
      </c>
      <c r="E23" s="100"/>
      <c r="F23" s="99" t="str">
        <f>Grupos!$D$12</f>
        <v>Panamá</v>
      </c>
      <c r="G23" s="65"/>
      <c r="H23" s="81">
        <v>43275.5</v>
      </c>
      <c r="I23" s="99" t="str">
        <f>Grupos!$F$12</f>
        <v>Polonia</v>
      </c>
      <c r="J23" s="100"/>
      <c r="K23" s="99" t="s">
        <v>4</v>
      </c>
      <c r="L23" s="100"/>
      <c r="M23" s="99" t="str">
        <f>Grupos!$F$10</f>
        <v>Colombia</v>
      </c>
      <c r="N23" s="65"/>
      <c r="O23" s="65"/>
      <c r="P23" s="65"/>
      <c r="Q23" s="65"/>
      <c r="R23" s="65"/>
      <c r="S23" s="65"/>
      <c r="T23" s="65"/>
    </row>
    <row r="24" spans="1:20" x14ac:dyDescent="0.25">
      <c r="A24" s="80">
        <v>43279.5</v>
      </c>
      <c r="B24" s="99" t="str">
        <f>Grupos!$D$11</f>
        <v>Inglaterra</v>
      </c>
      <c r="C24" s="100"/>
      <c r="D24" s="99" t="s">
        <v>4</v>
      </c>
      <c r="E24" s="100"/>
      <c r="F24" s="99" t="str">
        <f>Grupos!$D$10</f>
        <v>Bélgica</v>
      </c>
      <c r="G24" s="65"/>
      <c r="H24" s="81">
        <v>43279.333333333336</v>
      </c>
      <c r="I24" s="99" t="str">
        <f>Grupos!$F$13</f>
        <v>Senegal</v>
      </c>
      <c r="J24" s="100"/>
      <c r="K24" s="99" t="s">
        <v>4</v>
      </c>
      <c r="L24" s="100"/>
      <c r="M24" s="99" t="str">
        <f>Grupos!$F$10</f>
        <v>Colombia</v>
      </c>
      <c r="N24" s="65"/>
      <c r="O24" s="65"/>
      <c r="P24" s="65"/>
      <c r="Q24" s="65"/>
      <c r="R24" s="65"/>
      <c r="S24" s="65"/>
      <c r="T24" s="65"/>
    </row>
    <row r="25" spans="1:20" x14ac:dyDescent="0.25">
      <c r="A25" s="80">
        <v>43279.5</v>
      </c>
      <c r="B25" s="99" t="str">
        <f>Grupos!$D$12</f>
        <v>Panamá</v>
      </c>
      <c r="C25" s="100"/>
      <c r="D25" s="99" t="s">
        <v>4</v>
      </c>
      <c r="E25" s="100"/>
      <c r="F25" s="99" t="str">
        <f>Grupos!$D$13</f>
        <v>Túnez</v>
      </c>
      <c r="G25" s="65"/>
      <c r="H25" s="81">
        <v>43279.333333333336</v>
      </c>
      <c r="I25" s="99" t="s">
        <v>32</v>
      </c>
      <c r="J25" s="100"/>
      <c r="K25" s="99" t="s">
        <v>4</v>
      </c>
      <c r="L25" s="100"/>
      <c r="M25" s="99" t="str">
        <f>Grupos!$F$12</f>
        <v>Polonia</v>
      </c>
      <c r="N25" s="65"/>
      <c r="O25" s="65"/>
      <c r="P25" s="65"/>
      <c r="Q25" s="65"/>
      <c r="R25" s="65"/>
      <c r="S25" s="65"/>
      <c r="T25" s="65"/>
    </row>
  </sheetData>
  <sheetProtection password="CC49" sheet="1" formatCells="0" formatColumns="0" formatRows="0" insertColumns="0" insertRows="0" insertHyperlinks="0" deleteColumns="0" deleteRows="0" sort="0" autoFilter="0" pivotTables="0"/>
  <mergeCells count="9">
    <mergeCell ref="B19:F19"/>
    <mergeCell ref="I19:M19"/>
    <mergeCell ref="P19:T19"/>
    <mergeCell ref="B3:F3"/>
    <mergeCell ref="I3:M3"/>
    <mergeCell ref="P3:T3"/>
    <mergeCell ref="B11:F11"/>
    <mergeCell ref="I11:M11"/>
    <mergeCell ref="P11:T11"/>
  </mergeCells>
  <pageMargins left="0.7" right="0.7" top="0.75" bottom="0.75" header="0.3" footer="0.3"/>
  <pageSetup orientation="portrait" r:id="rId1"/>
  <ignoredErrors>
    <ignoredError sqref="F7 B8 M6 T5 B13 M14 T16 T13 B21" formula="1"/>
  </ignoredErrors>
  <picture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DATO INCORRECTO" error="Solo se permite datos numericos.">
          <x14:formula1>
            <xm:f>Grupos!$B$17:$B$37</xm:f>
          </x14:formula1>
          <xm:sqref>C4:C9 E4:E9 J4:J9 L4:L9 Q4:Q9 S4:S9 C12:C17 E12:E17 J12:J17 L12:L17 Q12:Q17 S12:S17 C20:C25 E20:E25 J20:J25 L20:L25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showGridLines="0" workbookViewId="0">
      <selection activeCell="G17" sqref="G17"/>
    </sheetView>
  </sheetViews>
  <sheetFormatPr defaultRowHeight="15" x14ac:dyDescent="0.25"/>
  <cols>
    <col min="1" max="1" width="10.28515625" style="68" bestFit="1" customWidth="1"/>
    <col min="2" max="2" width="12.7109375" style="68" bestFit="1" customWidth="1"/>
    <col min="3" max="16384" width="9.140625" style="68"/>
  </cols>
  <sheetData>
    <row r="1" spans="1:12" x14ac:dyDescent="0.25">
      <c r="B1" s="114" t="s">
        <v>53</v>
      </c>
      <c r="C1" s="114"/>
    </row>
    <row r="3" spans="1:12" x14ac:dyDescent="0.25">
      <c r="B3" s="110">
        <v>43281</v>
      </c>
      <c r="C3" s="103"/>
      <c r="E3" s="114" t="s">
        <v>68</v>
      </c>
      <c r="F3" s="114"/>
      <c r="I3" s="89"/>
    </row>
    <row r="4" spans="1:12" x14ac:dyDescent="0.25">
      <c r="A4" s="111" t="s">
        <v>51</v>
      </c>
      <c r="B4" s="112" t="str">
        <f>'Tabla de posiciones'!B3</f>
        <v>Rusia</v>
      </c>
      <c r="C4" s="84"/>
    </row>
    <row r="5" spans="1:12" x14ac:dyDescent="0.25">
      <c r="A5" s="111"/>
      <c r="B5" s="112"/>
      <c r="C5" s="90"/>
      <c r="D5" s="89"/>
      <c r="E5" s="118">
        <v>43287</v>
      </c>
      <c r="F5" s="119"/>
    </row>
    <row r="6" spans="1:12" x14ac:dyDescent="0.25">
      <c r="A6" s="91"/>
      <c r="C6" s="113" t="s">
        <v>71</v>
      </c>
      <c r="D6" s="82"/>
      <c r="E6" s="112" t="str">
        <f>IF(C4="","",IF(C4=C9,IF(D6&gt;D7,B4,B8),IF(C4="","",IF(C4&gt;C9,B4,B8))))</f>
        <v/>
      </c>
      <c r="F6" s="84"/>
    </row>
    <row r="7" spans="1:12" x14ac:dyDescent="0.25">
      <c r="A7" s="92"/>
      <c r="C7" s="113"/>
      <c r="D7" s="83"/>
      <c r="E7" s="112"/>
      <c r="F7" s="90"/>
      <c r="H7" s="114" t="s">
        <v>75</v>
      </c>
      <c r="I7" s="114"/>
    </row>
    <row r="8" spans="1:12" x14ac:dyDescent="0.25">
      <c r="A8" s="111" t="s">
        <v>52</v>
      </c>
      <c r="B8" s="112" t="str">
        <f>'Tabla de posiciones'!B10</f>
        <v>España</v>
      </c>
      <c r="C8" s="93"/>
      <c r="D8" s="89"/>
      <c r="F8" s="90"/>
    </row>
    <row r="9" spans="1:12" x14ac:dyDescent="0.25">
      <c r="A9" s="111"/>
      <c r="B9" s="112"/>
      <c r="C9" s="86"/>
      <c r="F9" s="90"/>
      <c r="H9" s="110">
        <v>43291</v>
      </c>
      <c r="I9" s="103"/>
    </row>
    <row r="10" spans="1:12" x14ac:dyDescent="0.25">
      <c r="E10" s="89"/>
      <c r="F10" s="113" t="s">
        <v>71</v>
      </c>
      <c r="G10" s="82"/>
      <c r="H10" s="112" t="str">
        <f>IF(F6="","",IF(F6=F15,IF(G10&gt;G11,E6,E14),IF(F6="","",IF(F6&gt;F15,E6,E14))))</f>
        <v/>
      </c>
      <c r="I10" s="84"/>
    </row>
    <row r="11" spans="1:12" x14ac:dyDescent="0.25">
      <c r="B11" s="110">
        <v>43281</v>
      </c>
      <c r="C11" s="103"/>
      <c r="F11" s="113"/>
      <c r="G11" s="83"/>
      <c r="H11" s="112"/>
      <c r="I11" s="90"/>
    </row>
    <row r="12" spans="1:12" x14ac:dyDescent="0.25">
      <c r="A12" s="111" t="s">
        <v>54</v>
      </c>
      <c r="B12" s="112" t="str">
        <f>'Tabla de posiciones'!B15</f>
        <v>Australia</v>
      </c>
      <c r="C12" s="84"/>
      <c r="F12" s="90"/>
      <c r="G12" s="89"/>
      <c r="I12" s="90"/>
    </row>
    <row r="13" spans="1:12" x14ac:dyDescent="0.25">
      <c r="A13" s="111"/>
      <c r="B13" s="112"/>
      <c r="C13" s="90"/>
      <c r="D13" s="89"/>
      <c r="F13" s="90"/>
      <c r="I13" s="90"/>
    </row>
    <row r="14" spans="1:12" x14ac:dyDescent="0.25">
      <c r="A14" s="91"/>
      <c r="C14" s="113" t="s">
        <v>71</v>
      </c>
      <c r="D14" s="82"/>
      <c r="E14" s="112" t="str">
        <f>IF(C12="","",IF(C12=C17,IF(D14&gt;D15,B12,B16),IF(C12="","",IF(C12&gt;C17,B12,B16))))</f>
        <v/>
      </c>
      <c r="F14" s="93"/>
      <c r="I14" s="90"/>
    </row>
    <row r="15" spans="1:12" x14ac:dyDescent="0.25">
      <c r="A15" s="92"/>
      <c r="C15" s="113"/>
      <c r="D15" s="83"/>
      <c r="E15" s="112"/>
      <c r="F15" s="86"/>
      <c r="I15" s="90"/>
    </row>
    <row r="16" spans="1:12" x14ac:dyDescent="0.25">
      <c r="A16" s="111" t="s">
        <v>55</v>
      </c>
      <c r="B16" s="112" t="str">
        <f>'Tabla de posiciones'!B22</f>
        <v>Croacia</v>
      </c>
      <c r="C16" s="93"/>
      <c r="D16" s="89"/>
      <c r="I16" s="90"/>
      <c r="K16" s="114" t="s">
        <v>72</v>
      </c>
      <c r="L16" s="114"/>
    </row>
    <row r="17" spans="1:17" x14ac:dyDescent="0.25">
      <c r="A17" s="111"/>
      <c r="B17" s="112"/>
      <c r="C17" s="86"/>
      <c r="I17" s="90"/>
      <c r="K17" s="121">
        <v>43296</v>
      </c>
      <c r="L17" s="122"/>
    </row>
    <row r="18" spans="1:17" x14ac:dyDescent="0.25">
      <c r="I18" s="90"/>
      <c r="J18" s="82"/>
      <c r="K18" s="112" t="str">
        <f>IF(I10="","",IF(I10=I27,IF(J18&gt;#REF!,H10,H26),IF(I10="","",IF(I10&gt;I27,H10,H26))))</f>
        <v/>
      </c>
      <c r="L18" s="84"/>
    </row>
    <row r="19" spans="1:17" x14ac:dyDescent="0.25">
      <c r="B19" s="110">
        <v>43283</v>
      </c>
      <c r="C19" s="103"/>
      <c r="I19" s="90"/>
      <c r="J19" s="83"/>
      <c r="K19" s="112"/>
      <c r="L19" s="94"/>
    </row>
    <row r="20" spans="1:17" x14ac:dyDescent="0.25">
      <c r="A20" s="111" t="s">
        <v>56</v>
      </c>
      <c r="B20" s="112" t="str">
        <f>'Tabla de posiciones'!B27</f>
        <v>Brasil</v>
      </c>
      <c r="C20" s="84"/>
      <c r="I20" s="90"/>
      <c r="L20" s="90"/>
    </row>
    <row r="21" spans="1:17" x14ac:dyDescent="0.25">
      <c r="A21" s="111"/>
      <c r="B21" s="112"/>
      <c r="C21" s="90"/>
      <c r="D21" s="89"/>
      <c r="E21" s="115">
        <v>43287</v>
      </c>
      <c r="F21" s="116"/>
      <c r="I21" s="90"/>
      <c r="J21" s="89"/>
      <c r="L21" s="90"/>
    </row>
    <row r="22" spans="1:17" x14ac:dyDescent="0.25">
      <c r="A22" s="91"/>
      <c r="C22" s="113" t="s">
        <v>71</v>
      </c>
      <c r="D22" s="82"/>
      <c r="E22" s="112" t="str">
        <f>IF(C20="","",IF(C20=C25,IF(D22&gt;D23,B20,B24),IF(C20="","",IF(C20&gt;C25,B20,B24))))</f>
        <v/>
      </c>
      <c r="F22" s="84"/>
      <c r="I22" s="90"/>
      <c r="L22" s="90"/>
    </row>
    <row r="23" spans="1:17" x14ac:dyDescent="0.25">
      <c r="A23" s="92"/>
      <c r="C23" s="113"/>
      <c r="D23" s="83"/>
      <c r="E23" s="112"/>
      <c r="F23" s="90"/>
      <c r="I23" s="90"/>
      <c r="L23" s="90"/>
    </row>
    <row r="24" spans="1:17" x14ac:dyDescent="0.25">
      <c r="A24" s="111" t="s">
        <v>57</v>
      </c>
      <c r="B24" s="112" t="str">
        <f>'Tabla de posiciones'!B34</f>
        <v>Corea del Sur</v>
      </c>
      <c r="C24" s="93"/>
      <c r="D24" s="89"/>
      <c r="F24" s="90"/>
      <c r="I24" s="90"/>
      <c r="L24" s="90"/>
    </row>
    <row r="25" spans="1:17" x14ac:dyDescent="0.25">
      <c r="A25" s="111"/>
      <c r="B25" s="112"/>
      <c r="C25" s="86"/>
      <c r="F25" s="90"/>
      <c r="H25" s="65"/>
      <c r="I25" s="90"/>
      <c r="L25" s="90"/>
    </row>
    <row r="26" spans="1:17" x14ac:dyDescent="0.25">
      <c r="A26" s="91"/>
      <c r="F26" s="113" t="s">
        <v>71</v>
      </c>
      <c r="G26" s="82"/>
      <c r="H26" s="112" t="str">
        <f>IF(F22="","",IF(F22=F31,IF(G26&gt;G27,E22,E30),IF(F22="","",IF(F22&gt;F31,E22,E30))))</f>
        <v/>
      </c>
      <c r="I26" s="93"/>
      <c r="L26" s="90"/>
    </row>
    <row r="27" spans="1:17" x14ac:dyDescent="0.25">
      <c r="A27" s="92"/>
      <c r="B27" s="110">
        <v>43283</v>
      </c>
      <c r="C27" s="103"/>
      <c r="F27" s="113"/>
      <c r="G27" s="83"/>
      <c r="H27" s="112"/>
      <c r="I27" s="86"/>
      <c r="L27" s="90"/>
    </row>
    <row r="28" spans="1:17" x14ac:dyDescent="0.25">
      <c r="A28" s="111" t="s">
        <v>58</v>
      </c>
      <c r="B28" s="112" t="str">
        <f>'Tabla de posiciones'!B39</f>
        <v>Bélgica</v>
      </c>
      <c r="C28" s="84"/>
      <c r="F28" s="90"/>
      <c r="G28" s="89"/>
      <c r="L28" s="90"/>
      <c r="N28" s="134" t="s">
        <v>69</v>
      </c>
      <c r="O28" s="134"/>
      <c r="P28" s="134"/>
      <c r="Q28" s="134"/>
    </row>
    <row r="29" spans="1:17" x14ac:dyDescent="0.25">
      <c r="A29" s="111"/>
      <c r="B29" s="112"/>
      <c r="C29" s="90"/>
      <c r="D29" s="89"/>
      <c r="F29" s="90"/>
      <c r="L29" s="90"/>
      <c r="N29" s="134"/>
      <c r="O29" s="134"/>
      <c r="P29" s="134"/>
      <c r="Q29" s="134"/>
    </row>
    <row r="30" spans="1:17" x14ac:dyDescent="0.25">
      <c r="A30" s="91"/>
      <c r="C30" s="113" t="s">
        <v>71</v>
      </c>
      <c r="D30" s="82"/>
      <c r="E30" s="112" t="str">
        <f>IF(C28="","",IF(C28=C33,IF(D30&gt;D31,B28,B32),IF(C28="","",IF(C28&gt;C33,B28,B32))))</f>
        <v/>
      </c>
      <c r="F30" s="93"/>
      <c r="L30" s="90"/>
      <c r="N30" s="134"/>
      <c r="O30" s="134"/>
      <c r="P30" s="134"/>
      <c r="Q30" s="134"/>
    </row>
    <row r="31" spans="1:17" x14ac:dyDescent="0.25">
      <c r="A31" s="92"/>
      <c r="C31" s="113"/>
      <c r="D31" s="83"/>
      <c r="E31" s="112"/>
      <c r="F31" s="86"/>
      <c r="L31" s="90"/>
    </row>
    <row r="32" spans="1:17" x14ac:dyDescent="0.25">
      <c r="A32" s="111" t="s">
        <v>59</v>
      </c>
      <c r="B32" s="112" t="str">
        <f>'Tabla de posiciones'!B46</f>
        <v>Japón</v>
      </c>
      <c r="C32" s="93"/>
      <c r="D32" s="89"/>
      <c r="L32" s="90"/>
      <c r="N32" s="133" t="str">
        <f>IF(L18="","",IF(L18=L51,IF(M34&gt;M35,K18,K50),IF(L18="","",IF(L18&gt;L51,K18,K50))))</f>
        <v/>
      </c>
      <c r="O32" s="133"/>
      <c r="P32" s="133"/>
      <c r="Q32" s="133"/>
    </row>
    <row r="33" spans="1:17" x14ac:dyDescent="0.25">
      <c r="A33" s="111"/>
      <c r="B33" s="112"/>
      <c r="C33" s="86"/>
      <c r="L33" s="90"/>
      <c r="N33" s="133"/>
      <c r="O33" s="133"/>
      <c r="P33" s="133"/>
      <c r="Q33" s="133"/>
    </row>
    <row r="34" spans="1:17" x14ac:dyDescent="0.25">
      <c r="L34" s="113" t="s">
        <v>71</v>
      </c>
      <c r="M34" s="82"/>
      <c r="N34" s="133"/>
      <c r="O34" s="133"/>
      <c r="P34" s="133"/>
      <c r="Q34" s="133"/>
    </row>
    <row r="35" spans="1:17" x14ac:dyDescent="0.25">
      <c r="A35" s="92"/>
      <c r="B35" s="110">
        <v>43282</v>
      </c>
      <c r="C35" s="103"/>
      <c r="L35" s="113"/>
      <c r="M35" s="83"/>
      <c r="N35" s="133"/>
      <c r="O35" s="133"/>
      <c r="P35" s="133"/>
      <c r="Q35" s="133"/>
    </row>
    <row r="36" spans="1:17" x14ac:dyDescent="0.25">
      <c r="A36" s="111" t="s">
        <v>60</v>
      </c>
      <c r="B36" s="112" t="str">
        <f>'Tabla de posiciones'!B9</f>
        <v>Irán</v>
      </c>
      <c r="C36" s="84"/>
      <c r="L36" s="90"/>
      <c r="M36" s="95"/>
      <c r="N36" s="133"/>
      <c r="O36" s="133"/>
      <c r="P36" s="133"/>
      <c r="Q36" s="133"/>
    </row>
    <row r="37" spans="1:17" x14ac:dyDescent="0.25">
      <c r="A37" s="111"/>
      <c r="B37" s="112"/>
      <c r="C37" s="90"/>
      <c r="D37" s="89"/>
      <c r="E37" s="110">
        <v>43288</v>
      </c>
      <c r="F37" s="103"/>
      <c r="L37" s="90"/>
      <c r="N37" s="133"/>
      <c r="O37" s="133"/>
      <c r="P37" s="133"/>
      <c r="Q37" s="133"/>
    </row>
    <row r="38" spans="1:17" x14ac:dyDescent="0.25">
      <c r="A38" s="91"/>
      <c r="C38" s="113" t="s">
        <v>71</v>
      </c>
      <c r="D38" s="85"/>
      <c r="E38" s="112" t="str">
        <f>IF(C36="","",IF(C36=C41,IF(D38&gt;D39,B36,B40),IF(C36="","",IF(C36&gt;C41,B36,B40))))</f>
        <v/>
      </c>
      <c r="F38" s="87"/>
      <c r="L38" s="90"/>
    </row>
    <row r="39" spans="1:17" x14ac:dyDescent="0.25">
      <c r="A39" s="92"/>
      <c r="C39" s="113"/>
      <c r="D39" s="83"/>
      <c r="E39" s="112"/>
      <c r="F39" s="90"/>
      <c r="L39" s="90"/>
    </row>
    <row r="40" spans="1:17" x14ac:dyDescent="0.25">
      <c r="A40" s="111" t="s">
        <v>61</v>
      </c>
      <c r="B40" s="112" t="str">
        <f>'Tabla de posiciones'!B4</f>
        <v>Uruguay</v>
      </c>
      <c r="C40" s="96"/>
      <c r="D40" s="89"/>
      <c r="F40" s="90"/>
      <c r="L40" s="90"/>
    </row>
    <row r="41" spans="1:17" x14ac:dyDescent="0.25">
      <c r="A41" s="111"/>
      <c r="B41" s="112"/>
      <c r="C41" s="86"/>
      <c r="F41" s="90"/>
      <c r="H41" s="115">
        <v>43292</v>
      </c>
      <c r="I41" s="116"/>
      <c r="L41" s="90"/>
      <c r="O41" s="132" t="s">
        <v>74</v>
      </c>
      <c r="P41" s="132"/>
    </row>
    <row r="42" spans="1:17" x14ac:dyDescent="0.25">
      <c r="F42" s="113" t="s">
        <v>71</v>
      </c>
      <c r="G42" s="85"/>
      <c r="H42" s="112" t="str">
        <f>IF(F38="","",IF(F38=F47,IF(G42&gt;G43,E38,E46),IF(F38="","",IF(F38&gt;F47,E38,E46))))</f>
        <v/>
      </c>
      <c r="I42" s="87"/>
      <c r="L42" s="90"/>
    </row>
    <row r="43" spans="1:17" x14ac:dyDescent="0.25">
      <c r="A43" s="92"/>
      <c r="B43" s="110">
        <v>43282</v>
      </c>
      <c r="C43" s="103"/>
      <c r="F43" s="113"/>
      <c r="G43" s="83"/>
      <c r="H43" s="112"/>
      <c r="I43" s="90"/>
      <c r="L43" s="90"/>
      <c r="O43" s="126" t="str">
        <f>IF(L18="","",IF(L18=L51,IF(M34&lt;M35,K18,K50),IF(L18="","",IF(L18&lt;L51,K18,K50))))</f>
        <v/>
      </c>
      <c r="P43" s="127"/>
    </row>
    <row r="44" spans="1:17" x14ac:dyDescent="0.25">
      <c r="A44" s="111" t="s">
        <v>62</v>
      </c>
      <c r="B44" s="112" t="str">
        <f>'Tabla de posiciones'!B21</f>
        <v>Argentina</v>
      </c>
      <c r="C44" s="88"/>
      <c r="F44" s="90"/>
      <c r="G44" s="89"/>
      <c r="I44" s="90"/>
      <c r="L44" s="90"/>
      <c r="O44" s="128"/>
      <c r="P44" s="129"/>
    </row>
    <row r="45" spans="1:17" x14ac:dyDescent="0.25">
      <c r="A45" s="111"/>
      <c r="B45" s="112"/>
      <c r="C45" s="90"/>
      <c r="D45" s="89"/>
      <c r="F45" s="90"/>
      <c r="I45" s="90"/>
      <c r="L45" s="90"/>
      <c r="O45" s="130"/>
      <c r="P45" s="131"/>
    </row>
    <row r="46" spans="1:17" x14ac:dyDescent="0.25">
      <c r="A46" s="91"/>
      <c r="C46" s="113" t="s">
        <v>71</v>
      </c>
      <c r="D46" s="85"/>
      <c r="E46" s="112" t="str">
        <f>IF(C44="","",IF(C44=C49,IF(D46&gt;D47,B44,B48),IF(C44="","",IF(C44&gt;C49,B44,B48))))</f>
        <v/>
      </c>
      <c r="F46" s="97"/>
      <c r="I46" s="90"/>
      <c r="L46" s="90"/>
    </row>
    <row r="47" spans="1:17" x14ac:dyDescent="0.25">
      <c r="A47" s="92"/>
      <c r="C47" s="113"/>
      <c r="D47" s="83"/>
      <c r="E47" s="112"/>
      <c r="F47" s="86"/>
      <c r="I47" s="90"/>
      <c r="L47" s="90"/>
    </row>
    <row r="48" spans="1:17" x14ac:dyDescent="0.25">
      <c r="A48" s="111" t="s">
        <v>63</v>
      </c>
      <c r="B48" s="112" t="str">
        <f>'Tabla de posiciones'!B16</f>
        <v>Dinamarca</v>
      </c>
      <c r="C48" s="96"/>
      <c r="D48" s="89"/>
      <c r="I48" s="90"/>
      <c r="L48" s="90"/>
    </row>
    <row r="49" spans="1:17" x14ac:dyDescent="0.25">
      <c r="A49" s="111"/>
      <c r="B49" s="112"/>
      <c r="C49" s="86"/>
      <c r="I49" s="90"/>
      <c r="L49" s="90"/>
    </row>
    <row r="50" spans="1:17" x14ac:dyDescent="0.25">
      <c r="I50" s="90"/>
      <c r="J50" s="85"/>
      <c r="K50" s="112" t="str">
        <f>IF(I42="","",IF(I42=I59,IF(J50&gt;J51,H42,H58),IF(I42="","",IF(I42&gt;I59,H42,H58))))</f>
        <v/>
      </c>
      <c r="L50" s="96"/>
    </row>
    <row r="51" spans="1:17" x14ac:dyDescent="0.25">
      <c r="A51" s="92"/>
      <c r="B51" s="110">
        <v>43284</v>
      </c>
      <c r="C51" s="103"/>
      <c r="I51" s="90"/>
      <c r="J51" s="83"/>
      <c r="K51" s="112"/>
      <c r="L51" s="86"/>
    </row>
    <row r="52" spans="1:17" x14ac:dyDescent="0.25">
      <c r="A52" s="111" t="s">
        <v>64</v>
      </c>
      <c r="B52" s="112" t="str">
        <f>'Tabla de posiciones'!B33</f>
        <v>Alemania</v>
      </c>
      <c r="C52" s="88"/>
      <c r="I52" s="90"/>
      <c r="J52" s="89"/>
    </row>
    <row r="53" spans="1:17" x14ac:dyDescent="0.25">
      <c r="A53" s="111"/>
      <c r="B53" s="112"/>
      <c r="C53" s="90"/>
      <c r="D53" s="89"/>
      <c r="E53" s="110">
        <v>43288</v>
      </c>
      <c r="F53" s="103"/>
      <c r="I53" s="90"/>
    </row>
    <row r="54" spans="1:17" x14ac:dyDescent="0.25">
      <c r="A54" s="91"/>
      <c r="C54" s="113" t="s">
        <v>71</v>
      </c>
      <c r="D54" s="85"/>
      <c r="E54" s="112" t="str">
        <f>IF(C52="","",IF(C52=C57,IF(D54&gt;D55,B52,B56),IF(C52="","",IF(C52&gt;C57,B52,B56))))</f>
        <v/>
      </c>
      <c r="F54" s="88"/>
      <c r="I54" s="90"/>
    </row>
    <row r="55" spans="1:17" x14ac:dyDescent="0.25">
      <c r="A55" s="92"/>
      <c r="C55" s="113"/>
      <c r="D55" s="83"/>
      <c r="E55" s="112"/>
      <c r="F55" s="90"/>
      <c r="I55" s="90"/>
      <c r="L55" s="118">
        <v>43295</v>
      </c>
      <c r="M55" s="119"/>
    </row>
    <row r="56" spans="1:17" x14ac:dyDescent="0.25">
      <c r="A56" s="111" t="s">
        <v>65</v>
      </c>
      <c r="B56" s="112" t="str">
        <f>'Tabla de posiciones'!B28</f>
        <v>Costa Rica</v>
      </c>
      <c r="C56" s="96"/>
      <c r="D56" s="89"/>
      <c r="F56" s="90"/>
      <c r="I56" s="90"/>
      <c r="L56" s="117" t="str">
        <f>IF(I10="","",IF(I10=I27,IF(J18&lt;#REF!,H10,H26),IF(I10="","",IF(I10&lt;I27,H10,H26))))</f>
        <v/>
      </c>
      <c r="M56" s="117"/>
      <c r="N56" s="88"/>
      <c r="P56" s="123" t="s">
        <v>70</v>
      </c>
      <c r="Q56" s="123"/>
    </row>
    <row r="57" spans="1:17" x14ac:dyDescent="0.25">
      <c r="A57" s="111"/>
      <c r="B57" s="112"/>
      <c r="C57" s="86"/>
      <c r="F57" s="90"/>
      <c r="I57" s="90"/>
      <c r="L57" s="117"/>
      <c r="M57" s="117"/>
      <c r="N57" s="90"/>
      <c r="P57" s="124"/>
      <c r="Q57" s="125"/>
    </row>
    <row r="58" spans="1:17" x14ac:dyDescent="0.25">
      <c r="F58" s="113" t="s">
        <v>71</v>
      </c>
      <c r="G58" s="85"/>
      <c r="H58" s="112" t="str">
        <f>IF(F54="","",IF(F54=F63,IF(G58&gt;G59,E54,E62),IF(F54="","",IF(F54&gt;F63,E54,E62))))</f>
        <v/>
      </c>
      <c r="I58" s="97"/>
      <c r="N58" s="98" t="s">
        <v>71</v>
      </c>
      <c r="O58" s="85"/>
      <c r="P58" s="120" t="str">
        <f>IF(N56="","",IF(N56=N60,IF(O58&gt;O59,L56,L59),IF(N56="","",IF(N56&gt;N60,L56,L59))))</f>
        <v/>
      </c>
      <c r="Q58" s="120"/>
    </row>
    <row r="59" spans="1:17" x14ac:dyDescent="0.25">
      <c r="A59" s="92"/>
      <c r="B59" s="110">
        <v>43284</v>
      </c>
      <c r="C59" s="103"/>
      <c r="F59" s="113"/>
      <c r="G59" s="83"/>
      <c r="H59" s="112"/>
      <c r="I59" s="86"/>
      <c r="L59" s="117" t="str">
        <f>IF(I42="","",IF(I42=I59,IF(J50&lt;J51,H42,H58),IF(I42="","",IF(I42&lt;I59,H42,H58))))</f>
        <v/>
      </c>
      <c r="M59" s="117"/>
      <c r="N59" s="96"/>
      <c r="O59" s="83"/>
      <c r="P59" s="120"/>
      <c r="Q59" s="120"/>
    </row>
    <row r="60" spans="1:17" x14ac:dyDescent="0.25">
      <c r="A60" s="111" t="s">
        <v>66</v>
      </c>
      <c r="B60" s="112" t="str">
        <f>'Tabla de posiciones'!B45</f>
        <v>Colombia</v>
      </c>
      <c r="C60" s="88"/>
      <c r="F60" s="90"/>
      <c r="G60" s="89"/>
      <c r="L60" s="117"/>
      <c r="M60" s="117"/>
      <c r="N60" s="86"/>
      <c r="O60" s="89"/>
    </row>
    <row r="61" spans="1:17" x14ac:dyDescent="0.25">
      <c r="A61" s="111"/>
      <c r="B61" s="112"/>
      <c r="C61" s="90"/>
      <c r="D61" s="89"/>
      <c r="F61" s="90"/>
    </row>
    <row r="62" spans="1:17" x14ac:dyDescent="0.25">
      <c r="A62" s="91"/>
      <c r="C62" s="113" t="s">
        <v>71</v>
      </c>
      <c r="D62" s="85"/>
      <c r="E62" s="112" t="str">
        <f>IF(C60="","",IF(C60=C65,IF(D62&gt;D63,B60,B64),IF(C60="","",IF(C60&gt;C65,B60,B64))))</f>
        <v/>
      </c>
      <c r="F62" s="96"/>
    </row>
    <row r="63" spans="1:17" x14ac:dyDescent="0.25">
      <c r="A63" s="92"/>
      <c r="C63" s="113"/>
      <c r="D63" s="83"/>
      <c r="E63" s="112"/>
      <c r="F63" s="86"/>
    </row>
    <row r="64" spans="1:17" x14ac:dyDescent="0.25">
      <c r="A64" s="111" t="s">
        <v>67</v>
      </c>
      <c r="B64" s="112" t="str">
        <f>'Tabla de posiciones'!B40</f>
        <v>Inglaterra</v>
      </c>
      <c r="C64" s="96"/>
      <c r="D64" s="89"/>
    </row>
    <row r="65" spans="1:3" x14ac:dyDescent="0.25">
      <c r="A65" s="111"/>
      <c r="B65" s="112"/>
      <c r="C65" s="86"/>
    </row>
  </sheetData>
  <sheetProtection password="CC49" sheet="1" formatCells="0" formatColumns="0" formatRows="0" insertColumns="0" insertRows="0" insertHyperlinks="0" deleteColumns="0" deleteRows="0" sort="0" autoFilter="0" pivotTables="0"/>
  <mergeCells count="88">
    <mergeCell ref="L59:M60"/>
    <mergeCell ref="P58:Q59"/>
    <mergeCell ref="K17:L17"/>
    <mergeCell ref="L55:M55"/>
    <mergeCell ref="P56:Q56"/>
    <mergeCell ref="P57:Q57"/>
    <mergeCell ref="O43:P45"/>
    <mergeCell ref="O41:P41"/>
    <mergeCell ref="N32:Q37"/>
    <mergeCell ref="N28:Q30"/>
    <mergeCell ref="L34:L35"/>
    <mergeCell ref="K16:L16"/>
    <mergeCell ref="K18:K19"/>
    <mergeCell ref="K50:K51"/>
    <mergeCell ref="L56:M57"/>
    <mergeCell ref="E3:F3"/>
    <mergeCell ref="H9:I9"/>
    <mergeCell ref="H41:I41"/>
    <mergeCell ref="F10:F11"/>
    <mergeCell ref="F26:F27"/>
    <mergeCell ref="E5:F5"/>
    <mergeCell ref="E6:E7"/>
    <mergeCell ref="H7:I7"/>
    <mergeCell ref="F42:F43"/>
    <mergeCell ref="H10:H11"/>
    <mergeCell ref="H26:H27"/>
    <mergeCell ref="H42:H43"/>
    <mergeCell ref="H58:H59"/>
    <mergeCell ref="E21:F21"/>
    <mergeCell ref="E37:F37"/>
    <mergeCell ref="E53:F53"/>
    <mergeCell ref="F58:F59"/>
    <mergeCell ref="E30:E31"/>
    <mergeCell ref="E14:E15"/>
    <mergeCell ref="B19:C19"/>
    <mergeCell ref="B11:C11"/>
    <mergeCell ref="A28:A29"/>
    <mergeCell ref="B28:B29"/>
    <mergeCell ref="A12:A13"/>
    <mergeCell ref="B12:B13"/>
    <mergeCell ref="C14:C15"/>
    <mergeCell ref="C22:C23"/>
    <mergeCell ref="A16:A17"/>
    <mergeCell ref="B16:B17"/>
    <mergeCell ref="A32:A33"/>
    <mergeCell ref="B32:B33"/>
    <mergeCell ref="A20:A21"/>
    <mergeCell ref="B20:B21"/>
    <mergeCell ref="E22:E23"/>
    <mergeCell ref="A24:A25"/>
    <mergeCell ref="B24:B25"/>
    <mergeCell ref="B27:C27"/>
    <mergeCell ref="C30:C31"/>
    <mergeCell ref="B1:C1"/>
    <mergeCell ref="B4:B5"/>
    <mergeCell ref="B8:B9"/>
    <mergeCell ref="A4:A5"/>
    <mergeCell ref="A8:A9"/>
    <mergeCell ref="B3:C3"/>
    <mergeCell ref="C6:C7"/>
    <mergeCell ref="B35:C35"/>
    <mergeCell ref="A36:A37"/>
    <mergeCell ref="B36:B37"/>
    <mergeCell ref="E38:E39"/>
    <mergeCell ref="A40:A41"/>
    <mergeCell ref="B40:B41"/>
    <mergeCell ref="C38:C39"/>
    <mergeCell ref="B43:C43"/>
    <mergeCell ref="A44:A45"/>
    <mergeCell ref="B44:B45"/>
    <mergeCell ref="E46:E47"/>
    <mergeCell ref="A48:A49"/>
    <mergeCell ref="B48:B49"/>
    <mergeCell ref="C46:C47"/>
    <mergeCell ref="B51:C51"/>
    <mergeCell ref="A52:A53"/>
    <mergeCell ref="B52:B53"/>
    <mergeCell ref="E54:E55"/>
    <mergeCell ref="A56:A57"/>
    <mergeCell ref="B56:B57"/>
    <mergeCell ref="C54:C55"/>
    <mergeCell ref="B59:C59"/>
    <mergeCell ref="A60:A61"/>
    <mergeCell ref="B60:B61"/>
    <mergeCell ref="E62:E63"/>
    <mergeCell ref="A64:A65"/>
    <mergeCell ref="B64:B65"/>
    <mergeCell ref="C62:C63"/>
  </mergeCells>
  <pageMargins left="0.7" right="0.7" top="0.75" bottom="0.75" header="0.3" footer="0.3"/>
  <pageSetup orientation="portrait" r:id="rId1"/>
  <drawing r:id="rId2"/>
  <picture r:id="rId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errorTitle="DATO INCORRECTO" error="Solo permite datos numericos" promptTitle="Goles" prompt="Ingresa los goles anotados">
          <x14:formula1>
            <xm:f>Grupos!$B$17:$B$37</xm:f>
          </x14:formula1>
          <xm:sqref>C4 C9</xm:sqref>
        </x14:dataValidation>
        <x14:dataValidation type="list" allowBlank="1" showInputMessage="1" showErrorMessage="1" errorTitle="DATO INCORRECTO" error="Solo permite datos numericos." promptTitle="PENALTY" prompt="Ingresa el resultado de la tanda de Penalty">
          <x14:formula1>
            <xm:f>Grupos!$B$17:$B$37</xm:f>
          </x14:formula1>
          <xm:sqref>D6:D7</xm:sqref>
        </x14:dataValidation>
        <x14:dataValidation type="list" allowBlank="1" showInputMessage="1" showErrorMessage="1" errorTitle="DATO INCORRECTO" error="Solo se permite datos numericos">
          <x14:formula1>
            <xm:f>Grupos!$B$17:$B$37</xm:f>
          </x14:formula1>
          <xm:sqref>C12 C17 C20 F6 F15 F22 I10 L18 C25 I27 F31 C33 C36 C41 F38 I42 C44 F47 C49 L51 C52 F54 C57 I59 N56 N60 F63 C60 C65 D14:D15 G10:G11 J18 J19 D22:D23 G26:G27 D30:D31 M34:M35 D38:D39 G42:G43 D46:D47 J50:J51 D54:D55 G58:G59 O58:O59 D62:D63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J48"/>
  <sheetViews>
    <sheetView showGridLines="0" tabSelected="1" workbookViewId="0">
      <selection activeCell="K17" sqref="K17"/>
    </sheetView>
  </sheetViews>
  <sheetFormatPr defaultRowHeight="15" x14ac:dyDescent="0.25"/>
  <cols>
    <col min="1" max="1" width="4.5703125" style="33" bestFit="1" customWidth="1"/>
    <col min="2" max="2" width="13.85546875" style="33" bestFit="1" customWidth="1"/>
    <col min="3" max="3" width="7.42578125" style="33" bestFit="1" customWidth="1"/>
    <col min="4" max="4" width="7" style="33" bestFit="1" customWidth="1"/>
    <col min="5" max="5" width="6.5703125" style="33" bestFit="1" customWidth="1"/>
    <col min="6" max="6" width="6.7109375" style="33" bestFit="1" customWidth="1"/>
    <col min="7" max="7" width="8" style="33" bestFit="1" customWidth="1"/>
    <col min="8" max="8" width="8.140625" style="33" bestFit="1" customWidth="1"/>
    <col min="9" max="10" width="8.28515625" style="33" bestFit="1" customWidth="1"/>
    <col min="11" max="16384" width="9.140625" style="33"/>
  </cols>
  <sheetData>
    <row r="2" spans="1:10" x14ac:dyDescent="0.25">
      <c r="A2" s="38" t="s">
        <v>45</v>
      </c>
      <c r="B2" s="39" t="s">
        <v>1</v>
      </c>
      <c r="C2" s="40" t="s">
        <v>37</v>
      </c>
      <c r="D2" s="40" t="s">
        <v>38</v>
      </c>
      <c r="E2" s="40" t="s">
        <v>39</v>
      </c>
      <c r="F2" s="40" t="s">
        <v>40</v>
      </c>
      <c r="G2" s="40" t="s">
        <v>41</v>
      </c>
      <c r="H2" s="40" t="s">
        <v>42</v>
      </c>
      <c r="I2" s="40" t="s">
        <v>43</v>
      </c>
      <c r="J2" s="41" t="s">
        <v>44</v>
      </c>
    </row>
    <row r="3" spans="1:10" x14ac:dyDescent="0.25">
      <c r="A3" s="42">
        <v>1</v>
      </c>
      <c r="B3" s="17" t="str">
        <f>Grupos!B4</f>
        <v>Rusia</v>
      </c>
      <c r="C3" s="28">
        <f>COUNT('Fase de Grupos'!C4,'Fase de Grupos'!C6,'Fase de Grupos'!E9)</f>
        <v>1</v>
      </c>
      <c r="D3" s="28">
        <f>IF('Fase de Grupos'!C4&gt;'Fase de Grupos'!E4,1,0)+IF('Fase de Grupos'!C6&gt;'Fase de Grupos'!E6,1,0)+IF('Fase de Grupos'!E9&gt;'Fase de Grupos'!C9,1,0)</f>
        <v>1</v>
      </c>
      <c r="E3" s="28">
        <f>IF('Fase de Grupos'!C4="",0,IF('Fase de Grupos'!C4='Fase de Grupos'!E4,1,0)+IF('Fase de Grupos'!C6="",0,IF('Fase de Grupos'!C6='Fase de Grupos'!E6,1,0)+IF('Fase de Grupos'!E9="",0,IF('Fase de Grupos'!E9='Fase de Grupos'!C9,1,0))))</f>
        <v>0</v>
      </c>
      <c r="F3" s="28">
        <f>IF('Fase de Grupos'!C4&lt;'Fase de Grupos'!E4,1,0)+IF('Fase de Grupos'!C6&lt;'Fase de Grupos'!E6,1,0)+IF('Fase de Grupos'!E9&lt;'Fase de Grupos'!C9,1,0)</f>
        <v>0</v>
      </c>
      <c r="G3" s="28">
        <f>VALUE('Fase de Grupos'!C4+'Fase de Grupos'!C6+'Fase de Grupos'!E9)</f>
        <v>5</v>
      </c>
      <c r="H3" s="28">
        <f>VALUE('Fase de Grupos'!E4+'Fase de Grupos'!E6+'Fase de Grupos'!C9)</f>
        <v>0</v>
      </c>
      <c r="I3" s="28">
        <f>Table1[[#This Row],[GF]]-Table1[[#This Row],[GC]]</f>
        <v>5</v>
      </c>
      <c r="J3" s="29">
        <f>Table1[[#This Row],[G]]*3+Table1[[#This Row],[E]]</f>
        <v>3</v>
      </c>
    </row>
    <row r="4" spans="1:10" x14ac:dyDescent="0.25">
      <c r="A4" s="43">
        <v>2</v>
      </c>
      <c r="B4" s="17" t="str">
        <f>Grupos!B6</f>
        <v>Uruguay</v>
      </c>
      <c r="C4" s="28">
        <f>COUNT('Fase de Grupos'!E5,'Fase de Grupos'!C7,'Fase de Grupos'!C9)</f>
        <v>1</v>
      </c>
      <c r="D4" s="28">
        <f>IF('Fase de Grupos'!E5&gt;'Fase de Grupos'!C5,1,0)+IF('Fase de Grupos'!C7&gt;'Fase de Grupos'!E7,1,0)+IF('Fase de Grupos'!C9&gt;'Fase de Grupos'!E9,1,0)</f>
        <v>1</v>
      </c>
      <c r="E4" s="28">
        <f>IF('Fase de Grupos'!E5="",0,IF('Fase de Grupos'!E5='Fase de Grupos'!C5,1,0)+IF('Fase de Grupos'!C7="",0,IF('Fase de Grupos'!C7='Fase de Grupos'!E7,1,0)+IF('Fase de Grupos'!C9="",IF('Fase de Grupos'!C9='Fase de Grupos'!E9,1,0))))</f>
        <v>0</v>
      </c>
      <c r="F4" s="28">
        <f>IF('Fase de Grupos'!E5&lt;'Fase de Grupos'!C5,1,0)+IF('Fase de Grupos'!C7&lt;'Fase de Grupos'!E7,1,0)+IF('Fase de Grupos'!C9&lt;'Fase de Grupos'!E9,1,0)</f>
        <v>0</v>
      </c>
      <c r="G4" s="28">
        <f>VALUE('Fase de Grupos'!E5+'Fase de Grupos'!C7+'Fase de Grupos'!C9)</f>
        <v>1</v>
      </c>
      <c r="H4" s="28">
        <f>VALUE('Fase de Grupos'!C5+'Fase de Grupos'!E7+'Fase de Grupos'!E9)</f>
        <v>0</v>
      </c>
      <c r="I4" s="28">
        <f>Table1[[#This Row],[GF]]-Table1[[#This Row],[GC]]</f>
        <v>1</v>
      </c>
      <c r="J4" s="29">
        <f>Table1[[#This Row],[G]]*3+Table1[[#This Row],[E]]</f>
        <v>3</v>
      </c>
    </row>
    <row r="5" spans="1:10" x14ac:dyDescent="0.25">
      <c r="A5" s="42">
        <v>3</v>
      </c>
      <c r="B5" s="17" t="str">
        <f>Grupos!B3</f>
        <v>Egipto</v>
      </c>
      <c r="C5" s="28">
        <f>COUNT('Fase de Grupos'!C5,'Fase de Grupos'!E6,'Fase de Grupos'!E8)</f>
        <v>1</v>
      </c>
      <c r="D5" s="28">
        <f>IF('Fase de Grupos'!C5&gt;'Fase de Grupos'!E5,1,0)+IF('Fase de Grupos'!E6&gt;'Fase de Grupos'!C6,1,0)+IF('Fase de Grupos'!E8&gt;'Fase de Grupos'!C8,1,0)</f>
        <v>0</v>
      </c>
      <c r="E5" s="28">
        <f>IF('Fase de Grupos'!C5="",0,IF('Fase de Grupos'!C5='Fase de Grupos'!E5,1,0)+IF('Fase de Grupos'!E6="",0,IF('Fase de Grupos'!E6='Fase de Grupos'!C6,1,0)+IF('Fase de Grupos'!E8="",0,IF('Fase de Grupos'!E8='Fase de Grupos'!C8,1,0))))</f>
        <v>0</v>
      </c>
      <c r="F5" s="28">
        <f>IF('Fase de Grupos'!C5&lt;'Fase de Grupos'!E5,1,0)+IF('Fase de Grupos'!E6&lt;'Fase de Grupos'!C6,1,0)+IF('Fase de Grupos'!E8&lt;'Fase de Grupos'!C8,1,0)</f>
        <v>1</v>
      </c>
      <c r="G5" s="28">
        <f>VALUE('Fase de Grupos'!C5+'Fase de Grupos'!E6+'Fase de Grupos'!E8)</f>
        <v>0</v>
      </c>
      <c r="H5" s="28">
        <f>VALUE('Fase de Grupos'!E5+'Fase de Grupos'!C6+'Fase de Grupos'!C8)</f>
        <v>1</v>
      </c>
      <c r="I5" s="28">
        <f>Table1[[#This Row],[GF]]-Table1[[#This Row],[GC]]</f>
        <v>-1</v>
      </c>
      <c r="J5" s="29">
        <f>Table1[[#This Row],[G]]*3+Table1[[#This Row],[E]]</f>
        <v>0</v>
      </c>
    </row>
    <row r="6" spans="1:10" x14ac:dyDescent="0.25">
      <c r="A6" s="43">
        <v>4</v>
      </c>
      <c r="B6" s="30" t="str">
        <f>Grupos!B5</f>
        <v>Arabia Saudita</v>
      </c>
      <c r="C6" s="31">
        <f>COUNT('Fase de Grupos'!E4,'Fase de Grupos'!E7,'Fase de Grupos'!C8)</f>
        <v>1</v>
      </c>
      <c r="D6" s="31">
        <f>IF('Fase de Grupos'!E4&gt;'Fase de Grupos'!C4,1,0)+IF('Fase de Grupos'!E7&gt;'Fase de Grupos'!C7,1,0)+IF('Fase de Grupos'!C8&gt;'Fase de Grupos'!E8,1,0)</f>
        <v>0</v>
      </c>
      <c r="E6" s="31">
        <f>IF('Fase de Grupos'!E4="",0,IF('Fase de Grupos'!E4='Fase de Grupos'!C4,1,0)+IF('Fase de Grupos'!E7="",0,IF('Fase de Grupos'!E7='Fase de Grupos'!C7,1,0)+IF('Fase de Grupos'!C8="",0,IF('Fase de Grupos'!C8='Fase de Grupos'!E8,1,0))))</f>
        <v>0</v>
      </c>
      <c r="F6" s="31">
        <f>IF('Fase de Grupos'!E4&lt;'Fase de Grupos'!C4,1,0)+IF('Fase de Grupos'!E7&lt;'Fase de Grupos'!C7,1,0)+IF('Fase de Grupos'!C8&lt;'Fase de Grupos'!E8,1,0)</f>
        <v>1</v>
      </c>
      <c r="G6" s="31">
        <f>VALUE('Fase de Grupos'!E4+'Fase de Grupos'!E7+'Fase de Grupos'!C8)</f>
        <v>0</v>
      </c>
      <c r="H6" s="31">
        <f>VALUE('Fase de Grupos'!C4+'Fase de Grupos'!C7+'Fase de Grupos'!E8)</f>
        <v>5</v>
      </c>
      <c r="I6" s="31">
        <f>Table1[[#This Row],[GF]]-Table1[[#This Row],[GC]]</f>
        <v>-5</v>
      </c>
      <c r="J6" s="32">
        <f>Table1[[#This Row],[G]]*3+Table1[[#This Row],[E]]</f>
        <v>0</v>
      </c>
    </row>
    <row r="8" spans="1:10" x14ac:dyDescent="0.25">
      <c r="A8" s="44" t="s">
        <v>45</v>
      </c>
      <c r="B8" s="45" t="s">
        <v>46</v>
      </c>
      <c r="C8" s="46" t="s">
        <v>37</v>
      </c>
      <c r="D8" s="46" t="s">
        <v>38</v>
      </c>
      <c r="E8" s="46" t="s">
        <v>39</v>
      </c>
      <c r="F8" s="46" t="s">
        <v>40</v>
      </c>
      <c r="G8" s="46" t="s">
        <v>41</v>
      </c>
      <c r="H8" s="46" t="s">
        <v>42</v>
      </c>
      <c r="I8" s="46" t="s">
        <v>43</v>
      </c>
      <c r="J8" s="46" t="s">
        <v>44</v>
      </c>
    </row>
    <row r="9" spans="1:10" x14ac:dyDescent="0.25">
      <c r="A9" s="47">
        <v>1</v>
      </c>
      <c r="B9" s="33" t="str">
        <f>Grupos!D3</f>
        <v>Irán</v>
      </c>
      <c r="C9" s="33">
        <f>COUNT('Fase de Grupos'!L4,'Fase de Grupos'!J7,'Fase de Grupos'!J8)</f>
        <v>1</v>
      </c>
      <c r="D9" s="33">
        <f>IF('Fase de Grupos'!L4&gt;'Fase de Grupos'!J4,1,0)+IF('Fase de Grupos'!J7&gt;'Fase de Grupos'!L7,1,0+IF('Fase de Grupos'!J8&gt;'Fase de Grupos'!L8,1,0))</f>
        <v>1</v>
      </c>
      <c r="E9" s="33">
        <f>IF('Fase de Grupos'!L4="",0,IF('Fase de Grupos'!L4='Fase de Grupos'!J4,1,0)+IF('Fase de Grupos'!J7="",0,IF('Fase de Grupos'!J7='Fase de Grupos'!L7,1,0)+IF('Fase de Grupos'!J8="",0,IF('Fase de Grupos'!J8='Fase de Grupos'!L8,1,0))))</f>
        <v>0</v>
      </c>
      <c r="F9" s="33">
        <f>IF('Fase de Grupos'!L4&lt;'Fase de Grupos'!J4,1,0)+IF('Fase de Grupos'!J7&lt;'Fase de Grupos'!L7,1,0)+IF('Fase de Grupos'!J8&lt;'Fase de Grupos'!L8,1,0)</f>
        <v>0</v>
      </c>
      <c r="G9" s="33">
        <f>VALUE('Fase de Grupos'!L4+'Fase de Grupos'!J7+'Fase de Grupos'!J8)</f>
        <v>1</v>
      </c>
      <c r="H9" s="33">
        <f>VALUE('Fase de Grupos'!J4+'Fase de Grupos'!L7+'Fase de Grupos'!L8)</f>
        <v>0</v>
      </c>
      <c r="I9" s="33">
        <f>Table2[[#This Row],[GF]]-Table2[[#This Row],[GC]]</f>
        <v>1</v>
      </c>
      <c r="J9" s="33">
        <f>Table2[[#This Row],[G]]*3+Table2[[#This Row],[E]]</f>
        <v>3</v>
      </c>
    </row>
    <row r="10" spans="1:10" x14ac:dyDescent="0.25">
      <c r="A10" s="48">
        <v>2</v>
      </c>
      <c r="B10" s="33" t="str">
        <f>Grupos!D6</f>
        <v>España</v>
      </c>
      <c r="C10" s="33">
        <f>COUNT('Fase de Grupos'!L5,'Fase de Grupos'!L7,'Fase de Grupos'!J9)</f>
        <v>1</v>
      </c>
      <c r="D10" s="33">
        <f>IF('Fase de Grupos'!L5&gt;'Fase de Grupos'!J5,1,0)+IF('Fase de Grupos'!L7&gt;'Fase de Grupos'!J7,1,0)+IF('Fase de Grupos'!J9&gt;'Fase de Grupos'!L9,1,0)</f>
        <v>0</v>
      </c>
      <c r="E10" s="33">
        <f>IF('Fase de Grupos'!L5="",0,IF('Fase de Grupos'!L5='Fase de Grupos'!J5,1,0)+IF('Fase de Grupos'!L7="",0,IF('Fase de Grupos'!L7='Fase de Grupos'!J7,1,0)+IF('Fase de Grupos'!J9="",0,IF('Fase de Grupos'!J9='Fase de Grupos'!L9,1,0))))</f>
        <v>1</v>
      </c>
      <c r="F10" s="33">
        <f>IF('Fase de Grupos'!L5&lt;'Fase de Grupos'!J5,1,0)+IF('Fase de Grupos'!L7&lt;'Fase de Grupos'!J7,1,0)+IF('Fase de Grupos'!J9&lt;'Fase de Grupos'!L9,1,0)</f>
        <v>0</v>
      </c>
      <c r="G10" s="33">
        <f>VALUE('Fase de Grupos'!L5+'Fase de Grupos'!L7+'Fase de Grupos'!J9)</f>
        <v>3</v>
      </c>
      <c r="H10" s="33">
        <f>VALUE('Fase de Grupos'!J5+'Fase de Grupos'!J7+'Fase de Grupos'!L9)</f>
        <v>3</v>
      </c>
      <c r="I10" s="33">
        <f>Table2[[#This Row],[GF]]-Table2[[#This Row],[GC]]</f>
        <v>0</v>
      </c>
      <c r="J10" s="33">
        <f>Table2[[#This Row],[G]]*3+Table2[[#This Row],[E]]</f>
        <v>1</v>
      </c>
    </row>
    <row r="11" spans="1:10" x14ac:dyDescent="0.25">
      <c r="A11" s="47">
        <v>3</v>
      </c>
      <c r="B11" s="33" t="str">
        <f>Grupos!D5</f>
        <v>Portugal</v>
      </c>
      <c r="C11" s="33">
        <f>COUNT('Fase de Grupos'!J5,'Fase de Grupos'!J6,'Fase de Grupos'!L8)</f>
        <v>1</v>
      </c>
      <c r="D11" s="33">
        <f>IF('Fase de Grupos'!J5&gt;'Fase de Grupos'!L5,1,0)+IF('Fase de Grupos'!J6&gt;'Fase de Grupos'!L6,1,0)+IF('Fase de Grupos'!L8&gt;'Fase de Grupos'!J8,1,0)</f>
        <v>0</v>
      </c>
      <c r="E11" s="33">
        <f>IF('Fase de Grupos'!J5="",0,IF('Fase de Grupos'!J5='Fase de Grupos'!L5,1,0)+IF('Fase de Grupos'!J6="",0,IF('Fase de Grupos'!J6='Fase de Grupos'!L6,1,0)+IF('Fase de Grupos'!L8="",0,IF('Fase de Grupos'!L8='Fase de Grupos'!J8,1,0))))</f>
        <v>1</v>
      </c>
      <c r="F11" s="33">
        <f>IF('Fase de Grupos'!J5&lt;'Fase de Grupos'!L5,1,0)+IF('Fase de Grupos'!J6&lt;'Fase de Grupos'!L6,1,0)+IF('Fase de Grupos'!L8&lt;'Fase de Grupos'!J8,1,0)</f>
        <v>0</v>
      </c>
      <c r="G11" s="33">
        <f>VALUE('Fase de Grupos'!J5+'Fase de Grupos'!J6+'Fase de Grupos'!L8)</f>
        <v>3</v>
      </c>
      <c r="H11" s="33">
        <f>VALUE('Fase de Grupos'!L5+'Fase de Grupos'!L6+'Fase de Grupos'!J8)</f>
        <v>3</v>
      </c>
      <c r="I11" s="33">
        <f>Table2[[#This Row],[GF]]-Table2[[#This Row],[GC]]</f>
        <v>0</v>
      </c>
      <c r="J11" s="33">
        <f>Table2[[#This Row],[G]]*3+Table2[[#This Row],[E]]</f>
        <v>1</v>
      </c>
    </row>
    <row r="12" spans="1:10" x14ac:dyDescent="0.25">
      <c r="A12" s="48">
        <v>4</v>
      </c>
      <c r="B12" s="33" t="str">
        <f>Grupos!D4</f>
        <v>Marruecos</v>
      </c>
      <c r="C12" s="33">
        <f>COUNT('Fase de Grupos'!J4,'Fase de Grupos'!L6,'Fase de Grupos'!L9)</f>
        <v>1</v>
      </c>
      <c r="D12" s="33">
        <f>IF('Fase de Grupos'!J4&gt;'Fase de Grupos'!L4,1,0)+IF('Fase de Grupos'!L6&gt;'Fase de Grupos'!J6,1,0)+IF('Fase de Grupos'!L9&gt;'Fase de Grupos'!J9,1,0)</f>
        <v>0</v>
      </c>
      <c r="E12" s="33">
        <f>IF('Fase de Grupos'!J4="",0,IF('Fase de Grupos'!J4='Fase de Grupos'!L4,1,0)+IF('Fase de Grupos'!L6="",0,IF('Fase de Grupos'!L6='Fase de Grupos'!J6,1,0)+IF('Fase de Grupos'!L9="",0,IF('Fase de Grupos'!L9='Fase de Grupos'!J9,1,0))))</f>
        <v>0</v>
      </c>
      <c r="F12" s="33">
        <f>IF('Fase de Grupos'!J4&lt;'Fase de Grupos'!L4,1,0)+IF('Fase de Grupos'!L6&lt;'Fase de Grupos'!J6,1,0)+IF('Fase de Grupos'!L9&lt;'Fase de Grupos'!J9,1,0)</f>
        <v>1</v>
      </c>
      <c r="G12" s="33">
        <f>VALUE('Fase de Grupos'!J4+'Fase de Grupos'!L6+'Fase de Grupos'!L9)</f>
        <v>0</v>
      </c>
      <c r="H12" s="33">
        <f>VALUE('Fase de Grupos'!L4+'Fase de Grupos'!J6+'Fase de Grupos'!J9)</f>
        <v>1</v>
      </c>
      <c r="I12" s="33">
        <f>Table2[[#This Row],[GF]]-Table2[[#This Row],[GC]]</f>
        <v>-1</v>
      </c>
      <c r="J12" s="33">
        <f>Table2[[#This Row],[G]]*3+Table2[[#This Row],[E]]</f>
        <v>0</v>
      </c>
    </row>
    <row r="14" spans="1:10" x14ac:dyDescent="0.25">
      <c r="A14" s="49" t="s">
        <v>45</v>
      </c>
      <c r="B14" s="50" t="s">
        <v>2</v>
      </c>
      <c r="C14" s="51" t="s">
        <v>37</v>
      </c>
      <c r="D14" s="51" t="s">
        <v>38</v>
      </c>
      <c r="E14" s="51" t="s">
        <v>39</v>
      </c>
      <c r="F14" s="51" t="s">
        <v>40</v>
      </c>
      <c r="G14" s="51" t="s">
        <v>41</v>
      </c>
      <c r="H14" s="51" t="s">
        <v>42</v>
      </c>
      <c r="I14" s="51" t="s">
        <v>43</v>
      </c>
      <c r="J14" s="51" t="s">
        <v>44</v>
      </c>
    </row>
    <row r="15" spans="1:10" x14ac:dyDescent="0.25">
      <c r="A15" s="52">
        <v>1</v>
      </c>
      <c r="B15" s="33" t="s">
        <v>11</v>
      </c>
      <c r="C15" s="33">
        <f>COUNT('Fase de Grupos'!S4,'Fase de Grupos'!S6,'Fase de Grupos'!Q8)</f>
        <v>0</v>
      </c>
      <c r="D15" s="33">
        <f>IF('Fase de Grupos'!S4&gt;'Fase de Grupos'!Q4,1,0)+IF('Fase de Grupos'!S6&gt;'Fase de Grupos'!Q6,1,0)+IF('Fase de Grupos'!Q8&gt;'Fase de Grupos'!S8,1,0)</f>
        <v>0</v>
      </c>
      <c r="E15" s="33">
        <f>IF('Fase de Grupos'!S4="",0,IF('Fase de Grupos'!S4='Fase de Grupos'!Q4,1,0)+IF('Fase de Grupos'!S6="",0,IF('Fase de Grupos'!S6='Fase de Grupos'!Q6,1,0)+IF('Fase de Grupos'!Q8="",0,IF('Fase de Grupos'!Q8='Fase de Grupos'!S8,1,0))))</f>
        <v>0</v>
      </c>
      <c r="F15" s="33">
        <f>IF('Fase de Grupos'!S4&lt;'Fase de Grupos'!Q4,1,0)+IF('Fase de Grupos'!S6&lt;'Fase de Grupos'!Q6,1,0)+IF('Fase de Grupos'!Q8&lt;'Fase de Grupos'!S8,1,0)</f>
        <v>0</v>
      </c>
      <c r="G15" s="33">
        <f>VALUE('Fase de Grupos'!S4+'Fase de Grupos'!S6+'Fase de Grupos'!Q8)</f>
        <v>0</v>
      </c>
      <c r="H15" s="33">
        <f>VALUE('Fase de Grupos'!Q4+'Fase de Grupos'!Q6+'Fase de Grupos'!S8)</f>
        <v>0</v>
      </c>
      <c r="I15" s="33">
        <f>Table3[[#This Row],[GF]]-Table3[[#This Row],[GC]]</f>
        <v>0</v>
      </c>
      <c r="J15" s="33">
        <f>Table3[[#This Row],[G]]*3+Table3[[#This Row],[E]]</f>
        <v>0</v>
      </c>
    </row>
    <row r="16" spans="1:10" x14ac:dyDescent="0.25">
      <c r="A16" s="48">
        <v>2</v>
      </c>
      <c r="B16" s="33" t="s">
        <v>18</v>
      </c>
      <c r="C16" s="33">
        <f>COUNT('Fase de Grupos'!S5,'Fase de Grupos'!Q6,'Fase de Grupos'!Q9)</f>
        <v>0</v>
      </c>
      <c r="D16" s="33">
        <f>IF('Fase de Grupos'!S5&gt;'Fase de Grupos'!Q5,1,0)+IF('Fase de Grupos'!Q6&gt;'Fase de Grupos'!S6,1,0)+IF('Fase de Grupos'!Q9&gt;'Fase de Grupos'!S9,1,0)</f>
        <v>0</v>
      </c>
      <c r="E16" s="33">
        <f>IF('Fase de Grupos'!S5="",0,IF('Fase de Grupos'!S5='Fase de Grupos'!Q5,1,0)+IF('Fase de Grupos'!Q6="",0,IF('Fase de Grupos'!Q6='Fase de Grupos'!S6,1,0)+IF('Fase de Grupos'!Q9="",0,IF('Fase de Grupos'!Q9='Fase de Grupos'!S9,1,0))))</f>
        <v>0</v>
      </c>
      <c r="F16" s="33">
        <f>IF('Fase de Grupos'!S5&lt;'Fase de Grupos'!Q5,1,0)+IF('Fase de Grupos'!Q6&lt;'Fase de Grupos'!S6,1,0)+IF('Fase de Grupos'!Q9&lt;'Fase de Grupos'!S9,1,0)</f>
        <v>0</v>
      </c>
      <c r="G16" s="33">
        <f>VALUE('Fase de Grupos'!S5+'Fase de Grupos'!Q6+'Fase de Grupos'!Q9)</f>
        <v>0</v>
      </c>
      <c r="H16" s="33">
        <f>VALUE('Fase de Grupos'!Q5+'Fase de Grupos'!S6+'Fase de Grupos'!S9)</f>
        <v>0</v>
      </c>
      <c r="I16" s="33">
        <f>Table3[[#This Row],[GF]]-Table3[[#This Row],[GC]]</f>
        <v>0</v>
      </c>
      <c r="J16" s="33">
        <f>Table3[[#This Row],[G]]*3+Table3[[#This Row],[E]]</f>
        <v>0</v>
      </c>
    </row>
    <row r="17" spans="1:10" x14ac:dyDescent="0.25">
      <c r="A17" s="52">
        <v>3</v>
      </c>
      <c r="B17" s="33" t="s">
        <v>47</v>
      </c>
      <c r="C17" s="33">
        <f>COUNT('Fase de Grupos'!Q4,'Fase de Grupos'!Q7,'Fase de Grupos'!S9)</f>
        <v>0</v>
      </c>
      <c r="D17" s="33">
        <f>IF('Fase de Grupos'!Q4&gt;'Fase de Grupos'!S4,1,0)+IF('Fase de Grupos'!Q7&gt;'Fase de Grupos'!S7,1,0)+IF('Fase de Grupos'!S9&gt;'Fase de Grupos'!Q9,1,0)</f>
        <v>0</v>
      </c>
      <c r="E17" s="33">
        <f>IF('Fase de Grupos'!Q4="",0,IF('Fase de Grupos'!Q4='Fase de Grupos'!S4,1,0)+IF('Fase de Grupos'!Q7="",0,IF('Fase de Grupos'!Q7='Fase de Grupos'!S7,1,0)+IF('Fase de Grupos'!S9="",0,IF('Fase de Grupos'!S9='Fase de Grupos'!Q9,1,0))))</f>
        <v>0</v>
      </c>
      <c r="F17" s="33">
        <f>IF('Fase de Grupos'!Q4&lt;'Fase de Grupos'!S4,1,0)+IF('Fase de Grupos'!Q7&lt;'Fase de Grupos'!S7,1,0)+IF('Fase de Grupos'!S9&lt;'Fase de Grupos'!Q9,1,0)</f>
        <v>0</v>
      </c>
      <c r="G17" s="33">
        <f>VALUE('Fase de Grupos'!Q4+'Fase de Grupos'!Q7+'Fase de Grupos'!S9)</f>
        <v>0</v>
      </c>
      <c r="H17" s="33">
        <f>VALUE('Fase de Grupos'!S4+'Fase de Grupos'!S7+'Fase de Grupos'!Q9)</f>
        <v>0</v>
      </c>
      <c r="I17" s="33">
        <f>Table3[[#This Row],[GF]]-Table3[[#This Row],[GC]]</f>
        <v>0</v>
      </c>
      <c r="J17" s="33">
        <f>Table3[[#This Row],[G]]*3+Table3[[#This Row],[E]]</f>
        <v>0</v>
      </c>
    </row>
    <row r="18" spans="1:10" x14ac:dyDescent="0.25">
      <c r="A18" s="48">
        <v>4</v>
      </c>
      <c r="B18" s="33" t="s">
        <v>36</v>
      </c>
      <c r="C18" s="33">
        <f>COUNT('Fase de Grupos'!Q5,'Fase de Grupos'!S7,'Fase de Grupos'!S8)</f>
        <v>0</v>
      </c>
      <c r="D18" s="33">
        <f>IF('Fase de Grupos'!Q5&gt;'Fase de Grupos'!S5,1,0)+IF('Fase de Grupos'!S7&gt;'Fase de Grupos'!Q7,1,0)+IF('Fase de Grupos'!S8&gt;'Fase de Grupos'!Q8,1,0)</f>
        <v>0</v>
      </c>
      <c r="E18" s="33">
        <f>IF('Fase de Grupos'!Q5="",0,IF('Fase de Grupos'!Q5='Fase de Grupos'!S5,1,0)+IF('Fase de Grupos'!S7="",0,IF('Fase de Grupos'!S7='Fase de Grupos'!Q7,1,0)+IF('Fase de Grupos'!S8="",0,IF('Fase de Grupos'!S8='Fase de Grupos'!Q8,1,0))))</f>
        <v>0</v>
      </c>
      <c r="F18" s="33">
        <f>IF('Fase de Grupos'!Q5&lt;'Fase de Grupos'!S5,1,0)+IF('Fase de Grupos'!S7&lt;'Fase de Grupos'!Q7,1,0)+IF('Fase de Grupos'!S8&lt;'Fase de Grupos'!Q8,1,0)</f>
        <v>0</v>
      </c>
      <c r="G18" s="33">
        <f>VALUE('Fase de Grupos'!Q5+'Fase de Grupos'!S7+'Fase de Grupos'!S8)</f>
        <v>0</v>
      </c>
      <c r="H18" s="33">
        <f>VALUE('Fase de Grupos'!S5+'Fase de Grupos'!Q7+'Fase de Grupos'!Q8)</f>
        <v>0</v>
      </c>
      <c r="I18" s="33">
        <f>Table3[[#This Row],[GF]]-Table3[[#This Row],[GC]]</f>
        <v>0</v>
      </c>
      <c r="J18" s="33">
        <f>Table3[[#This Row],[G]]*3+Table3[[#This Row],[E]]</f>
        <v>0</v>
      </c>
    </row>
    <row r="20" spans="1:10" x14ac:dyDescent="0.25">
      <c r="A20" s="137" t="s">
        <v>45</v>
      </c>
      <c r="B20" s="138" t="s">
        <v>12</v>
      </c>
      <c r="C20" s="139" t="s">
        <v>37</v>
      </c>
      <c r="D20" s="139" t="s">
        <v>38</v>
      </c>
      <c r="E20" s="139" t="s">
        <v>39</v>
      </c>
      <c r="F20" s="139" t="s">
        <v>40</v>
      </c>
      <c r="G20" s="139" t="s">
        <v>41</v>
      </c>
      <c r="H20" s="139" t="s">
        <v>42</v>
      </c>
      <c r="I20" s="139" t="s">
        <v>43</v>
      </c>
      <c r="J20" s="139" t="s">
        <v>44</v>
      </c>
    </row>
    <row r="21" spans="1:10" x14ac:dyDescent="0.25">
      <c r="A21" s="135">
        <v>1</v>
      </c>
      <c r="B21" s="136" t="s">
        <v>16</v>
      </c>
      <c r="C21" s="136">
        <f>COUNT('Fase de Grupos'!C12,'Fase de Grupos'!C14,'Fase de Grupos'!E16)</f>
        <v>0</v>
      </c>
      <c r="D21" s="136">
        <f>IF('Fase de Grupos'!C12&gt;'Fase de Grupos'!E12,1,0)+IF('Fase de Grupos'!C14&gt;'Fase de Grupos'!E14,1,0)+IF('Fase de Grupos'!E16&gt;'Fase de Grupos'!C16,1,0)</f>
        <v>0</v>
      </c>
      <c r="E21" s="136">
        <f>IF('Fase de Grupos'!C12="",0,IF('Fase de Grupos'!C12='Fase de Grupos'!E12,1,0)+IF('Fase de Grupos'!C14="",0,IF('Fase de Grupos'!C14='Fase de Grupos'!E14,1,0)+IF('Fase de Grupos'!E16="",0,IF('Fase de Grupos'!E16='Fase de Grupos'!C16,1,0))))</f>
        <v>0</v>
      </c>
      <c r="F21" s="136">
        <f>IF('Fase de Grupos'!C12&lt;'Fase de Grupos'!E12,1,0)+IF('Fase de Grupos'!C14&lt;'Fase de Grupos'!E14,1,0)+IF('Fase de Grupos'!E16&lt;'Fase de Grupos'!C16,1,0)</f>
        <v>0</v>
      </c>
      <c r="G21" s="136">
        <f>VALUE('Fase de Grupos'!C12+'Fase de Grupos'!C14+'Fase de Grupos'!E16)</f>
        <v>0</v>
      </c>
      <c r="H21" s="136">
        <f>VALUE('Fase de Grupos'!E12+'Fase de Grupos'!E14+'Fase de Grupos'!C16)</f>
        <v>0</v>
      </c>
      <c r="I21" s="136">
        <f>Table4[[#This Row],[GF]]-Table4[[#This Row],[GC]]</f>
        <v>0</v>
      </c>
      <c r="J21" s="136">
        <f>Table4[[#This Row],[G]]*3+Table4[[#This Row],[E]]</f>
        <v>0</v>
      </c>
    </row>
    <row r="22" spans="1:10" x14ac:dyDescent="0.25">
      <c r="A22" s="53">
        <v>2</v>
      </c>
      <c r="B22" s="34" t="s">
        <v>19</v>
      </c>
      <c r="C22" s="34">
        <f>COUNT('Fase de Grupos'!C13,'Fase de Grupos'!E14,'Fase de Grupos'!E17)</f>
        <v>0</v>
      </c>
      <c r="D22" s="34">
        <f>IF('Fase de Grupos'!C13&gt;'Fase de Grupos'!E13,1,0)+IF('Fase de Grupos'!E14&gt;'Fase de Grupos'!C14,1,0)+IF('Fase de Grupos'!E17&gt;'Fase de Grupos'!C17,1,0)</f>
        <v>0</v>
      </c>
      <c r="E22" s="34">
        <f>IF('Fase de Grupos'!C13="",0,IF('Fase de Grupos'!C13='Fase de Grupos'!E13,1,0)+IF('Fase de Grupos'!E14="",0,IF('Fase de Grupos'!E14='Fase de Grupos'!C14,1,0)+IF('Fase de Grupos'!E17="",0,IF('Fase de Grupos'!E17='Fase de Grupos'!C17,1,0))))</f>
        <v>0</v>
      </c>
      <c r="F22" s="34">
        <f>IF('Fase de Grupos'!C13&lt;'Fase de Grupos'!E13,1,0)+IF('Fase de Grupos'!E14&lt;'Fase de Grupos'!C14,1,0)+IF('Fase de Grupos'!E17&lt;'Fase de Grupos'!C17,1,0)</f>
        <v>0</v>
      </c>
      <c r="G22" s="34">
        <f>VALUE('Fase de Grupos'!C13+'Fase de Grupos'!E14+'Fase de Grupos'!E17)</f>
        <v>0</v>
      </c>
      <c r="H22" s="34">
        <f>VALUE('Fase de Grupos'!E13+'Fase de Grupos'!C14+'Fase de Grupos'!C17)</f>
        <v>0</v>
      </c>
      <c r="I22" s="34">
        <f>Table4[[#This Row],[GF]]-Table4[[#This Row],[GC]]</f>
        <v>0</v>
      </c>
      <c r="J22" s="34">
        <f>Table4[[#This Row],[G]]*3+Table4[[#This Row],[E]]</f>
        <v>0</v>
      </c>
    </row>
    <row r="23" spans="1:10" x14ac:dyDescent="0.25">
      <c r="A23" s="135">
        <v>3</v>
      </c>
      <c r="B23" s="136" t="s">
        <v>17</v>
      </c>
      <c r="C23" s="136">
        <f>COUNT('Fase de Grupos'!E12,'Fase de Grupos'!E15,'Fase de Grupos'!C17)</f>
        <v>0</v>
      </c>
      <c r="D23" s="136">
        <f>IF('Fase de Grupos'!E12&gt;'Fase de Grupos'!C12,1,0)+IF('Fase de Grupos'!E15&gt;'Fase de Grupos'!C15,1,0)+IF('Fase de Grupos'!C17&gt;'Fase de Grupos'!E17,1,0)</f>
        <v>0</v>
      </c>
      <c r="E23" s="136">
        <f>IF('Fase de Grupos'!E12="",0,IF('Fase de Grupos'!E12='Fase de Grupos'!C12,1,0)+IF('Fase de Grupos'!E15="",0,IF('Fase de Grupos'!E15='Fase de Grupos'!C15,1,0)+IF('Fase de Grupos'!C17="",0,IF('Fase de Grupos'!C17='Fase de Grupos'!E17,1,0))))</f>
        <v>0</v>
      </c>
      <c r="F23" s="136">
        <f>IF('Fase de Grupos'!E12&lt;'Fase de Grupos'!C12,1,0)+IF('Fase de Grupos'!E15&lt;'Fase de Grupos'!C15,1,0)+IF('Fase de Grupos'!C17&lt;'Fase de Grupos'!E17,1,0)</f>
        <v>0</v>
      </c>
      <c r="G23" s="136">
        <f>VALUE('Fase de Grupos'!E12+'Fase de Grupos'!E15+'Fase de Grupos'!C17)</f>
        <v>0</v>
      </c>
      <c r="H23" s="136">
        <f>VALUE('Fase de Grupos'!C12+'Fase de Grupos'!C15+'Fase de Grupos'!E17)</f>
        <v>0</v>
      </c>
      <c r="I23" s="136">
        <f>Table4[[#This Row],[GF]]-Table4[[#This Row],[GC]]</f>
        <v>0</v>
      </c>
      <c r="J23" s="136">
        <f>Table4[[#This Row],[G]]*3+Table4[[#This Row],[E]]</f>
        <v>0</v>
      </c>
    </row>
    <row r="24" spans="1:10" x14ac:dyDescent="0.25">
      <c r="A24" s="53">
        <v>4</v>
      </c>
      <c r="B24" s="34" t="s">
        <v>20</v>
      </c>
      <c r="C24" s="34">
        <f>COUNT('Fase de Grupos'!E13,'Fase de Grupos'!C15,'Fase de Grupos'!C16)</f>
        <v>0</v>
      </c>
      <c r="D24" s="34">
        <f>IF('Fase de Grupos'!E13&gt;'Fase de Grupos'!C13,1,0)+IF('Fase de Grupos'!C15&gt;'Fase de Grupos'!E15,1,0)+IF('Fase de Grupos'!C16&gt;'Fase de Grupos'!E16,1,0)</f>
        <v>0</v>
      </c>
      <c r="E24" s="34">
        <f>IF('Fase de Grupos'!E13="",0,IF('Fase de Grupos'!E13='Fase de Grupos'!C13,1,0)+IF('Fase de Grupos'!C15="",0,IF('Fase de Grupos'!C15='Fase de Grupos'!E15,1,0)+IF('Fase de Grupos'!C16="",0,IF('Fase de Grupos'!C16='Fase de Grupos'!E16,1,0))))</f>
        <v>0</v>
      </c>
      <c r="F24" s="34">
        <f>IF('Fase de Grupos'!E13&lt;'Fase de Grupos'!C13,1,0)+IF('Fase de Grupos'!C15&lt;'Fase de Grupos'!E15,1,0)+IF('Fase de Grupos'!C16&lt;'Fase de Grupos'!E16,1,0)</f>
        <v>0</v>
      </c>
      <c r="G24" s="34">
        <f>VALUE('Fase de Grupos'!E13+'Fase de Grupos'!C15+'Fase de Grupos'!C16)</f>
        <v>0</v>
      </c>
      <c r="H24" s="34">
        <f>VALUE('Fase de Grupos'!C13+'Fase de Grupos'!E15+'Fase de Grupos'!E16)</f>
        <v>0</v>
      </c>
      <c r="I24" s="34">
        <f>Table4[[#This Row],[GF]]-Table4[[#This Row],[GC]]</f>
        <v>0</v>
      </c>
      <c r="J24" s="34">
        <f>Table4[[#This Row],[G]]*3+Table4[[#This Row],[E]]</f>
        <v>0</v>
      </c>
    </row>
    <row r="25" spans="1:10" x14ac:dyDescent="0.25">
      <c r="H25" s="54"/>
    </row>
    <row r="26" spans="1:10" x14ac:dyDescent="0.25">
      <c r="A26" s="55" t="s">
        <v>45</v>
      </c>
      <c r="B26" s="153" t="s">
        <v>15</v>
      </c>
      <c r="C26" s="154" t="s">
        <v>37</v>
      </c>
      <c r="D26" s="154" t="s">
        <v>38</v>
      </c>
      <c r="E26" s="154" t="s">
        <v>39</v>
      </c>
      <c r="F26" s="154" t="s">
        <v>40</v>
      </c>
      <c r="G26" s="154" t="s">
        <v>41</v>
      </c>
      <c r="H26" s="154" t="s">
        <v>42</v>
      </c>
      <c r="I26" s="154" t="s">
        <v>43</v>
      </c>
      <c r="J26" s="155" t="s">
        <v>44</v>
      </c>
    </row>
    <row r="27" spans="1:10" x14ac:dyDescent="0.25">
      <c r="A27" s="135">
        <v>1</v>
      </c>
      <c r="B27" s="156" t="s">
        <v>24</v>
      </c>
      <c r="C27" s="157">
        <f>COUNT('Fase de Grupos'!J13,'Fase de Grupos'!J14,'Fase de Grupos'!L16)</f>
        <v>0</v>
      </c>
      <c r="D27" s="157">
        <f>IF('Fase de Grupos'!J13&gt;'Fase de Grupos'!L13,1,0)+IF('Fase de Grupos'!J14&gt;'Fase de Grupos'!L14,1,0)+IF('Fase de Grupos'!L16&gt;'Fase de Grupos'!J16,1,0)</f>
        <v>0</v>
      </c>
      <c r="E27" s="157">
        <f>IF('Fase de Grupos'!J13="",0,IF('Fase de Grupos'!J13='Fase de Grupos'!L13,1,0)+IF('Fase de Grupos'!J14="",0,IF('Fase de Grupos'!J14='Fase de Grupos'!L14,1,0)+IF('Fase de Grupos'!L16="",0,IF('Fase de Grupos'!L16='Fase de Grupos'!J16,1,0))))</f>
        <v>0</v>
      </c>
      <c r="F27" s="157">
        <f>IF('Fase de Grupos'!J13&lt;'Fase de Grupos'!L13,1,0)+IF('Fase de Grupos'!J14&lt;'Fase de Grupos'!L14,1,0)+IF('Fase de Grupos'!L16&lt;'Fase de Grupos'!J16,1,0)</f>
        <v>0</v>
      </c>
      <c r="G27" s="157">
        <f>VALUE('Fase de Grupos'!J13+'Fase de Grupos'!J14+'Fase de Grupos'!L16)</f>
        <v>0</v>
      </c>
      <c r="H27" s="157">
        <f>VALUE('Fase de Grupos'!L13+'Fase de Grupos'!L14+'Fase de Grupos'!J16)</f>
        <v>0</v>
      </c>
      <c r="I27" s="157">
        <f>Table5[[#This Row],[GF]]-Table5[[#This Row],[GC]]</f>
        <v>0</v>
      </c>
      <c r="J27" s="158">
        <f>Table5[[#This Row],[G]]*3+Table5[[#This Row],[E]]</f>
        <v>0</v>
      </c>
    </row>
    <row r="28" spans="1:10" x14ac:dyDescent="0.25">
      <c r="A28" s="53">
        <v>2</v>
      </c>
      <c r="B28" s="147" t="s">
        <v>21</v>
      </c>
      <c r="C28" s="17">
        <f>COUNT('Fase de Grupos'!J12,'Fase de Grupos'!L14,'Fase de Grupos'!L17)</f>
        <v>0</v>
      </c>
      <c r="D28" s="17">
        <f>IF('Fase de Grupos'!J12&gt;'Fase de Grupos'!L12,1,0)+IF('Fase de Grupos'!L14&gt;'Fase de Grupos'!J14,1,0)+IF('Fase de Grupos'!L17&gt;'Fase de Grupos'!J17,1,0)</f>
        <v>0</v>
      </c>
      <c r="E28" s="17">
        <f>IF('Fase de Grupos'!J12="",0,IF('Fase de Grupos'!J12='Fase de Grupos'!L12,1,0)+IF('Fase de Grupos'!L14="",0,IF('Fase de Grupos'!L14='Fase de Grupos'!J14,1,0)+IF('Fase de Grupos'!L17="",0,IF('Fase de Grupos'!L17='Fase de Grupos'!J17,1,0))))</f>
        <v>0</v>
      </c>
      <c r="F28" s="17">
        <f>IF('Fase de Grupos'!J12&lt;'Fase de Grupos'!L12,1,0)+IF('Fase de Grupos'!L14&lt;'Fase de Grupos'!J14,1,0)+IF('Fase de Grupos'!L17&lt;'Fase de Grupos'!J17,1,0)</f>
        <v>0</v>
      </c>
      <c r="G28" s="17">
        <f>VALUE('Fase de Grupos'!J12+'Fase de Grupos'!L14+'Fase de Grupos'!L17)</f>
        <v>0</v>
      </c>
      <c r="H28" s="17">
        <f>VALUE('Fase de Grupos'!L12+'Fase de Grupos'!J14+'Fase de Grupos'!J17)</f>
        <v>0</v>
      </c>
      <c r="I28" s="17">
        <f>Table5[[#This Row],[GF]]-Table5[[#This Row],[GC]]</f>
        <v>0</v>
      </c>
      <c r="J28" s="148">
        <f>Table5[[#This Row],[G]]*3+Table5[[#This Row],[E]]</f>
        <v>0</v>
      </c>
    </row>
    <row r="29" spans="1:10" x14ac:dyDescent="0.25">
      <c r="A29" s="135">
        <v>3</v>
      </c>
      <c r="B29" s="156" t="s">
        <v>22</v>
      </c>
      <c r="C29" s="157">
        <f>COUNT('Fase de Grupos'!L12,'Fase de Grupos'!J15,'Fase de Grupos'!J16)</f>
        <v>0</v>
      </c>
      <c r="D29" s="157">
        <f>IF('Fase de Grupos'!L12&gt;'Fase de Grupos'!J12,1,0)+IF('Fase de Grupos'!J15&gt;'Fase de Grupos'!L15,1,0)+IF('Fase de Grupos'!J16&gt;'Fase de Grupos'!L16,1,0)</f>
        <v>0</v>
      </c>
      <c r="E29" s="157">
        <f>IF('Fase de Grupos'!L12="",0,IF('Fase de Grupos'!L12='Fase de Grupos'!J12,1,0)+IF('Fase de Grupos'!J15="",0,IF('Fase de Grupos'!J15='Fase de Grupos'!L15,1,0)+IF('Fase de Grupos'!J16="",0,IF('Fase de Grupos'!J16='Fase de Grupos'!L16,1,0))))</f>
        <v>0</v>
      </c>
      <c r="F29" s="157">
        <f>IF('Fase de Grupos'!L12&lt;'Fase de Grupos'!J12,1,0)+IF('Fase de Grupos'!J15&lt;'Fase de Grupos'!L15,1,0)+IF('Fase de Grupos'!J16&lt;'Fase de Grupos'!L16,1,0)</f>
        <v>0</v>
      </c>
      <c r="G29" s="157">
        <f>VALUE('Fase de Grupos'!L12+'Fase de Grupos'!J15+'Fase de Grupos'!J16)</f>
        <v>0</v>
      </c>
      <c r="H29" s="157">
        <f>VALUE('Fase de Grupos'!J12+'Fase de Grupos'!L15+'Fase de Grupos'!L16)</f>
        <v>0</v>
      </c>
      <c r="I29" s="157">
        <f>Table5[[#This Row],[GF]]-Table5[[#This Row],[GC]]</f>
        <v>0</v>
      </c>
      <c r="J29" s="158">
        <f>Table5[[#This Row],[G]]*3+Table5[[#This Row],[E]]</f>
        <v>0</v>
      </c>
    </row>
    <row r="30" spans="1:10" x14ac:dyDescent="0.25">
      <c r="A30" s="53">
        <v>4</v>
      </c>
      <c r="B30" s="149" t="s">
        <v>25</v>
      </c>
      <c r="C30" s="30">
        <f>COUNT('Fase de Grupos'!L13,'Fase de Grupos'!L15,'Fase de Grupos'!J17)</f>
        <v>0</v>
      </c>
      <c r="D30" s="30">
        <f>IF('Fase de Grupos'!L13&gt;'Fase de Grupos'!J13,1,0)+IF('Fase de Grupos'!L15&gt;'Fase de Grupos'!J15,1,0)+IF('Fase de Grupos'!J17&gt;'Fase de Grupos'!L17,1,0)</f>
        <v>0</v>
      </c>
      <c r="E30" s="30">
        <f>IF('Fase de Grupos'!L13="",0,IF('Fase de Grupos'!L13='Fase de Grupos'!J13,1,0)+IF('Fase de Grupos'!L15="",0,IF('Fase de Grupos'!L15='Fase de Grupos'!J15,1,0)+IF('Fase de Grupos'!J17="",0,IF('Fase de Grupos'!J17='Fase de Grupos'!L17,1,0))))</f>
        <v>0</v>
      </c>
      <c r="F30" s="30">
        <f>IF('Fase de Grupos'!L13&lt;'Fase de Grupos'!J13,1,0)+IF('Fase de Grupos'!L15&lt;'Fase de Grupos'!J15,1,0)+IF('Fase de Grupos'!J17&lt;'Fase de Grupos'!L17,1,0)</f>
        <v>0</v>
      </c>
      <c r="G30" s="30">
        <f>VALUE('Fase de Grupos'!L13+'Fase de Grupos'!L15+'Fase de Grupos'!J17)</f>
        <v>0</v>
      </c>
      <c r="H30" s="30">
        <f>VALUE('Fase de Grupos'!J13+'Fase de Grupos'!J15+'Fase de Grupos'!L17)</f>
        <v>0</v>
      </c>
      <c r="I30" s="30">
        <f>Table5[[#This Row],[GF]]-Table5[[#This Row],[GC]]</f>
        <v>0</v>
      </c>
      <c r="J30" s="150">
        <f>Table5[[#This Row],[G]]*3+Table5[[#This Row],[E]]</f>
        <v>0</v>
      </c>
    </row>
    <row r="32" spans="1:10" x14ac:dyDescent="0.25">
      <c r="A32" s="56" t="s">
        <v>45</v>
      </c>
      <c r="B32" s="57" t="s">
        <v>13</v>
      </c>
      <c r="C32" s="58" t="s">
        <v>37</v>
      </c>
      <c r="D32" s="58" t="s">
        <v>38</v>
      </c>
      <c r="E32" s="58" t="s">
        <v>39</v>
      </c>
      <c r="F32" s="58" t="s">
        <v>40</v>
      </c>
      <c r="G32" s="58" t="s">
        <v>41</v>
      </c>
      <c r="H32" s="58" t="s">
        <v>42</v>
      </c>
      <c r="I32" s="58" t="s">
        <v>43</v>
      </c>
      <c r="J32" s="58" t="s">
        <v>44</v>
      </c>
    </row>
    <row r="33" spans="1:10" x14ac:dyDescent="0.25">
      <c r="A33" s="59">
        <v>1</v>
      </c>
      <c r="B33" s="35" t="str">
        <f>Grupos!B10</f>
        <v>Alemania</v>
      </c>
      <c r="C33" s="35">
        <f>COUNT('Fase de Grupos'!Q12,'Fase de Grupos'!Q15,'Fase de Grupos'!S16)</f>
        <v>0</v>
      </c>
      <c r="D33" s="35">
        <f>IF('Fase de Grupos'!Q12&gt;'Fase de Grupos'!S12,1,0)+IF('Fase de Grupos'!Q15&gt;'Fase de Grupos'!S15,1,0)+IF('Fase de Grupos'!S16&gt;'Fase de Grupos'!Q16,1,0)</f>
        <v>0</v>
      </c>
      <c r="E33" s="35">
        <f>IF('Fase de Grupos'!Q12="",0,IF('Fase de Grupos'!Q12='Fase de Grupos'!S12,1,0)+IF('Fase de Grupos'!Q15="",0,IF('Fase de Grupos'!Q15='Fase de Grupos'!S15,1,0)+IF('Fase de Grupos'!S16="",0,IF('Fase de Grupos'!S16='Fase de Grupos'!Q16,1,0))))</f>
        <v>0</v>
      </c>
      <c r="F33" s="35">
        <f>IF('Fase de Grupos'!Q12&lt;'Fase de Grupos'!S12,1,0)+IF('Fase de Grupos'!Q15&lt;'Fase de Grupos'!S15,1,0)+IF('Fase de Grupos'!S16&lt;'Fase de Grupos'!Q16,1,0)</f>
        <v>0</v>
      </c>
      <c r="G33" s="35">
        <f>VALUE('Fase de Grupos'!Q12+'Fase de Grupos'!Q15+'Fase de Grupos'!S16)</f>
        <v>0</v>
      </c>
      <c r="H33" s="35">
        <f>VALUE('Fase de Grupos'!S12+'Fase de Grupos'!S15+'Fase de Grupos'!Q16)</f>
        <v>0</v>
      </c>
      <c r="I33" s="35">
        <f>Table6[[#This Row],[GF]]-Table6[[#This Row],[GC]]</f>
        <v>0</v>
      </c>
      <c r="J33" s="35">
        <f>Table6[[#This Row],[G]]*3+Table6[[#This Row],[E]]</f>
        <v>0</v>
      </c>
    </row>
    <row r="34" spans="1:10" x14ac:dyDescent="0.25">
      <c r="A34" s="53">
        <v>2</v>
      </c>
      <c r="B34" s="35" t="str">
        <f>Grupos!B11</f>
        <v>Corea del Sur</v>
      </c>
      <c r="C34" s="35">
        <f>COUNT('Fase de Grupos'!S13,'Fase de Grupos'!Q14,'Fase de Grupos'!Q16)</f>
        <v>0</v>
      </c>
      <c r="D34" s="35">
        <f>IF('Fase de Grupos'!S13&gt;'Fase de Grupos'!Q13,1,0)+IF('Fase de Grupos'!Q14&gt;'Fase de Grupos'!S14,1,0)+IF('Fase de Grupos'!Q16&gt;'Fase de Grupos'!S16,1,0)</f>
        <v>0</v>
      </c>
      <c r="E34" s="35">
        <f>IF('Fase de Grupos'!S13="",0,IF('Fase de Grupos'!S13='Fase de Grupos'!Q13,1,0)+IF('Fase de Grupos'!Q14="",0,IF('Fase de Grupos'!Q14='Fase de Grupos'!S14,1,0)+IF('Fase de Grupos'!Q16="",0,IF('Fase de Grupos'!Q16='Fase de Grupos'!S16,1,0))))</f>
        <v>0</v>
      </c>
      <c r="F34" s="35">
        <f>IF('Fase de Grupos'!S13&lt;'Fase de Grupos'!Q13,1,0)+IF('Fase de Grupos'!Q14&lt;'Fase de Grupos'!S14,1,0)+IF('Fase de Grupos'!Q16&lt;'Fase de Grupos'!S16,1,0)</f>
        <v>0</v>
      </c>
      <c r="G34" s="35">
        <f>VALUE('Fase de Grupos'!S13+'Fase de Grupos'!Q14+'Fase de Grupos'!Q16)</f>
        <v>0</v>
      </c>
      <c r="H34" s="35">
        <f>VALUE('Fase de Grupos'!Q13+'Fase de Grupos'!S14+'Fase de Grupos'!S16)</f>
        <v>0</v>
      </c>
      <c r="I34" s="35">
        <f>Table6[[#This Row],[GF]]-Table6[[#This Row],[GC]]</f>
        <v>0</v>
      </c>
      <c r="J34" s="35">
        <f>Table6[[#This Row],[G]]*3+Table6[[#This Row],[E]]</f>
        <v>0</v>
      </c>
    </row>
    <row r="35" spans="1:10" x14ac:dyDescent="0.25">
      <c r="A35" s="59">
        <v>3</v>
      </c>
      <c r="B35" s="35" t="str">
        <f>Grupos!B12</f>
        <v>México</v>
      </c>
      <c r="C35" s="35">
        <f>COUNT('Fase de Grupos'!S12,'Fase de Grupos'!S14,'Fase de Grupos'!Q17)</f>
        <v>0</v>
      </c>
      <c r="D35" s="35">
        <f>IF('Fase de Grupos'!S12&gt;'Fase de Grupos'!Q12,1,0)+IF('Fase de Grupos'!S14&gt;'Fase de Grupos'!Q14,1,0)+IF('Fase de Grupos'!Q17&gt;'Fase de Grupos'!S17,1,0)</f>
        <v>0</v>
      </c>
      <c r="E35" s="35">
        <f>IF('Fase de Grupos'!S12="",0,IF('Fase de Grupos'!S12='Fase de Grupos'!Q12,1,0)+IF('Fase de Grupos'!S14="",0,IF('Fase de Grupos'!S14='Fase de Grupos'!Q14,1,0)+IF('Fase de Grupos'!Q17="",0,IF('Fase de Grupos'!Q17='Fase de Grupos'!S17,1,0))))</f>
        <v>0</v>
      </c>
      <c r="F35" s="35">
        <f>IF('Fase de Grupos'!S12&lt;'Fase de Grupos'!Q12,1,0)+IF('Fase de Grupos'!S14&lt;'Fase de Grupos'!Q14,1,0)+IF('Fase de Grupos'!Q17&lt;'Fase de Grupos'!S17,1,0)</f>
        <v>0</v>
      </c>
      <c r="G35" s="35">
        <f>VALUE('Fase de Grupos'!S12+'Fase de Grupos'!S14+'Fase de Grupos'!Q17)</f>
        <v>0</v>
      </c>
      <c r="H35" s="35">
        <f>VALUE('Fase de Grupos'!Q12+'Fase de Grupos'!Q14+'Fase de Grupos'!S17)</f>
        <v>0</v>
      </c>
      <c r="I35" s="35">
        <f>Table6[[#This Row],[GF]]-Table6[[#This Row],[GC]]</f>
        <v>0</v>
      </c>
      <c r="J35" s="35">
        <f>Table6[[#This Row],[G]]*3+Table6[[#This Row],[E]]</f>
        <v>0</v>
      </c>
    </row>
    <row r="36" spans="1:10" x14ac:dyDescent="0.25">
      <c r="A36" s="53">
        <v>4</v>
      </c>
      <c r="B36" s="35" t="str">
        <f>Grupos!B13</f>
        <v>Suecia</v>
      </c>
      <c r="C36" s="35">
        <f>COUNT('Fase de Grupos'!Q13,'Fase de Grupos'!S15,'Fase de Grupos'!S17)</f>
        <v>0</v>
      </c>
      <c r="D36" s="35">
        <f>IF('Fase de Grupos'!Q13&gt;'Fase de Grupos'!S13,1,0)+IF('Fase de Grupos'!S15&gt;'Fase de Grupos'!Q15,1,0)+IF('Fase de Grupos'!S17&gt;'Fase de Grupos'!Q17,1,0)</f>
        <v>0</v>
      </c>
      <c r="E36" s="35">
        <f>IF('Fase de Grupos'!Q13="",0,IF('Fase de Grupos'!Q13='Fase de Grupos'!S13,1,0)+IF('Fase de Grupos'!S15="",0,IF('Fase de Grupos'!S15='Fase de Grupos'!Q15,1,0)+IF('Fase de Grupos'!S17="",0,IF('Fase de Grupos'!S17='Fase de Grupos'!Q17,1,0))))</f>
        <v>0</v>
      </c>
      <c r="F36" s="35">
        <f>IF('Fase de Grupos'!Q13&lt;'Fase de Grupos'!S13,1,0)+IF('Fase de Grupos'!S15&lt;'Fase de Grupos'!Q15,1,0)+IF('Fase de Grupos'!S17&lt;'Fase de Grupos'!Q17,1,0)</f>
        <v>0</v>
      </c>
      <c r="G36" s="35">
        <f>VALUE('Fase de Grupos'!Q13+'Fase de Grupos'!S15+'Fase de Grupos'!S17)</f>
        <v>0</v>
      </c>
      <c r="H36" s="35">
        <f>VALUE('Fase de Grupos'!S13+'Fase de Grupos'!Q15+'Fase de Grupos'!Q17)</f>
        <v>0</v>
      </c>
      <c r="I36" s="35">
        <f>Table6[[#This Row],[GF]]-Table6[[#This Row],[GC]]</f>
        <v>0</v>
      </c>
      <c r="J36" s="35">
        <f>Table6[[#This Row],[G]]*3+Table6[[#This Row],[E]]</f>
        <v>0</v>
      </c>
    </row>
    <row r="38" spans="1:10" x14ac:dyDescent="0.25">
      <c r="A38" s="140" t="s">
        <v>45</v>
      </c>
      <c r="B38" s="142" t="s">
        <v>14</v>
      </c>
      <c r="C38" s="143" t="s">
        <v>37</v>
      </c>
      <c r="D38" s="143" t="s">
        <v>38</v>
      </c>
      <c r="E38" s="143" t="s">
        <v>39</v>
      </c>
      <c r="F38" s="143" t="s">
        <v>40</v>
      </c>
      <c r="G38" s="143" t="s">
        <v>41</v>
      </c>
      <c r="H38" s="143" t="s">
        <v>42</v>
      </c>
      <c r="I38" s="143" t="s">
        <v>43</v>
      </c>
      <c r="J38" s="144" t="s">
        <v>44</v>
      </c>
    </row>
    <row r="39" spans="1:10" x14ac:dyDescent="0.25">
      <c r="A39" s="141">
        <v>1</v>
      </c>
      <c r="B39" s="145" t="str">
        <f>Grupos!D10</f>
        <v>Bélgica</v>
      </c>
      <c r="C39" s="37">
        <f>COUNT('Fase de Grupos'!C20,'Fase de Grupos'!C22,'Fase de Grupos'!E24)</f>
        <v>0</v>
      </c>
      <c r="D39" s="37">
        <f>IF('Fase de Grupos'!C20&gt;'Fase de Grupos'!E20,1,0)+IF('Fase de Grupos'!C22&gt;'Fase de Grupos'!E22,1,0)+IF('Fase de Grupos'!E24&gt;'Fase de Grupos'!C24,1,0)</f>
        <v>0</v>
      </c>
      <c r="E39" s="37">
        <f>IF('Fase de Grupos'!C20="",0,IF('Fase de Grupos'!C20='Fase de Grupos'!E20,1,0)+IF('Fase de Grupos'!C22="",0,IF('Fase de Grupos'!C22='Fase de Grupos'!E22,1,0)+IF('Fase de Grupos'!E24="",0,IF('Fase de Grupos'!E24='Fase de Grupos'!C24,1,0))))</f>
        <v>0</v>
      </c>
      <c r="F39" s="37">
        <f>IF('Fase de Grupos'!C20&lt;'Fase de Grupos'!E20,1,0)+IF('Fase de Grupos'!C22&lt;'Fase de Grupos'!E22,1,0)+IF('Fase de Grupos'!E24&lt;'Fase de Grupos'!C24,1,0)</f>
        <v>0</v>
      </c>
      <c r="G39" s="37">
        <f>VALUE('Fase de Grupos'!C20+'Fase de Grupos'!C22+'Fase de Grupos'!E24)</f>
        <v>0</v>
      </c>
      <c r="H39" s="37">
        <f>VALUE('Fase de Grupos'!E20+'Fase de Grupos'!E22+'Fase de Grupos'!C24)</f>
        <v>0</v>
      </c>
      <c r="I39" s="37">
        <f>Table7[[#This Row],[GF]]-Table7[[#This Row],[GC]]</f>
        <v>0</v>
      </c>
      <c r="J39" s="146">
        <f>Table7[[#This Row],[G]]*3+Table7[[#This Row],[E]]</f>
        <v>0</v>
      </c>
    </row>
    <row r="40" spans="1:10" x14ac:dyDescent="0.25">
      <c r="A40" s="53">
        <v>2</v>
      </c>
      <c r="B40" s="147" t="str">
        <f>Grupos!D11</f>
        <v>Inglaterra</v>
      </c>
      <c r="C40" s="17">
        <f>COUNT('Fase de Grupos'!E21,'Fase de Grupos'!C23,'Fase de Grupos'!C24)</f>
        <v>0</v>
      </c>
      <c r="D40" s="17">
        <f>IF('Fase de Grupos'!E21&gt;'Fase de Grupos'!C21,1,0)+IF('Fase de Grupos'!C23&gt;'Fase de Grupos'!E23,1,0)+IF('Fase de Grupos'!C24&gt;'Fase de Grupos'!E24,1,0)</f>
        <v>0</v>
      </c>
      <c r="E40" s="17">
        <f>IF('Fase de Grupos'!E21="",0,IF('Fase de Grupos'!E21='Fase de Grupos'!C21,1,0)+IF('Fase de Grupos'!C23="",0,IF('Fase de Grupos'!C23='Fase de Grupos'!E23,1,0)+IF('Fase de Grupos'!C24="",0,IF('Fase de Grupos'!C24='Fase de Grupos'!E24,1,0))))</f>
        <v>0</v>
      </c>
      <c r="F40" s="17">
        <f>IF('Fase de Grupos'!E21&lt;'Fase de Grupos'!C21,1,0)+IF('Fase de Grupos'!C23&lt;'Fase de Grupos'!E23,1,0)+IF('Fase de Grupos'!C24&lt;'Fase de Grupos'!E24,1,0)</f>
        <v>0</v>
      </c>
      <c r="G40" s="17">
        <f>VALUE('Fase de Grupos'!E21+'Fase de Grupos'!C23+'Fase de Grupos'!C24)</f>
        <v>0</v>
      </c>
      <c r="H40" s="17">
        <f>VALUE('Fase de Grupos'!C21+'Fase de Grupos'!E23+'Fase de Grupos'!E24)</f>
        <v>0</v>
      </c>
      <c r="I40" s="17">
        <f>Table7[[#This Row],[GF]]-Table7[[#This Row],[GC]]</f>
        <v>0</v>
      </c>
      <c r="J40" s="148">
        <f>Table7[[#This Row],[G]]*3+Table7[[#This Row],[E]]</f>
        <v>0</v>
      </c>
    </row>
    <row r="41" spans="1:10" x14ac:dyDescent="0.25">
      <c r="A41" s="141">
        <v>3</v>
      </c>
      <c r="B41" s="145" t="str">
        <f>Grupos!D12</f>
        <v>Panamá</v>
      </c>
      <c r="C41" s="37">
        <f>COUNT('Fase de Grupos'!E20,'Fase de Grupos'!E23,'Fase de Grupos'!C25)</f>
        <v>0</v>
      </c>
      <c r="D41" s="37">
        <f>IF('Fase de Grupos'!E20&gt;'Fase de Grupos'!C20,1,0)+IF('Fase de Grupos'!E23&gt;'Fase de Grupos'!C23,1,0)+IF('Fase de Grupos'!C25&gt;'Fase de Grupos'!E25,1,0)</f>
        <v>0</v>
      </c>
      <c r="E41" s="37">
        <f>IF('Fase de Grupos'!E20="",0,IF('Fase de Grupos'!E20='Fase de Grupos'!C20,1,0)+IF('Fase de Grupos'!E23="",0,IF('Fase de Grupos'!E23='Fase de Grupos'!C23,1,0)+IF('Fase de Grupos'!C25="",0,IF('Fase de Grupos'!C25='Fase de Grupos'!E25,1,0))))</f>
        <v>0</v>
      </c>
      <c r="F41" s="37">
        <f>IF('Fase de Grupos'!E20&lt;'Fase de Grupos'!C20,1,0)+IF('Fase de Grupos'!E23&lt;'Fase de Grupos'!C23,1,0)+IF('Fase de Grupos'!C25&lt;'Fase de Grupos'!E25,1,0)</f>
        <v>0</v>
      </c>
      <c r="G41" s="37">
        <f>VALUE('Fase de Grupos'!E20+'Fase de Grupos'!E23+'Fase de Grupos'!C25)</f>
        <v>0</v>
      </c>
      <c r="H41" s="37">
        <f>VALUE('Fase de Grupos'!C20+'Fase de Grupos'!C23+'Fase de Grupos'!E25)</f>
        <v>0</v>
      </c>
      <c r="I41" s="37">
        <f>Table7[[#This Row],[GF]]-Table7[[#This Row],[GC]]</f>
        <v>0</v>
      </c>
      <c r="J41" s="146">
        <f>Table7[[#This Row],[G]]*3+Table7[[#This Row],[E]]</f>
        <v>0</v>
      </c>
    </row>
    <row r="42" spans="1:10" x14ac:dyDescent="0.25">
      <c r="A42" s="53">
        <v>4</v>
      </c>
      <c r="B42" s="149" t="str">
        <f>Grupos!D13</f>
        <v>Túnez</v>
      </c>
      <c r="C42" s="30">
        <f>COUNT('Fase de Grupos'!C21,'Fase de Grupos'!E22,'Fase de Grupos'!E25)</f>
        <v>0</v>
      </c>
      <c r="D42" s="30">
        <f>IF('Fase de Grupos'!C21&gt;'Fase de Grupos'!E21,1,0)+IF('Fase de Grupos'!E22&gt;'Fase de Grupos'!C22,1,0)+IF('Fase de Grupos'!E25&gt;'Fase de Grupos'!C25,1,0)</f>
        <v>0</v>
      </c>
      <c r="E42" s="30">
        <f>IF('Fase de Grupos'!C21="",0,IF('Fase de Grupos'!C21='Fase de Grupos'!E21,1,0)+IF('Fase de Grupos'!E22="",0,IF('Fase de Grupos'!E22='Fase de Grupos'!C22,1,0)+IF('Fase de Grupos'!E25="",0,IF('Fase de Grupos'!E25='Fase de Grupos'!C25,1,0))))</f>
        <v>0</v>
      </c>
      <c r="F42" s="30">
        <f>IF('Fase de Grupos'!C21&lt;'Fase de Grupos'!E21,1,0)+IF('Fase de Grupos'!E22&lt;'Fase de Grupos'!C22,1,0)+IF('Fase de Grupos'!E25&lt;'Fase de Grupos'!C25,1,0)</f>
        <v>0</v>
      </c>
      <c r="G42" s="30">
        <f>VALUE('Fase de Grupos'!C21+'Fase de Grupos'!E22+'Fase de Grupos'!E25)</f>
        <v>0</v>
      </c>
      <c r="H42" s="30">
        <f>VALUE('Fase de Grupos'!E21+'Fase de Grupos'!C22+'Fase de Grupos'!C25)</f>
        <v>0</v>
      </c>
      <c r="I42" s="30">
        <f>Table7[[#This Row],[GF]]-Table7[[#This Row],[GC]]</f>
        <v>0</v>
      </c>
      <c r="J42" s="150">
        <f>Table7[[#This Row],[G]]*3+Table7[[#This Row],[E]]</f>
        <v>0</v>
      </c>
    </row>
    <row r="44" spans="1:10" x14ac:dyDescent="0.25">
      <c r="A44" s="60" t="s">
        <v>45</v>
      </c>
      <c r="B44" s="61" t="s">
        <v>28</v>
      </c>
      <c r="C44" s="62" t="s">
        <v>37</v>
      </c>
      <c r="D44" s="62" t="s">
        <v>38</v>
      </c>
      <c r="E44" s="62" t="s">
        <v>39</v>
      </c>
      <c r="F44" s="62" t="s">
        <v>40</v>
      </c>
      <c r="G44" s="62" t="s">
        <v>41</v>
      </c>
      <c r="H44" s="62" t="s">
        <v>42</v>
      </c>
      <c r="I44" s="62" t="s">
        <v>43</v>
      </c>
      <c r="J44" s="62" t="s">
        <v>44</v>
      </c>
    </row>
    <row r="45" spans="1:10" x14ac:dyDescent="0.25">
      <c r="A45" s="152">
        <v>1</v>
      </c>
      <c r="B45" s="151" t="str">
        <f>Grupos!F10</f>
        <v>Colombia</v>
      </c>
      <c r="C45" s="151">
        <f>COUNT('Fase de Grupos'!J20,'Fase de Grupos'!L23,'Fase de Grupos'!L24)</f>
        <v>0</v>
      </c>
      <c r="D45" s="151">
        <f>IF('Fase de Grupos'!J20&gt;'Fase de Grupos'!L20,1,0)+IF('Fase de Grupos'!L23&gt;'Fase de Grupos'!J23,1,0)+IF('Fase de Grupos'!L24&gt;'Fase de Grupos'!J24,1,0)</f>
        <v>0</v>
      </c>
      <c r="E45" s="151">
        <f>IF('Fase de Grupos'!J20="",0,IF('Fase de Grupos'!J20='Fase de Grupos'!L20,1,0)+IF('Fase de Grupos'!L23="",0,IF('Fase de Grupos'!L23='Fase de Grupos'!J23,1,0)+IF('Fase de Grupos'!L24="",0,IF('Fase de Grupos'!L24='Fase de Grupos'!J24,1,0))))</f>
        <v>0</v>
      </c>
      <c r="F45" s="151">
        <f>IF('Fase de Grupos'!J20&lt;'Fase de Grupos'!L20,1,0)+IF('Fase de Grupos'!L23&lt;'Fase de Grupos'!J23,1,0)+IF('Fase de Grupos'!L24&lt;'Fase de Grupos'!J24,1,0)</f>
        <v>0</v>
      </c>
      <c r="G45" s="151">
        <f>VALUE('Fase de Grupos'!J20+'Fase de Grupos'!L23+'Fase de Grupos'!L24)</f>
        <v>0</v>
      </c>
      <c r="H45" s="151">
        <f>VALUE('Fase de Grupos'!L20+'Fase de Grupos'!J23+'Fase de Grupos'!J24)</f>
        <v>0</v>
      </c>
      <c r="I45" s="151">
        <f>Table8[[#This Row],[GF]]-Table8[[#This Row],[GC]]</f>
        <v>0</v>
      </c>
      <c r="J45" s="151">
        <f>Table8[[#This Row],[G]]*3+Table8[[#This Row],[E]]</f>
        <v>0</v>
      </c>
    </row>
    <row r="46" spans="1:10" x14ac:dyDescent="0.25">
      <c r="A46" s="63">
        <v>2</v>
      </c>
      <c r="B46" s="36" t="str">
        <f>Grupos!F11</f>
        <v>Japón</v>
      </c>
      <c r="C46" s="36">
        <f>COUNT('Fase de Grupos'!L20,'Fase de Grupos'!J22,'Fase de Grupos'!J25)</f>
        <v>0</v>
      </c>
      <c r="D46" s="36">
        <f>IF('Fase de Grupos'!L20&gt;'Fase de Grupos'!J20,1,0)+IF('Fase de Grupos'!J22&gt;'Fase de Grupos'!L22,1,0)+IF('Fase de Grupos'!J25&gt;'Fase de Grupos'!L25,1,0)</f>
        <v>0</v>
      </c>
      <c r="E46" s="36">
        <f>IF('Fase de Grupos'!L20="",0,IF('Fase de Grupos'!L20='Fase de Grupos'!J20,1,0)+IF('Fase de Grupos'!J22="",0,IF('Fase de Grupos'!J22='Fase de Grupos'!L22,1,0)+IF('Fase de Grupos'!J25="",0,IF('Fase de Grupos'!J25='Fase de Grupos'!L25,1,0))))</f>
        <v>0</v>
      </c>
      <c r="F46" s="36">
        <f>IF('Fase de Grupos'!L20&lt;'Fase de Grupos'!J20,1,0)+IF('Fase de Grupos'!J22&lt;'Fase de Grupos'!L22,1,0)+IF('Fase de Grupos'!J25&lt;'Fase de Grupos'!L25,1,0)</f>
        <v>0</v>
      </c>
      <c r="G46" s="36">
        <f>VALUE('Fase de Grupos'!L20+'Fase de Grupos'!J22+'Fase de Grupos'!J25)</f>
        <v>0</v>
      </c>
      <c r="H46" s="36">
        <f>VALUE('Fase de Grupos'!J20+'Fase de Grupos'!L22+'Fase de Grupos'!L25)</f>
        <v>0</v>
      </c>
      <c r="I46" s="36">
        <f>Table8[[#This Row],[GF]]-Table8[[#This Row],[GC]]</f>
        <v>0</v>
      </c>
      <c r="J46" s="36">
        <f>Table8[[#This Row],[G]]*3+Table8[[#This Row],[E]]</f>
        <v>0</v>
      </c>
    </row>
    <row r="47" spans="1:10" x14ac:dyDescent="0.25">
      <c r="A47" s="152">
        <v>3</v>
      </c>
      <c r="B47" s="151" t="str">
        <f>Grupos!F12</f>
        <v>Polonia</v>
      </c>
      <c r="C47" s="151">
        <f>COUNT('Fase de Grupos'!J21,'Fase de Grupos'!J23,'Fase de Grupos'!L25)</f>
        <v>0</v>
      </c>
      <c r="D47" s="151">
        <f>IF('Fase de Grupos'!J21&gt;'Fase de Grupos'!L21,1,0)+IF('Fase de Grupos'!J23&gt;'Fase de Grupos'!L23,1,0)+IF('Fase de Grupos'!L25&gt;'Fase de Grupos'!J25,1,0)</f>
        <v>0</v>
      </c>
      <c r="E47" s="151">
        <f>IF('Fase de Grupos'!J21="",0,IF('Fase de Grupos'!J21='Fase de Grupos'!L21,1,0)+IF('Fase de Grupos'!J23="",0,IF('Fase de Grupos'!J23='Fase de Grupos'!L23,1,0)+IF('Fase de Grupos'!L25="",0,IF('Fase de Grupos'!L25='Fase de Grupos'!J25,1,0))))</f>
        <v>0</v>
      </c>
      <c r="F47" s="151">
        <f>IF('Fase de Grupos'!J21&lt;'Fase de Grupos'!L21,1,0)+IF('Fase de Grupos'!J23&lt;'Fase de Grupos'!L23,1,0)+IF('Fase de Grupos'!L25&lt;'Fase de Grupos'!J25,1,0)</f>
        <v>0</v>
      </c>
      <c r="G47" s="151">
        <f>VALUE('Fase de Grupos'!J21+'Fase de Grupos'!J23+'Fase de Grupos'!L25)</f>
        <v>0</v>
      </c>
      <c r="H47" s="151">
        <f>VALUE('Fase de Grupos'!L21+'Fase de Grupos'!L23+'Fase de Grupos'!J25)</f>
        <v>0</v>
      </c>
      <c r="I47" s="151">
        <f>Table8[[#This Row],[GF]]-Table8[[#This Row],[GC]]</f>
        <v>0</v>
      </c>
      <c r="J47" s="151">
        <f>Table8[[#This Row],[G]]*3+Table8[[#This Row],[E]]</f>
        <v>0</v>
      </c>
    </row>
    <row r="48" spans="1:10" x14ac:dyDescent="0.25">
      <c r="A48" s="63">
        <v>4</v>
      </c>
      <c r="B48" s="36" t="str">
        <f>Grupos!F13</f>
        <v>Senegal</v>
      </c>
      <c r="C48" s="36">
        <f>COUNT('Fase de Grupos'!L21,'Fase de Grupos'!L22,'Fase de Grupos'!J24)</f>
        <v>0</v>
      </c>
      <c r="D48" s="36">
        <f>IF('Fase de Grupos'!L21&gt;'Fase de Grupos'!J21,1,0)+IF('Fase de Grupos'!L22&gt;'Fase de Grupos'!J22,1,0)+IF('Fase de Grupos'!J24&gt;'Fase de Grupos'!L24,1,0)</f>
        <v>0</v>
      </c>
      <c r="E48" s="36">
        <f>IF('Fase de Grupos'!L21="",0,IF('Fase de Grupos'!L21='Fase de Grupos'!J21,1,0)+IF('Fase de Grupos'!L22="",0,IF('Fase de Grupos'!L22='Fase de Grupos'!J22,1,0)+IF('Fase de Grupos'!J24="",0,IF('Fase de Grupos'!J24='Fase de Grupos'!L24,1,0))))</f>
        <v>0</v>
      </c>
      <c r="F48" s="36">
        <f>IF('Fase de Grupos'!L21&lt;'Fase de Grupos'!J21,1,0)+IF('Fase de Grupos'!L22&lt;'Fase de Grupos'!J22,1,0)+IF('Fase de Grupos'!J24&lt;'Fase de Grupos'!L24,1,0)</f>
        <v>0</v>
      </c>
      <c r="G48" s="36">
        <f>VALUE('Fase de Grupos'!L21+'Fase de Grupos'!L22+'Fase de Grupos'!J24)</f>
        <v>0</v>
      </c>
      <c r="H48" s="36">
        <f>VALUE('Fase de Grupos'!J21+'Fase de Grupos'!J22+'Fase de Grupos'!J24)</f>
        <v>0</v>
      </c>
      <c r="I48" s="36">
        <f>Table8[[#This Row],[GF]]-Table8[[#This Row],[GC]]</f>
        <v>0</v>
      </c>
      <c r="J48" s="36">
        <f>Table8[[#This Row],[G]]*3+Table8[[#This Row],[E]]</f>
        <v>0</v>
      </c>
    </row>
  </sheetData>
  <pageMargins left="0.7" right="0.7" top="0.75" bottom="0.75" header="0.3" footer="0.3"/>
  <pageSetup orientation="portrait" r:id="rId1"/>
  <tableParts count="8"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Grupos</vt:lpstr>
      <vt:lpstr>Fase de Grupos</vt:lpstr>
      <vt:lpstr>Eliminatoria</vt:lpstr>
      <vt:lpstr>Tabla de posiciones</vt:lpstr>
    </vt:vector>
  </TitlesOfParts>
  <Company>Citigroup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Rosales, Jaime [CH-LCL NE]</dc:creator>
  <cp:lastModifiedBy>Rosales, Jaime [CH-LCL NE]</cp:lastModifiedBy>
  <dcterms:created xsi:type="dcterms:W3CDTF">2018-05-28T20:45:02Z</dcterms:created>
  <dcterms:modified xsi:type="dcterms:W3CDTF">2018-06-15T21:58:19Z</dcterms:modified>
</cp:coreProperties>
</file>