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TRABAJO\JRosales\"/>
    </mc:Choice>
  </mc:AlternateContent>
  <bookViews>
    <workbookView xWindow="0" yWindow="0" windowWidth="20490" windowHeight="7620" activeTab="2"/>
  </bookViews>
  <sheets>
    <sheet name="Grupos" sheetId="3" r:id="rId1"/>
    <sheet name="Tabla de posiciones" sheetId="2" r:id="rId2"/>
    <sheet name="Fase de Grupos" sheetId="1" r:id="rId3"/>
    <sheet name="Eliminatoria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2" i="4" l="1"/>
  <c r="P58" i="4"/>
  <c r="L56" i="4"/>
  <c r="L59" i="4"/>
  <c r="K50" i="4"/>
  <c r="K18" i="4"/>
  <c r="H58" i="4"/>
  <c r="H42" i="4"/>
  <c r="H26" i="4"/>
  <c r="H10" i="4"/>
  <c r="E62" i="4"/>
  <c r="E54" i="4"/>
  <c r="E46" i="4"/>
  <c r="E38" i="4"/>
  <c r="E30" i="4"/>
  <c r="E22" i="4"/>
  <c r="E14" i="4"/>
  <c r="E6" i="4"/>
  <c r="B64" i="4" l="1"/>
  <c r="B60" i="4"/>
  <c r="B56" i="4"/>
  <c r="B52" i="4"/>
  <c r="B48" i="4"/>
  <c r="B44" i="4"/>
  <c r="B36" i="4"/>
  <c r="B32" i="4" l="1"/>
  <c r="B28" i="4"/>
  <c r="B24" i="4"/>
  <c r="B20" i="4"/>
  <c r="B16" i="4"/>
  <c r="B12" i="4"/>
  <c r="B8" i="4" l="1"/>
  <c r="H48" i="2"/>
  <c r="H47" i="2"/>
  <c r="H46" i="2"/>
  <c r="H45" i="2"/>
  <c r="G48" i="2"/>
  <c r="I48" i="2" s="1"/>
  <c r="G47" i="2"/>
  <c r="I47" i="2" s="1"/>
  <c r="G46" i="2"/>
  <c r="I46" i="2" s="1"/>
  <c r="G45" i="2"/>
  <c r="I45" i="2" s="1"/>
  <c r="F48" i="2"/>
  <c r="F47" i="2"/>
  <c r="F46" i="2"/>
  <c r="F45" i="2"/>
  <c r="E48" i="2"/>
  <c r="E47" i="2"/>
  <c r="E46" i="2"/>
  <c r="E45" i="2"/>
  <c r="D48" i="2"/>
  <c r="J48" i="2" s="1"/>
  <c r="D47" i="2"/>
  <c r="J47" i="2" s="1"/>
  <c r="D46" i="2"/>
  <c r="J46" i="2" s="1"/>
  <c r="D45" i="2"/>
  <c r="J45" i="2" s="1"/>
  <c r="C48" i="2"/>
  <c r="C47" i="2"/>
  <c r="C46" i="2"/>
  <c r="C45" i="2"/>
  <c r="H42" i="2"/>
  <c r="H41" i="2"/>
  <c r="H40" i="2"/>
  <c r="H39" i="2"/>
  <c r="G42" i="2"/>
  <c r="I42" i="2" s="1"/>
  <c r="G41" i="2"/>
  <c r="I41" i="2" s="1"/>
  <c r="G40" i="2"/>
  <c r="I40" i="2" s="1"/>
  <c r="G39" i="2"/>
  <c r="I39" i="2" s="1"/>
  <c r="F42" i="2"/>
  <c r="F41" i="2"/>
  <c r="F40" i="2"/>
  <c r="F39" i="2"/>
  <c r="E42" i="2"/>
  <c r="E41" i="2"/>
  <c r="E40" i="2"/>
  <c r="E39" i="2"/>
  <c r="D42" i="2"/>
  <c r="J42" i="2" s="1"/>
  <c r="D41" i="2"/>
  <c r="J41" i="2" s="1"/>
  <c r="D40" i="2"/>
  <c r="J40" i="2" s="1"/>
  <c r="D39" i="2"/>
  <c r="J39" i="2" s="1"/>
  <c r="C42" i="2"/>
  <c r="C41" i="2"/>
  <c r="C40" i="2"/>
  <c r="C39" i="2"/>
  <c r="B9" i="2"/>
  <c r="B12" i="2"/>
  <c r="B11" i="2"/>
  <c r="B10" i="2"/>
  <c r="B6" i="2"/>
  <c r="B5" i="2"/>
  <c r="B4" i="2"/>
  <c r="B40" i="4" s="1"/>
  <c r="B3" i="2"/>
  <c r="B4" i="4" s="1"/>
  <c r="B48" i="2"/>
  <c r="B47" i="2"/>
  <c r="B46" i="2"/>
  <c r="B45" i="2"/>
  <c r="B42" i="2"/>
  <c r="B41" i="2"/>
  <c r="B40" i="2"/>
  <c r="B39" i="2"/>
  <c r="H36" i="2"/>
  <c r="H35" i="2"/>
  <c r="H34" i="2"/>
  <c r="H33" i="2"/>
  <c r="G36" i="2"/>
  <c r="I36" i="2" s="1"/>
  <c r="G35" i="2"/>
  <c r="I35" i="2" s="1"/>
  <c r="G34" i="2"/>
  <c r="I34" i="2" s="1"/>
  <c r="G33" i="2"/>
  <c r="I33" i="2" s="1"/>
  <c r="F36" i="2"/>
  <c r="F35" i="2"/>
  <c r="F34" i="2"/>
  <c r="F33" i="2"/>
  <c r="E36" i="2"/>
  <c r="E35" i="2"/>
  <c r="E34" i="2"/>
  <c r="E33" i="2"/>
  <c r="D36" i="2"/>
  <c r="J36" i="2" s="1"/>
  <c r="D35" i="2"/>
  <c r="J35" i="2" s="1"/>
  <c r="D34" i="2"/>
  <c r="J34" i="2" s="1"/>
  <c r="D33" i="2"/>
  <c r="J33" i="2" s="1"/>
  <c r="C36" i="2"/>
  <c r="C35" i="2"/>
  <c r="C34" i="2"/>
  <c r="C33" i="2"/>
  <c r="B36" i="2"/>
  <c r="B35" i="2"/>
  <c r="B34" i="2"/>
  <c r="B33" i="2"/>
  <c r="F8" i="1"/>
  <c r="F6" i="1"/>
  <c r="B5" i="1"/>
  <c r="H30" i="2"/>
  <c r="H29" i="2"/>
  <c r="H28" i="2"/>
  <c r="H27" i="2"/>
  <c r="G30" i="2"/>
  <c r="I30" i="2" s="1"/>
  <c r="G29" i="2"/>
  <c r="I29" i="2" s="1"/>
  <c r="G28" i="2"/>
  <c r="I28" i="2" s="1"/>
  <c r="G27" i="2"/>
  <c r="I27" i="2" s="1"/>
  <c r="F30" i="2"/>
  <c r="F29" i="2"/>
  <c r="F28" i="2"/>
  <c r="F27" i="2"/>
  <c r="E30" i="2"/>
  <c r="E29" i="2"/>
  <c r="E28" i="2" l="1"/>
  <c r="E27" i="2"/>
  <c r="D30" i="2"/>
  <c r="J30" i="2" s="1"/>
  <c r="D29" i="2"/>
  <c r="J29" i="2" s="1"/>
  <c r="D28" i="2"/>
  <c r="J28" i="2" s="1"/>
  <c r="D27" i="2"/>
  <c r="J27" i="2" s="1"/>
  <c r="C30" i="2"/>
  <c r="C29" i="2"/>
  <c r="C28" i="2"/>
  <c r="C27" i="2"/>
  <c r="H24" i="2"/>
  <c r="H23" i="2"/>
  <c r="H22" i="2"/>
  <c r="H21" i="2"/>
  <c r="G24" i="2"/>
  <c r="I24" i="2" s="1"/>
  <c r="G23" i="2"/>
  <c r="I23" i="2" s="1"/>
  <c r="G22" i="2"/>
  <c r="I22" i="2" s="1"/>
  <c r="G21" i="2"/>
  <c r="I21" i="2" s="1"/>
  <c r="F24" i="2"/>
  <c r="F23" i="2"/>
  <c r="F22" i="2"/>
  <c r="F21" i="2"/>
  <c r="E24" i="2"/>
  <c r="E23" i="2"/>
  <c r="E22" i="2" l="1"/>
  <c r="E21" i="2"/>
  <c r="D24" i="2"/>
  <c r="J24" i="2" s="1"/>
  <c r="D23" i="2"/>
  <c r="J23" i="2" s="1"/>
  <c r="D22" i="2"/>
  <c r="J22" i="2" s="1"/>
  <c r="D21" i="2"/>
  <c r="J21" i="2" s="1"/>
  <c r="C24" i="2"/>
  <c r="C23" i="2"/>
  <c r="C22" i="2"/>
  <c r="C21" i="2"/>
  <c r="H18" i="2"/>
  <c r="H17" i="2"/>
  <c r="H16" i="2"/>
  <c r="H15" i="2"/>
  <c r="G18" i="2"/>
  <c r="I18" i="2" s="1"/>
  <c r="G17" i="2"/>
  <c r="I17" i="2" s="1"/>
  <c r="G16" i="2"/>
  <c r="I16" i="2" s="1"/>
  <c r="G15" i="2"/>
  <c r="I15" i="2" s="1"/>
  <c r="F18" i="2"/>
  <c r="F17" i="2"/>
  <c r="F16" i="2"/>
  <c r="F15" i="2"/>
  <c r="E18" i="2"/>
  <c r="E17" i="2"/>
  <c r="E16" i="2"/>
  <c r="E15" i="2"/>
  <c r="D18" i="2"/>
  <c r="J18" i="2" s="1"/>
  <c r="D17" i="2"/>
  <c r="J17" i="2" s="1"/>
  <c r="D16" i="2"/>
  <c r="J16" i="2" s="1"/>
  <c r="D15" i="2"/>
  <c r="J15" i="2" s="1"/>
  <c r="C18" i="2"/>
  <c r="C17" i="2"/>
  <c r="C16" i="2"/>
  <c r="C15" i="2"/>
  <c r="E9" i="2"/>
  <c r="E12" i="2"/>
  <c r="E11" i="2"/>
  <c r="E10" i="2"/>
  <c r="H9" i="2"/>
  <c r="H12" i="2"/>
  <c r="H11" i="2"/>
  <c r="H10" i="2"/>
  <c r="G9" i="2"/>
  <c r="I9" i="2" s="1"/>
  <c r="G12" i="2"/>
  <c r="I12" i="2" s="1"/>
  <c r="G11" i="2"/>
  <c r="I11" i="2" s="1"/>
  <c r="G10" i="2"/>
  <c r="I10" i="2" s="1"/>
  <c r="F9" i="2"/>
  <c r="F12" i="2"/>
  <c r="F11" i="2"/>
  <c r="F10" i="2"/>
  <c r="D9" i="2"/>
  <c r="J9" i="2" s="1"/>
  <c r="D12" i="2"/>
  <c r="J12" i="2" s="1"/>
  <c r="D11" i="2"/>
  <c r="J11" i="2" s="1"/>
  <c r="D10" i="2"/>
  <c r="J10" i="2" s="1"/>
  <c r="C9" i="2"/>
  <c r="C12" i="2"/>
  <c r="C11" i="2"/>
  <c r="C10" i="2"/>
  <c r="E6" i="2"/>
  <c r="E5" i="2"/>
  <c r="E4" i="2"/>
  <c r="F6" i="2"/>
  <c r="F5" i="2"/>
  <c r="F4" i="2"/>
  <c r="E3" i="2"/>
  <c r="F3" i="2"/>
  <c r="D6" i="2"/>
  <c r="J6" i="2" s="1"/>
  <c r="D5" i="2"/>
  <c r="J5" i="2" s="1"/>
  <c r="D4" i="2"/>
  <c r="J4" i="2" s="1"/>
  <c r="D3" i="2"/>
  <c r="H6" i="2"/>
  <c r="H5" i="2"/>
  <c r="H4" i="2"/>
  <c r="G6" i="2"/>
  <c r="G5" i="2"/>
  <c r="G4" i="2"/>
  <c r="G3" i="2"/>
  <c r="H3" i="2"/>
  <c r="C6" i="2"/>
  <c r="C5" i="2"/>
  <c r="C4" i="2"/>
  <c r="C3" i="2"/>
  <c r="I4" i="2" l="1"/>
  <c r="I5" i="2"/>
  <c r="J3" i="2"/>
  <c r="I3" i="2"/>
  <c r="I6" i="2"/>
</calcChain>
</file>

<file path=xl/sharedStrings.xml><?xml version="1.0" encoding="utf-8"?>
<sst xmlns="http://schemas.openxmlformats.org/spreadsheetml/2006/main" count="325" uniqueCount="81">
  <si>
    <t>FECHA</t>
  </si>
  <si>
    <t>GRUPO A</t>
  </si>
  <si>
    <t>GRUPO C</t>
  </si>
  <si>
    <t>Rusia</t>
  </si>
  <si>
    <t>vs</t>
  </si>
  <si>
    <t>Arabia Saudita</t>
  </si>
  <si>
    <t>Egipto</t>
  </si>
  <si>
    <t>Uruguay</t>
  </si>
  <si>
    <t>Marruecos</t>
  </si>
  <si>
    <t>Iran</t>
  </si>
  <si>
    <t>Portugal</t>
  </si>
  <si>
    <t>España</t>
  </si>
  <si>
    <t>Fancia</t>
  </si>
  <si>
    <t>Australia</t>
  </si>
  <si>
    <t>GRUPO D</t>
  </si>
  <si>
    <t>GRUPO F</t>
  </si>
  <si>
    <t>GRUPO G</t>
  </si>
  <si>
    <t>GRUPO E</t>
  </si>
  <si>
    <t>Argentina</t>
  </si>
  <si>
    <t>Islandia</t>
  </si>
  <si>
    <t>Perú</t>
  </si>
  <si>
    <t>Dinamarca</t>
  </si>
  <si>
    <t>Croacia</t>
  </si>
  <si>
    <t>Nigeria</t>
  </si>
  <si>
    <t>Costa Rica</t>
  </si>
  <si>
    <t>Serbia</t>
  </si>
  <si>
    <t>Alemania</t>
  </si>
  <si>
    <t>Mexico</t>
  </si>
  <si>
    <t>Brasil</t>
  </si>
  <si>
    <t>Suiza</t>
  </si>
  <si>
    <t>Suecia</t>
  </si>
  <si>
    <t>Corea del Sur</t>
  </si>
  <si>
    <t>GRUPO H</t>
  </si>
  <si>
    <t>Belgica</t>
  </si>
  <si>
    <t>Panamá</t>
  </si>
  <si>
    <t>Tunez</t>
  </si>
  <si>
    <t>Inglaterra</t>
  </si>
  <si>
    <t>Colombia</t>
  </si>
  <si>
    <t>Japón</t>
  </si>
  <si>
    <t>Polonia</t>
  </si>
  <si>
    <t>Senegal</t>
  </si>
  <si>
    <t>Irán</t>
  </si>
  <si>
    <t>Peú</t>
  </si>
  <si>
    <t xml:space="preserve">Serbia </t>
  </si>
  <si>
    <t>Francia</t>
  </si>
  <si>
    <t>PJ</t>
  </si>
  <si>
    <t>G</t>
  </si>
  <si>
    <t>E</t>
  </si>
  <si>
    <t>P</t>
  </si>
  <si>
    <t>GF</t>
  </si>
  <si>
    <t>GC</t>
  </si>
  <si>
    <t>DG</t>
  </si>
  <si>
    <t>Pts</t>
  </si>
  <si>
    <t>POS</t>
  </si>
  <si>
    <t>GRUPO B</t>
  </si>
  <si>
    <t xml:space="preserve">Francia </t>
  </si>
  <si>
    <t>México</t>
  </si>
  <si>
    <t>Bélgica</t>
  </si>
  <si>
    <t>Túnez</t>
  </si>
  <si>
    <t>1° Grupo A</t>
  </si>
  <si>
    <t>2° Grupo B</t>
  </si>
  <si>
    <t>OCTAVOS DE FINAL</t>
  </si>
  <si>
    <t>1° Grupo C</t>
  </si>
  <si>
    <t>2° Grupo D</t>
  </si>
  <si>
    <t>1° Grupo E</t>
  </si>
  <si>
    <t>2° Grupo F</t>
  </si>
  <si>
    <t>1° Grupo G</t>
  </si>
  <si>
    <t>2° Grupo H</t>
  </si>
  <si>
    <t>1° Grupo B</t>
  </si>
  <si>
    <t>2° Grupo A</t>
  </si>
  <si>
    <t>1° Grupo D</t>
  </si>
  <si>
    <t>2° Grupo C</t>
  </si>
  <si>
    <t>1° Grupo F</t>
  </si>
  <si>
    <t>2° Grupo E</t>
  </si>
  <si>
    <t>1° Grupo H</t>
  </si>
  <si>
    <t>2° Grupo G</t>
  </si>
  <si>
    <t>CUARTOS DE FINAL</t>
  </si>
  <si>
    <t>CAMPEON</t>
  </si>
  <si>
    <t>TERCER LUGAR</t>
  </si>
  <si>
    <t>Penales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</si>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</sst>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99CC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/>
      <right style="thin">
        <color rgb="FFFFFF00"/>
      </right>
      <top/>
      <bottom style="thin">
        <color rgb="FFFFFF00"/>
      </bottom>
      <diagonal/>
    </border>
    <border>
      <left style="thin">
        <color rgb="FFFFFF00"/>
      </left>
      <right style="thin">
        <color rgb="FFFFFF00"/>
      </right>
      <top/>
      <bottom style="thin">
        <color rgb="FFFFFF00"/>
      </bottom>
      <diagonal/>
    </border>
    <border>
      <left style="thin">
        <color rgb="FFFFFF00"/>
      </left>
      <right/>
      <top/>
      <bottom style="thin">
        <color rgb="FFFFFF00"/>
      </bottom>
      <diagonal/>
    </border>
    <border>
      <left/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 style="thin">
        <color rgb="FFFFFF00"/>
      </bottom>
      <diagonal/>
    </border>
    <border>
      <left/>
      <right style="thin">
        <color rgb="FFFFFF00"/>
      </right>
      <top style="thin">
        <color rgb="FFFFFF00"/>
      </top>
      <bottom/>
      <diagonal/>
    </border>
    <border>
      <left style="thin">
        <color rgb="FFFFFF00"/>
      </left>
      <right style="thin">
        <color rgb="FFFFFF00"/>
      </right>
      <top style="thin">
        <color rgb="FFFFFF00"/>
      </top>
      <bottom/>
      <diagonal/>
    </border>
    <border>
      <left style="thin">
        <color rgb="FFFFFF00"/>
      </left>
      <right/>
      <top style="thin">
        <color rgb="FFFFFF00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4"/>
      </bottom>
      <diagonal/>
    </border>
    <border>
      <left style="thin">
        <color indexed="64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theme="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rgb="FF0000CC"/>
      </left>
      <right style="thin">
        <color rgb="FF0000CC"/>
      </right>
      <top style="thin">
        <color rgb="FF0000CC"/>
      </top>
      <bottom style="thin">
        <color rgb="FF0000CC"/>
      </bottom>
      <diagonal/>
    </border>
    <border>
      <left style="thin">
        <color rgb="FFFF0066"/>
      </left>
      <right style="thin">
        <color rgb="FFFF0066"/>
      </right>
      <top style="thin">
        <color rgb="FFFF0066"/>
      </top>
      <bottom style="thin">
        <color rgb="FFFF0066"/>
      </bottom>
      <diagonal/>
    </border>
    <border>
      <left/>
      <right style="thin">
        <color rgb="FFFF0066"/>
      </right>
      <top/>
      <bottom style="thin">
        <color rgb="FFFF0066"/>
      </bottom>
      <diagonal/>
    </border>
    <border>
      <left style="thin">
        <color rgb="FFFF0066"/>
      </left>
      <right style="thin">
        <color rgb="FFFF0066"/>
      </right>
      <top/>
      <bottom style="thin">
        <color rgb="FFFF0066"/>
      </bottom>
      <diagonal/>
    </border>
    <border>
      <left style="thin">
        <color rgb="FFFF0066"/>
      </left>
      <right/>
      <top/>
      <bottom style="thin">
        <color rgb="FFFF0066"/>
      </bottom>
      <diagonal/>
    </border>
    <border>
      <left/>
      <right style="thin">
        <color rgb="FFFF0066"/>
      </right>
      <top style="thin">
        <color rgb="FFFF0066"/>
      </top>
      <bottom style="thin">
        <color rgb="FFFF0066"/>
      </bottom>
      <diagonal/>
    </border>
    <border>
      <left style="thin">
        <color rgb="FFFF0066"/>
      </left>
      <right/>
      <top style="thin">
        <color rgb="FFFF0066"/>
      </top>
      <bottom style="thin">
        <color rgb="FFFF0066"/>
      </bottom>
      <diagonal/>
    </border>
    <border>
      <left/>
      <right style="thin">
        <color rgb="FFFF0066"/>
      </right>
      <top style="thin">
        <color rgb="FFFF0066"/>
      </top>
      <bottom/>
      <diagonal/>
    </border>
    <border>
      <left style="thin">
        <color rgb="FFFF0066"/>
      </left>
      <right style="thin">
        <color rgb="FFFF0066"/>
      </right>
      <top style="thin">
        <color rgb="FFFF0066"/>
      </top>
      <bottom/>
      <diagonal/>
    </border>
    <border>
      <left style="thin">
        <color rgb="FFFF0066"/>
      </left>
      <right/>
      <top style="thin">
        <color rgb="FFFF0066"/>
      </top>
      <bottom/>
      <diagonal/>
    </border>
    <border>
      <left style="thin">
        <color rgb="FFCC3300"/>
      </left>
      <right style="thin">
        <color rgb="FFCC3300"/>
      </right>
      <top style="thin">
        <color rgb="FFCC3300"/>
      </top>
      <bottom style="thin">
        <color rgb="FFCC3300"/>
      </bottom>
      <diagonal/>
    </border>
    <border>
      <left style="thin">
        <color rgb="FFCC3300"/>
      </left>
      <right style="thin">
        <color rgb="FFCC3300"/>
      </right>
      <top style="thin">
        <color indexed="64"/>
      </top>
      <bottom style="thin">
        <color rgb="FFCC33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22" fontId="1" fillId="5" borderId="1" xfId="0" applyNumberFormat="1" applyFont="1" applyFill="1" applyBorder="1"/>
    <xf numFmtId="0" fontId="1" fillId="5" borderId="1" xfId="0" applyFont="1" applyFill="1" applyBorder="1"/>
    <xf numFmtId="22" fontId="0" fillId="3" borderId="1" xfId="0" applyNumberFormat="1" applyFill="1" applyBorder="1"/>
    <xf numFmtId="22" fontId="0" fillId="2" borderId="1" xfId="0" applyNumberFormat="1" applyFill="1" applyBorder="1"/>
    <xf numFmtId="22" fontId="0" fillId="4" borderId="1" xfId="0" applyNumberFormat="1" applyFill="1" applyBorder="1"/>
    <xf numFmtId="0" fontId="0" fillId="6" borderId="1" xfId="0" applyFill="1" applyBorder="1"/>
    <xf numFmtId="22" fontId="0" fillId="6" borderId="1" xfId="0" applyNumberFormat="1" applyFill="1" applyBorder="1"/>
    <xf numFmtId="0" fontId="1" fillId="7" borderId="1" xfId="0" applyFont="1" applyFill="1" applyBorder="1"/>
    <xf numFmtId="22" fontId="1" fillId="7" borderId="1" xfId="0" applyNumberFormat="1" applyFont="1" applyFill="1" applyBorder="1"/>
    <xf numFmtId="0" fontId="0" fillId="8" borderId="1" xfId="0" applyFill="1" applyBorder="1"/>
    <xf numFmtId="22" fontId="0" fillId="8" borderId="1" xfId="0" applyNumberFormat="1" applyFill="1" applyBorder="1"/>
    <xf numFmtId="22" fontId="1" fillId="9" borderId="1" xfId="0" applyNumberFormat="1" applyFont="1" applyFill="1" applyBorder="1"/>
    <xf numFmtId="0" fontId="1" fillId="9" borderId="1" xfId="0" applyFont="1" applyFill="1" applyBorder="1"/>
    <xf numFmtId="1" fontId="0" fillId="0" borderId="1" xfId="0" applyNumberFormat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1" fontId="0" fillId="0" borderId="2" xfId="0" applyNumberFormat="1" applyBorder="1"/>
    <xf numFmtId="0" fontId="0" fillId="3" borderId="4" xfId="0" applyFill="1" applyBorder="1" applyAlignment="1"/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6" xfId="0" applyBorder="1"/>
    <xf numFmtId="1" fontId="0" fillId="0" borderId="6" xfId="0" applyNumberFormat="1" applyBorder="1"/>
    <xf numFmtId="1" fontId="0" fillId="0" borderId="7" xfId="0" applyNumberFormat="1" applyBorder="1"/>
    <xf numFmtId="0" fontId="0" fillId="2" borderId="4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2" borderId="3" xfId="0" applyFill="1" applyBorder="1" applyAlignment="1"/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/>
    <xf numFmtId="0" fontId="0" fillId="4" borderId="4" xfId="0" applyFill="1" applyBorder="1" applyAlignment="1"/>
    <xf numFmtId="0" fontId="0" fillId="4" borderId="4" xfId="0" applyFill="1" applyBorder="1" applyAlignment="1">
      <alignment horizontal="center"/>
    </xf>
    <xf numFmtId="0" fontId="1" fillId="5" borderId="2" xfId="0" applyFont="1" applyFill="1" applyBorder="1" applyAlignment="1"/>
    <xf numFmtId="0" fontId="0" fillId="0" borderId="2" xfId="0" applyBorder="1" applyAlignment="1">
      <alignment horizontal="center"/>
    </xf>
    <xf numFmtId="0" fontId="1" fillId="5" borderId="8" xfId="0" applyFont="1" applyFill="1" applyBorder="1" applyAlignment="1"/>
    <xf numFmtId="0" fontId="0" fillId="0" borderId="0" xfId="0" applyBorder="1"/>
    <xf numFmtId="0" fontId="0" fillId="0" borderId="9" xfId="0" applyBorder="1"/>
    <xf numFmtId="0" fontId="0" fillId="10" borderId="9" xfId="0" applyFill="1" applyBorder="1"/>
    <xf numFmtId="0" fontId="1" fillId="5" borderId="8" xfId="0" applyFont="1" applyFill="1" applyBorder="1" applyAlignment="1">
      <alignment horizontal="center"/>
    </xf>
    <xf numFmtId="0" fontId="3" fillId="6" borderId="2" xfId="0" applyFont="1" applyFill="1" applyBorder="1" applyAlignment="1"/>
    <xf numFmtId="0" fontId="4" fillId="6" borderId="11" xfId="0" applyFont="1" applyFill="1" applyBorder="1" applyAlignment="1"/>
    <xf numFmtId="0" fontId="4" fillId="6" borderId="12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0" fillId="0" borderId="14" xfId="0" applyBorder="1"/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11" borderId="14" xfId="0" applyFill="1" applyBorder="1"/>
    <xf numFmtId="0" fontId="0" fillId="11" borderId="10" xfId="0" applyFill="1" applyBorder="1"/>
    <xf numFmtId="0" fontId="0" fillId="11" borderId="15" xfId="0" applyFill="1" applyBorder="1"/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5" borderId="19" xfId="0" applyFont="1" applyFill="1" applyBorder="1"/>
    <xf numFmtId="0" fontId="0" fillId="0" borderId="19" xfId="0" applyFont="1" applyBorder="1"/>
    <xf numFmtId="0" fontId="0" fillId="0" borderId="7" xfId="0" applyBorder="1"/>
    <xf numFmtId="0" fontId="0" fillId="0" borderId="22" xfId="0" applyBorder="1"/>
    <xf numFmtId="0" fontId="0" fillId="11" borderId="10" xfId="0" applyFont="1" applyFill="1" applyBorder="1"/>
    <xf numFmtId="0" fontId="0" fillId="0" borderId="10" xfId="0" applyFont="1" applyBorder="1"/>
    <xf numFmtId="0" fontId="0" fillId="0" borderId="1" xfId="0" applyFont="1" applyBorder="1"/>
    <xf numFmtId="0" fontId="0" fillId="0" borderId="23" xfId="0" applyBorder="1"/>
    <xf numFmtId="0" fontId="0" fillId="16" borderId="1" xfId="0" applyFont="1" applyFill="1" applyBorder="1"/>
    <xf numFmtId="0" fontId="0" fillId="0" borderId="5" xfId="0" applyBorder="1"/>
    <xf numFmtId="0" fontId="0" fillId="17" borderId="26" xfId="0" applyFont="1" applyFill="1" applyBorder="1"/>
    <xf numFmtId="0" fontId="0" fillId="0" borderId="26" xfId="0" applyFont="1" applyBorder="1"/>
    <xf numFmtId="0" fontId="2" fillId="3" borderId="1" xfId="0" applyFont="1" applyFill="1" applyBorder="1" applyAlignment="1"/>
    <xf numFmtId="0" fontId="1" fillId="7" borderId="8" xfId="0" applyFont="1" applyFill="1" applyBorder="1" applyAlignment="1"/>
    <xf numFmtId="0" fontId="1" fillId="7" borderId="8" xfId="0" applyFont="1" applyFill="1" applyBorder="1" applyAlignment="1">
      <alignment horizontal="center"/>
    </xf>
    <xf numFmtId="0" fontId="0" fillId="0" borderId="27" xfId="0" applyBorder="1"/>
    <xf numFmtId="0" fontId="0" fillId="16" borderId="27" xfId="0" applyFont="1" applyFill="1" applyBorder="1"/>
    <xf numFmtId="0" fontId="0" fillId="0" borderId="27" xfId="0" applyFont="1" applyBorder="1"/>
    <xf numFmtId="0" fontId="3" fillId="2" borderId="25" xfId="0" applyFont="1" applyFill="1" applyBorder="1" applyAlignment="1"/>
    <xf numFmtId="0" fontId="3" fillId="4" borderId="1" xfId="0" applyFont="1" applyFill="1" applyBorder="1" applyAlignment="1"/>
    <xf numFmtId="0" fontId="2" fillId="5" borderId="20" xfId="0" applyFont="1" applyFill="1" applyBorder="1" applyAlignment="1"/>
    <xf numFmtId="0" fontId="5" fillId="6" borderId="10" xfId="0" applyFont="1" applyFill="1" applyBorder="1" applyAlignment="1"/>
    <xf numFmtId="0" fontId="2" fillId="7" borderId="24" xfId="0" applyFont="1" applyFill="1" applyBorder="1" applyAlignment="1"/>
    <xf numFmtId="0" fontId="0" fillId="0" borderId="0" xfId="0" applyFill="1" applyBorder="1" applyAlignment="1"/>
    <xf numFmtId="0" fontId="0" fillId="12" borderId="2" xfId="0" applyFill="1" applyBorder="1" applyAlignment="1">
      <alignment horizontal="center"/>
    </xf>
    <xf numFmtId="0" fontId="0" fillId="18" borderId="2" xfId="0" applyFill="1" applyBorder="1" applyAlignment="1">
      <alignment horizontal="center"/>
    </xf>
    <xf numFmtId="0" fontId="0" fillId="8" borderId="29" xfId="0" applyFill="1" applyBorder="1" applyAlignment="1"/>
    <xf numFmtId="0" fontId="0" fillId="8" borderId="30" xfId="0" applyFill="1" applyBorder="1" applyAlignment="1">
      <alignment horizontal="center"/>
    </xf>
    <xf numFmtId="0" fontId="0" fillId="8" borderId="31" xfId="0" applyFill="1" applyBorder="1" applyAlignment="1">
      <alignment horizontal="center"/>
    </xf>
    <xf numFmtId="0" fontId="0" fillId="18" borderId="32" xfId="0" applyFill="1" applyBorder="1"/>
    <xf numFmtId="0" fontId="0" fillId="18" borderId="28" xfId="0" applyFill="1" applyBorder="1"/>
    <xf numFmtId="0" fontId="0" fillId="18" borderId="33" xfId="0" applyFill="1" applyBorder="1"/>
    <xf numFmtId="0" fontId="0" fillId="0" borderId="32" xfId="0" applyBorder="1"/>
    <xf numFmtId="0" fontId="0" fillId="0" borderId="28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18" borderId="28" xfId="0" applyFont="1" applyFill="1" applyBorder="1"/>
    <xf numFmtId="0" fontId="0" fillId="0" borderId="28" xfId="0" applyFont="1" applyBorder="1"/>
    <xf numFmtId="0" fontId="2" fillId="8" borderId="2" xfId="0" applyFont="1" applyFill="1" applyBorder="1" applyAlignment="1"/>
    <xf numFmtId="0" fontId="2" fillId="7" borderId="1" xfId="0" applyFont="1" applyFill="1" applyBorder="1" applyAlignment="1"/>
    <xf numFmtId="0" fontId="2" fillId="8" borderId="28" xfId="0" applyFont="1" applyFill="1" applyBorder="1" applyAlignment="1"/>
    <xf numFmtId="0" fontId="1" fillId="9" borderId="37" xfId="0" applyFont="1" applyFill="1" applyBorder="1" applyAlignment="1"/>
    <xf numFmtId="0" fontId="0" fillId="19" borderId="37" xfId="0" applyFill="1" applyBorder="1" applyAlignment="1">
      <alignment horizontal="center"/>
    </xf>
    <xf numFmtId="0" fontId="0" fillId="19" borderId="37" xfId="0" applyFill="1" applyBorder="1"/>
    <xf numFmtId="0" fontId="0" fillId="0" borderId="37" xfId="0" applyBorder="1" applyAlignment="1">
      <alignment horizontal="center"/>
    </xf>
    <xf numFmtId="0" fontId="0" fillId="0" borderId="37" xfId="0" applyBorder="1"/>
    <xf numFmtId="0" fontId="2" fillId="9" borderId="37" xfId="0" applyFont="1" applyFill="1" applyBorder="1" applyAlignment="1"/>
    <xf numFmtId="0" fontId="0" fillId="19" borderId="37" xfId="0" applyFont="1" applyFill="1" applyBorder="1"/>
    <xf numFmtId="0" fontId="0" fillId="0" borderId="37" xfId="0" applyFont="1" applyBorder="1"/>
    <xf numFmtId="0" fontId="2" fillId="9" borderId="38" xfId="0" applyFont="1" applyFill="1" applyBorder="1" applyAlignment="1"/>
    <xf numFmtId="0" fontId="0" fillId="10" borderId="21" xfId="0" applyFont="1" applyFill="1" applyBorder="1"/>
    <xf numFmtId="0" fontId="0" fillId="0" borderId="21" xfId="0" applyFont="1" applyBorder="1"/>
    <xf numFmtId="0" fontId="1" fillId="9" borderId="37" xfId="0" applyFont="1" applyFill="1" applyBorder="1" applyAlignment="1">
      <alignment horizontal="center"/>
    </xf>
    <xf numFmtId="16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8" borderId="1" xfId="0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0" xfId="0" applyBorder="1"/>
    <xf numFmtId="0" fontId="0" fillId="0" borderId="4" xfId="0" applyBorder="1"/>
    <xf numFmtId="0" fontId="6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3" xfId="0" applyBorder="1"/>
    <xf numFmtId="0" fontId="0" fillId="0" borderId="3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16" fontId="0" fillId="0" borderId="41" xfId="0" applyNumberFormat="1" applyBorder="1" applyAlignment="1">
      <alignment horizontal="center"/>
    </xf>
    <xf numFmtId="16" fontId="0" fillId="0" borderId="39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0" fontId="0" fillId="20" borderId="0" xfId="0" applyFill="1" applyAlignment="1">
      <alignment horizontal="center"/>
    </xf>
    <xf numFmtId="0" fontId="0" fillId="21" borderId="0" xfId="0" applyFill="1" applyAlignment="1">
      <alignment horizontal="center"/>
    </xf>
    <xf numFmtId="0" fontId="0" fillId="20" borderId="5" xfId="0" applyFill="1" applyBorder="1" applyAlignment="1">
      <alignment horizontal="center"/>
    </xf>
    <xf numFmtId="0" fontId="0" fillId="20" borderId="22" xfId="0" applyFill="1" applyBorder="1" applyAlignment="1">
      <alignment horizontal="center"/>
    </xf>
    <xf numFmtId="0" fontId="0" fillId="21" borderId="5" xfId="0" applyFill="1" applyBorder="1" applyAlignment="1">
      <alignment horizontal="center"/>
    </xf>
    <xf numFmtId="0" fontId="0" fillId="20" borderId="39" xfId="0" applyFill="1" applyBorder="1" applyAlignment="1">
      <alignment horizontal="center"/>
    </xf>
  </cellXfs>
  <cellStyles count="1">
    <cellStyle name="Normal" xfId="0" builtinId="0"/>
  </cellStyles>
  <dxfs count="81">
    <dxf>
      <border diagonalUp="0" diagonalDown="0">
        <left style="thin">
          <color rgb="FFCC3300"/>
        </left>
        <right/>
        <top style="thin">
          <color rgb="FFCC3300"/>
        </top>
        <bottom style="thin">
          <color rgb="FFCC3300"/>
        </bottom>
        <vertical style="thin">
          <color rgb="FFCC3300"/>
        </vertical>
        <horizontal style="thin">
          <color rgb="FFCC3300"/>
        </horizontal>
      </border>
    </dxf>
    <dxf>
      <border diagonalUp="0" diagonalDown="0">
        <left style="thin">
          <color rgb="FFCC3300"/>
        </left>
        <right style="thin">
          <color rgb="FFCC3300"/>
        </right>
        <top style="thin">
          <color rgb="FFCC3300"/>
        </top>
        <bottom style="thin">
          <color rgb="FFCC3300"/>
        </bottom>
        <vertical style="thin">
          <color rgb="FFCC3300"/>
        </vertical>
        <horizontal style="thin">
          <color rgb="FFCC3300"/>
        </horizontal>
      </border>
    </dxf>
    <dxf>
      <border diagonalUp="0" diagonalDown="0">
        <left style="thin">
          <color rgb="FFCC3300"/>
        </left>
        <right style="thin">
          <color rgb="FFCC3300"/>
        </right>
        <top style="thin">
          <color rgb="FFCC3300"/>
        </top>
        <bottom style="thin">
          <color rgb="FFCC3300"/>
        </bottom>
        <vertical style="thin">
          <color rgb="FFCC3300"/>
        </vertical>
        <horizontal style="thin">
          <color rgb="FFCC3300"/>
        </horizontal>
      </border>
    </dxf>
    <dxf>
      <border diagonalUp="0" diagonalDown="0">
        <left style="thin">
          <color rgb="FFCC3300"/>
        </left>
        <right style="thin">
          <color rgb="FFCC3300"/>
        </right>
        <top style="thin">
          <color rgb="FFCC3300"/>
        </top>
        <bottom style="thin">
          <color rgb="FFCC3300"/>
        </bottom>
        <vertical style="thin">
          <color rgb="FFCC3300"/>
        </vertical>
        <horizontal style="thin">
          <color rgb="FFCC3300"/>
        </horizontal>
      </border>
    </dxf>
    <dxf>
      <border diagonalUp="0" diagonalDown="0">
        <left style="thin">
          <color rgb="FFCC3300"/>
        </left>
        <right style="thin">
          <color rgb="FFCC3300"/>
        </right>
        <top style="thin">
          <color rgb="FFCC3300"/>
        </top>
        <bottom style="thin">
          <color rgb="FFCC3300"/>
        </bottom>
        <vertical style="thin">
          <color rgb="FFCC3300"/>
        </vertical>
        <horizontal style="thin">
          <color rgb="FFCC3300"/>
        </horizontal>
      </border>
    </dxf>
    <dxf>
      <border diagonalUp="0" diagonalDown="0">
        <left style="thin">
          <color rgb="FFCC3300"/>
        </left>
        <right style="thin">
          <color rgb="FFCC3300"/>
        </right>
        <top style="thin">
          <color rgb="FFCC3300"/>
        </top>
        <bottom style="thin">
          <color rgb="FFCC3300"/>
        </bottom>
        <vertical style="thin">
          <color rgb="FFCC3300"/>
        </vertical>
        <horizontal style="thin">
          <color rgb="FFCC3300"/>
        </horizontal>
      </border>
    </dxf>
    <dxf>
      <border diagonalUp="0" diagonalDown="0">
        <left style="thin">
          <color rgb="FFCC3300"/>
        </left>
        <right style="thin">
          <color rgb="FFCC3300"/>
        </right>
        <top style="thin">
          <color rgb="FFCC3300"/>
        </top>
        <bottom style="thin">
          <color rgb="FFCC3300"/>
        </bottom>
        <vertical style="thin">
          <color rgb="FFCC3300"/>
        </vertical>
        <horizontal style="thin">
          <color rgb="FFCC3300"/>
        </horizontal>
      </border>
    </dxf>
    <dxf>
      <border diagonalUp="0" diagonalDown="0">
        <left style="thin">
          <color rgb="FFCC3300"/>
        </left>
        <right style="thin">
          <color rgb="FFCC3300"/>
        </right>
        <top style="thin">
          <color rgb="FFCC3300"/>
        </top>
        <bottom style="thin">
          <color rgb="FFCC3300"/>
        </bottom>
        <vertical style="thin">
          <color rgb="FFCC3300"/>
        </vertical>
        <horizontal style="thin">
          <color rgb="FFCC3300"/>
        </horizontal>
      </border>
    </dxf>
    <dxf>
      <border diagonalUp="0" diagonalDown="0">
        <left/>
        <right style="thin">
          <color rgb="FFCC3300"/>
        </right>
        <top style="thin">
          <color rgb="FFCC3300"/>
        </top>
        <bottom style="thin">
          <color rgb="FFCC3300"/>
        </bottom>
        <vertical style="thin">
          <color rgb="FFCC3300"/>
        </vertical>
        <horizontal style="thin">
          <color rgb="FFCC3300"/>
        </horizontal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CC330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CC3300"/>
        </left>
        <right style="thin">
          <color rgb="FFCC3300"/>
        </right>
        <top/>
        <bottom/>
        <vertical style="thin">
          <color rgb="FFCC3300"/>
        </vertical>
        <horizontal style="thin">
          <color rgb="FFCC3300"/>
        </horizontal>
      </border>
    </dxf>
    <dxf>
      <border diagonalUp="0" diagonalDown="0">
        <left style="thin">
          <color rgb="FFFF0066"/>
        </left>
        <right/>
        <top style="thin">
          <color rgb="FFFF0066"/>
        </top>
        <bottom style="thin">
          <color rgb="FFFF0066"/>
        </bottom>
        <vertical style="thin">
          <color rgb="FFFF0066"/>
        </vertical>
        <horizontal style="thin">
          <color rgb="FFFF0066"/>
        </horizontal>
      </border>
    </dxf>
    <dxf>
      <border diagonalUp="0" diagonalDown="0">
        <left style="thin">
          <color rgb="FFFF0066"/>
        </left>
        <right style="thin">
          <color rgb="FFFF0066"/>
        </right>
        <top style="thin">
          <color rgb="FFFF0066"/>
        </top>
        <bottom style="thin">
          <color rgb="FFFF0066"/>
        </bottom>
        <vertical style="thin">
          <color rgb="FFFF0066"/>
        </vertical>
        <horizontal style="thin">
          <color rgb="FFFF0066"/>
        </horizontal>
      </border>
    </dxf>
    <dxf>
      <border diagonalUp="0" diagonalDown="0">
        <left style="thin">
          <color rgb="FFFF0066"/>
        </left>
        <right style="thin">
          <color rgb="FFFF0066"/>
        </right>
        <top style="thin">
          <color rgb="FFFF0066"/>
        </top>
        <bottom style="thin">
          <color rgb="FFFF0066"/>
        </bottom>
        <vertical style="thin">
          <color rgb="FFFF0066"/>
        </vertical>
        <horizontal style="thin">
          <color rgb="FFFF0066"/>
        </horizontal>
      </border>
    </dxf>
    <dxf>
      <border diagonalUp="0" diagonalDown="0">
        <left style="thin">
          <color rgb="FFFF0066"/>
        </left>
        <right style="thin">
          <color rgb="FFFF0066"/>
        </right>
        <top style="thin">
          <color rgb="FFFF0066"/>
        </top>
        <bottom style="thin">
          <color rgb="FFFF0066"/>
        </bottom>
        <vertical style="thin">
          <color rgb="FFFF0066"/>
        </vertical>
        <horizontal style="thin">
          <color rgb="FFFF0066"/>
        </horizontal>
      </border>
    </dxf>
    <dxf>
      <border diagonalUp="0" diagonalDown="0">
        <left style="thin">
          <color rgb="FFFF0066"/>
        </left>
        <right style="thin">
          <color rgb="FFFF0066"/>
        </right>
        <top style="thin">
          <color rgb="FFFF0066"/>
        </top>
        <bottom style="thin">
          <color rgb="FFFF0066"/>
        </bottom>
        <vertical style="thin">
          <color rgb="FFFF0066"/>
        </vertical>
        <horizontal style="thin">
          <color rgb="FFFF0066"/>
        </horizontal>
      </border>
    </dxf>
    <dxf>
      <border diagonalUp="0" diagonalDown="0">
        <left style="thin">
          <color rgb="FFFF0066"/>
        </left>
        <right style="thin">
          <color rgb="FFFF0066"/>
        </right>
        <top style="thin">
          <color rgb="FFFF0066"/>
        </top>
        <bottom style="thin">
          <color rgb="FFFF0066"/>
        </bottom>
        <vertical style="thin">
          <color rgb="FFFF0066"/>
        </vertical>
        <horizontal style="thin">
          <color rgb="FFFF0066"/>
        </horizontal>
      </border>
    </dxf>
    <dxf>
      <border diagonalUp="0" diagonalDown="0">
        <left style="thin">
          <color rgb="FFFF0066"/>
        </left>
        <right style="thin">
          <color rgb="FFFF0066"/>
        </right>
        <top style="thin">
          <color rgb="FFFF0066"/>
        </top>
        <bottom style="thin">
          <color rgb="FFFF0066"/>
        </bottom>
        <vertical style="thin">
          <color rgb="FFFF0066"/>
        </vertical>
        <horizontal style="thin">
          <color rgb="FFFF0066"/>
        </horizontal>
      </border>
    </dxf>
    <dxf>
      <border diagonalUp="0" diagonalDown="0">
        <left style="thin">
          <color rgb="FFFF0066"/>
        </left>
        <right style="thin">
          <color rgb="FFFF0066"/>
        </right>
        <top style="thin">
          <color rgb="FFFF0066"/>
        </top>
        <bottom style="thin">
          <color rgb="FFFF0066"/>
        </bottom>
        <vertical style="thin">
          <color rgb="FFFF0066"/>
        </vertical>
        <horizontal style="thin">
          <color rgb="FFFF0066"/>
        </horizontal>
      </border>
    </dxf>
    <dxf>
      <border diagonalUp="0" diagonalDown="0">
        <left/>
        <right style="thin">
          <color rgb="FFFF0066"/>
        </right>
        <top style="thin">
          <color rgb="FFFF0066"/>
        </top>
        <bottom style="thin">
          <color rgb="FFFF0066"/>
        </bottom>
        <vertical style="thin">
          <color rgb="FFFF0066"/>
        </vertical>
        <horizontal style="thin">
          <color rgb="FFFF0066"/>
        </horizontal>
      </border>
    </dxf>
    <dxf>
      <border>
        <top style="thin">
          <color rgb="FFFF0066"/>
        </top>
      </border>
    </dxf>
    <dxf>
      <border diagonalUp="0" diagonalDown="0">
        <left style="thin">
          <color rgb="FFFF0066"/>
        </left>
        <right style="thin">
          <color rgb="FFFF0066"/>
        </right>
        <top style="thin">
          <color rgb="FFFF0066"/>
        </top>
        <bottom style="thin">
          <color rgb="FFFF0066"/>
        </bottom>
      </border>
    </dxf>
    <dxf>
      <border>
        <bottom style="thin">
          <color rgb="FFFF0066"/>
        </bottom>
      </border>
    </dxf>
    <dxf>
      <fill>
        <patternFill patternType="solid">
          <fgColor indexed="64"/>
          <bgColor rgb="FFFF006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FF0066"/>
        </left>
        <right style="thin">
          <color rgb="FFFF0066"/>
        </right>
        <top/>
        <bottom/>
        <vertical style="thin">
          <color rgb="FFFF0066"/>
        </vertical>
        <horizontal style="thin">
          <color rgb="FFFF0066"/>
        </horizontal>
      </border>
    </dxf>
    <dxf>
      <border diagonalUp="0" diagonalDown="0">
        <left style="thin">
          <color rgb="FF0000CC"/>
        </left>
        <right style="thin">
          <color rgb="FF0000CC"/>
        </right>
        <top style="thin">
          <color rgb="FF0000CC"/>
        </top>
        <bottom style="thin">
          <color rgb="FF0000CC"/>
        </bottom>
        <vertical style="thin">
          <color rgb="FF0000CC"/>
        </vertical>
        <horizontal style="thin">
          <color rgb="FF0000CC"/>
        </horizontal>
      </border>
    </dxf>
    <dxf>
      <border diagonalUp="0" diagonalDown="0">
        <left style="thin">
          <color rgb="FF0000CC"/>
        </left>
        <right style="thin">
          <color rgb="FF0000CC"/>
        </right>
        <top style="thin">
          <color rgb="FF0000CC"/>
        </top>
        <bottom style="thin">
          <color rgb="FF0000CC"/>
        </bottom>
        <vertical style="thin">
          <color rgb="FF0000CC"/>
        </vertical>
        <horizontal style="thin">
          <color rgb="FF0000CC"/>
        </horizontal>
      </border>
    </dxf>
    <dxf>
      <border diagonalUp="0" diagonalDown="0">
        <left style="thin">
          <color rgb="FF0000CC"/>
        </left>
        <right style="thin">
          <color rgb="FF0000CC"/>
        </right>
        <top style="thin">
          <color rgb="FF0000CC"/>
        </top>
        <bottom style="thin">
          <color rgb="FF0000CC"/>
        </bottom>
        <vertical style="thin">
          <color rgb="FF0000CC"/>
        </vertical>
        <horizontal style="thin">
          <color rgb="FF0000CC"/>
        </horizontal>
      </border>
    </dxf>
    <dxf>
      <border diagonalUp="0" diagonalDown="0">
        <left style="thin">
          <color rgb="FF0000CC"/>
        </left>
        <right style="thin">
          <color rgb="FF0000CC"/>
        </right>
        <top style="thin">
          <color rgb="FF0000CC"/>
        </top>
        <bottom style="thin">
          <color rgb="FF0000CC"/>
        </bottom>
        <vertical style="thin">
          <color rgb="FF0000CC"/>
        </vertical>
        <horizontal style="thin">
          <color rgb="FF0000CC"/>
        </horizontal>
      </border>
    </dxf>
    <dxf>
      <border diagonalUp="0" diagonalDown="0">
        <left style="thin">
          <color rgb="FF0000CC"/>
        </left>
        <right style="thin">
          <color rgb="FF0000CC"/>
        </right>
        <top style="thin">
          <color rgb="FF0000CC"/>
        </top>
        <bottom style="thin">
          <color rgb="FF0000CC"/>
        </bottom>
        <vertical style="thin">
          <color rgb="FF0000CC"/>
        </vertical>
        <horizontal style="thin">
          <color rgb="FF0000CC"/>
        </horizontal>
      </border>
    </dxf>
    <dxf>
      <border diagonalUp="0" diagonalDown="0">
        <left style="thin">
          <color rgb="FF0000CC"/>
        </left>
        <right style="thin">
          <color rgb="FF0000CC"/>
        </right>
        <top style="thin">
          <color rgb="FF0000CC"/>
        </top>
        <bottom style="thin">
          <color rgb="FF0000CC"/>
        </bottom>
        <vertical style="thin">
          <color rgb="FF0000CC"/>
        </vertical>
        <horizontal style="thin">
          <color rgb="FF0000CC"/>
        </horizontal>
      </border>
    </dxf>
    <dxf>
      <border diagonalUp="0" diagonalDown="0">
        <left style="thin">
          <color rgb="FF0000CC"/>
        </left>
        <right style="thin">
          <color rgb="FF0000CC"/>
        </right>
        <top style="thin">
          <color rgb="FF0000CC"/>
        </top>
        <bottom style="thin">
          <color rgb="FF0000CC"/>
        </bottom>
        <vertical style="thin">
          <color rgb="FF0000CC"/>
        </vertical>
        <horizontal style="thin">
          <color rgb="FF0000CC"/>
        </horizontal>
      </border>
    </dxf>
    <dxf>
      <border diagonalUp="0" diagonalDown="0">
        <left style="thin">
          <color rgb="FF0000CC"/>
        </left>
        <right style="thin">
          <color rgb="FF0000CC"/>
        </right>
        <top style="thin">
          <color rgb="FF0000CC"/>
        </top>
        <bottom style="thin">
          <color rgb="FF0000CC"/>
        </bottom>
        <vertical style="thin">
          <color rgb="FF0000CC"/>
        </vertical>
        <horizontal style="thin">
          <color rgb="FF0000CC"/>
        </horizontal>
      </border>
    </dxf>
    <dxf>
      <border diagonalUp="0" diagonalDown="0">
        <left style="thin">
          <color rgb="FF0000CC"/>
        </left>
        <right style="thin">
          <color rgb="FF0000CC"/>
        </right>
        <top style="thin">
          <color rgb="FF0000CC"/>
        </top>
        <bottom style="thin">
          <color rgb="FF0000CC"/>
        </bottom>
        <vertical style="thin">
          <color rgb="FF0000CC"/>
        </vertical>
        <horizontal style="thin">
          <color rgb="FF0000CC"/>
        </horizontal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00CC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rgb="FFFFFF00"/>
        </left>
        <right/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 diagonalUp="0" diagonalDown="0"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 diagonalUp="0" diagonalDown="0"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 diagonalUp="0" diagonalDown="0"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 diagonalUp="0" diagonalDown="0"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 diagonalUp="0" diagonalDown="0"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 diagonalUp="0" diagonalDown="0"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 diagonalUp="0" diagonalDown="0"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 diagonalUp="0" diagonalDown="0">
        <left/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top style="thin">
          <color rgb="FFFFFF00"/>
        </top>
      </border>
    </dxf>
    <dxf>
      <border diagonalUp="0" diagonalDown="0"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</border>
    </dxf>
    <dxf>
      <border>
        <bottom style="thin">
          <color rgb="FFFFFF00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FFFF00"/>
        </left>
        <right style="thin">
          <color rgb="FFFFFF00"/>
        </right>
        <top/>
        <bottom/>
        <vertical style="thin">
          <color rgb="FFFFFF00"/>
        </vertical>
        <horizontal style="thin">
          <color rgb="FFFFFF00"/>
        </horizontal>
      </border>
    </dxf>
    <dxf>
      <border diagonalUp="0" diagonalDown="0"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 diagonalUp="0" diagonalDown="0"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 diagonalUp="0" diagonalDown="0"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 diagonalUp="0" diagonalDown="0"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 diagonalUp="0" diagonalDown="0"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 diagonalUp="0" diagonalDown="0"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 diagonalUp="0" diagonalDown="0"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 diagonalUp="0" diagonalDown="0"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 diagonalUp="0" diagonalDown="0"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 outline="0">
        <left style="thin">
          <color indexed="64"/>
        </lef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7030A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FF00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5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" formatCode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CC3300"/>
      <color rgb="FFFF9966"/>
      <color rgb="FFFF0066"/>
      <color rgb="FFFF99CC"/>
      <color rgb="FF0000CC"/>
      <color rgb="FF66CCFF"/>
      <color rgb="FFFFFFCC"/>
      <color rgb="FFCC99FF"/>
      <color rgb="FFFFFF99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B2:J6" totalsRowShown="0" headerRowDxfId="80" headerRowBorderDxfId="79" tableBorderDxfId="78" totalsRowBorderDxfId="77">
  <autoFilter ref="B2:J6"/>
  <sortState ref="B3:J6">
    <sortCondition descending="1" ref="J2:J6"/>
  </sortState>
  <tableColumns count="9">
    <tableColumn id="2" name="GRUPO A" dataDxfId="76"/>
    <tableColumn id="3" name="PJ" dataDxfId="75"/>
    <tableColumn id="4" name="G" dataDxfId="74"/>
    <tableColumn id="5" name="E" dataDxfId="73"/>
    <tableColumn id="6" name="P" dataDxfId="72"/>
    <tableColumn id="7" name="GF" dataDxfId="71"/>
    <tableColumn id="8" name="GC" dataDxfId="70"/>
    <tableColumn id="9" name="DG" dataDxfId="69"/>
    <tableColumn id="10" name="Pts" dataDxfId="6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8:J12" totalsRowShown="0" headerRowDxfId="67" headerRowBorderDxfId="66" tableBorderDxfId="65">
  <autoFilter ref="B8:J12"/>
  <sortState ref="B9:J12">
    <sortCondition descending="1" ref="J8:J12"/>
  </sortState>
  <tableColumns count="9">
    <tableColumn id="2" name="GRUPO B"/>
    <tableColumn id="3" name="PJ"/>
    <tableColumn id="4" name="G"/>
    <tableColumn id="5" name="E"/>
    <tableColumn id="6" name="P"/>
    <tableColumn id="7" name="GF"/>
    <tableColumn id="8" name="GC"/>
    <tableColumn id="9" name="DG"/>
    <tableColumn id="10" name="Pts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B14:J18" totalsRowShown="0" headerRowDxfId="64" headerRowBorderDxfId="63" tableBorderDxfId="62">
  <autoFilter ref="B14:J18"/>
  <sortState ref="B15:J18">
    <sortCondition descending="1" ref="J14:J18"/>
  </sortState>
  <tableColumns count="9">
    <tableColumn id="1" name="GRUPO C"/>
    <tableColumn id="2" name="PJ"/>
    <tableColumn id="3" name="G"/>
    <tableColumn id="4" name="E"/>
    <tableColumn id="5" name="P"/>
    <tableColumn id="6" name="GF"/>
    <tableColumn id="7" name="GC"/>
    <tableColumn id="8" name="DG"/>
    <tableColumn id="9" name="Pts"/>
  </tableColumns>
  <tableStyleInfo name="TableStyleLight17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B20:J24" totalsRowShown="0" headerRowDxfId="61" headerRowBorderDxfId="60" tableBorderDxfId="59">
  <autoFilter ref="B20:J24"/>
  <sortState ref="B21:J24">
    <sortCondition descending="1" ref="J20:J24"/>
  </sortState>
  <tableColumns count="9">
    <tableColumn id="1" name="GRUPO D" dataDxfId="58"/>
    <tableColumn id="2" name="PJ" dataDxfId="57"/>
    <tableColumn id="3" name="G" dataDxfId="56"/>
    <tableColumn id="4" name="E" dataDxfId="55"/>
    <tableColumn id="5" name="P" dataDxfId="54"/>
    <tableColumn id="6" name="GF" dataDxfId="53"/>
    <tableColumn id="7" name="GC" dataDxfId="52"/>
    <tableColumn id="8" name="DG" dataDxfId="51"/>
    <tableColumn id="9" name="Pts" dataDxfId="50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B26:J30" totalsRowShown="0" headerRowDxfId="49" headerRowBorderDxfId="48" tableBorderDxfId="47" totalsRowBorderDxfId="46">
  <autoFilter ref="B26:J30"/>
  <sortState ref="B27:J30">
    <sortCondition descending="1" ref="J26:J30"/>
  </sortState>
  <tableColumns count="9">
    <tableColumn id="1" name="GRUPO E" dataDxfId="45"/>
    <tableColumn id="2" name="PJ" dataDxfId="44"/>
    <tableColumn id="3" name="G" dataDxfId="43"/>
    <tableColumn id="4" name="E" dataDxfId="42"/>
    <tableColumn id="5" name="P" dataDxfId="41"/>
    <tableColumn id="6" name="GF" dataDxfId="40"/>
    <tableColumn id="7" name="GC" dataDxfId="39"/>
    <tableColumn id="8" name="DG" dataDxfId="38"/>
    <tableColumn id="9" name="Pts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B32:J36" totalsRowShown="0" headerRowDxfId="36" headerRowBorderDxfId="35" tableBorderDxfId="34">
  <autoFilter ref="B32:J36"/>
  <sortState ref="B33:J36">
    <sortCondition descending="1" ref="J32:J36"/>
  </sortState>
  <tableColumns count="9">
    <tableColumn id="1" name="GRUPO F" dataDxfId="33"/>
    <tableColumn id="2" name="PJ" dataDxfId="32"/>
    <tableColumn id="3" name="G" dataDxfId="31"/>
    <tableColumn id="4" name="E" dataDxfId="30"/>
    <tableColumn id="5" name="P" dataDxfId="29"/>
    <tableColumn id="6" name="GF" dataDxfId="28"/>
    <tableColumn id="7" name="GC" dataDxfId="27"/>
    <tableColumn id="8" name="DG" dataDxfId="26"/>
    <tableColumn id="9" name="Pts" dataDxfId="2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B38:J42" totalsRowShown="0" headerRowDxfId="24" headerRowBorderDxfId="23" tableBorderDxfId="22" totalsRowBorderDxfId="21">
  <autoFilter ref="B38:J42"/>
  <sortState ref="B39:J42">
    <sortCondition descending="1" ref="J38:J42"/>
  </sortState>
  <tableColumns count="9">
    <tableColumn id="1" name="GRUPO G" dataDxfId="20"/>
    <tableColumn id="2" name="PJ" dataDxfId="19"/>
    <tableColumn id="3" name="G" dataDxfId="18"/>
    <tableColumn id="4" name="E" dataDxfId="17"/>
    <tableColumn id="5" name="P" dataDxfId="16"/>
    <tableColumn id="6" name="GF" dataDxfId="15"/>
    <tableColumn id="7" name="GC" dataDxfId="14"/>
    <tableColumn id="8" name="DG" dataDxfId="13"/>
    <tableColumn id="9" name="Pts" dataDxfId="1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B44:J48" totalsRowShown="0" headerRowDxfId="11" headerRowBorderDxfId="10" tableBorderDxfId="9">
  <autoFilter ref="B44:J48"/>
  <sortState ref="B45:J48">
    <sortCondition descending="1" ref="J44:J48"/>
  </sortState>
  <tableColumns count="9">
    <tableColumn id="1" name="GRUPO H" dataDxfId="8"/>
    <tableColumn id="2" name="PJ" dataDxfId="7"/>
    <tableColumn id="3" name="G" dataDxfId="6"/>
    <tableColumn id="4" name="E" dataDxfId="5"/>
    <tableColumn id="5" name="P" dataDxfId="4"/>
    <tableColumn id="6" name="GF" dataDxfId="3"/>
    <tableColumn id="7" name="GC" dataDxfId="2"/>
    <tableColumn id="8" name="DG" dataDxfId="1"/>
    <tableColumn id="9" name="Pt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3"/>
  <sheetViews>
    <sheetView workbookViewId="0">
      <selection activeCell="I13" sqref="I13"/>
    </sheetView>
  </sheetViews>
  <sheetFormatPr defaultRowHeight="15" x14ac:dyDescent="0.25"/>
  <cols>
    <col min="2" max="2" width="13.85546875" bestFit="1" customWidth="1"/>
  </cols>
  <sheetData>
    <row r="2" spans="2:10" ht="15.75" thickBot="1" x14ac:dyDescent="0.3">
      <c r="B2" s="72" t="s">
        <v>1</v>
      </c>
      <c r="D2" s="78" t="s">
        <v>54</v>
      </c>
      <c r="F2" s="79" t="s">
        <v>2</v>
      </c>
      <c r="H2" s="80" t="s">
        <v>14</v>
      </c>
      <c r="J2" s="81" t="s">
        <v>17</v>
      </c>
    </row>
    <row r="3" spans="2:10" x14ac:dyDescent="0.25">
      <c r="B3" s="68" t="s">
        <v>6</v>
      </c>
      <c r="D3" s="70" t="s">
        <v>41</v>
      </c>
      <c r="F3" s="60" t="s">
        <v>13</v>
      </c>
      <c r="H3" s="112" t="s">
        <v>18</v>
      </c>
      <c r="J3" s="64" t="s">
        <v>28</v>
      </c>
    </row>
    <row r="4" spans="2:10" x14ac:dyDescent="0.25">
      <c r="B4" s="66" t="s">
        <v>3</v>
      </c>
      <c r="D4" s="71" t="s">
        <v>8</v>
      </c>
      <c r="F4" s="61" t="s">
        <v>21</v>
      </c>
      <c r="H4" s="113" t="s">
        <v>22</v>
      </c>
      <c r="J4" s="65" t="s">
        <v>24</v>
      </c>
    </row>
    <row r="5" spans="2:10" x14ac:dyDescent="0.25">
      <c r="B5" s="68" t="s">
        <v>5</v>
      </c>
      <c r="D5" s="70" t="s">
        <v>10</v>
      </c>
      <c r="F5" s="60" t="s">
        <v>55</v>
      </c>
      <c r="H5" s="112" t="s">
        <v>19</v>
      </c>
      <c r="J5" s="64" t="s">
        <v>25</v>
      </c>
    </row>
    <row r="6" spans="2:10" x14ac:dyDescent="0.25">
      <c r="B6" s="66" t="s">
        <v>7</v>
      </c>
      <c r="D6" s="71" t="s">
        <v>11</v>
      </c>
      <c r="F6" s="61" t="s">
        <v>42</v>
      </c>
      <c r="H6" s="113" t="s">
        <v>23</v>
      </c>
      <c r="J6" s="65" t="s">
        <v>29</v>
      </c>
    </row>
    <row r="9" spans="2:10" x14ac:dyDescent="0.25">
      <c r="B9" s="82" t="s">
        <v>15</v>
      </c>
      <c r="D9" s="102" t="s">
        <v>16</v>
      </c>
      <c r="E9" s="83"/>
      <c r="F9" s="111" t="s">
        <v>32</v>
      </c>
      <c r="G9" s="83"/>
      <c r="H9" s="83"/>
    </row>
    <row r="10" spans="2:10" x14ac:dyDescent="0.25">
      <c r="B10" s="76" t="s">
        <v>26</v>
      </c>
      <c r="D10" s="98" t="s">
        <v>57</v>
      </c>
      <c r="F10" s="109" t="s">
        <v>37</v>
      </c>
    </row>
    <row r="11" spans="2:10" x14ac:dyDescent="0.25">
      <c r="B11" s="77" t="s">
        <v>31</v>
      </c>
      <c r="D11" s="99" t="s">
        <v>36</v>
      </c>
      <c r="F11" s="110" t="s">
        <v>38</v>
      </c>
    </row>
    <row r="12" spans="2:10" x14ac:dyDescent="0.25">
      <c r="B12" s="76" t="s">
        <v>56</v>
      </c>
      <c r="D12" s="98" t="s">
        <v>34</v>
      </c>
      <c r="F12" s="109" t="s">
        <v>39</v>
      </c>
    </row>
    <row r="13" spans="2:10" x14ac:dyDescent="0.25">
      <c r="B13" s="77" t="s">
        <v>30</v>
      </c>
      <c r="D13" s="99" t="s">
        <v>58</v>
      </c>
      <c r="F13" s="110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J48"/>
  <sheetViews>
    <sheetView workbookViewId="0">
      <selection activeCell="B3" sqref="B3"/>
    </sheetView>
  </sheetViews>
  <sheetFormatPr defaultRowHeight="15" x14ac:dyDescent="0.25"/>
  <cols>
    <col min="1" max="1" width="4.5703125" bestFit="1" customWidth="1"/>
    <col min="2" max="2" width="13.85546875" bestFit="1" customWidth="1"/>
    <col min="3" max="3" width="7.42578125" bestFit="1" customWidth="1"/>
    <col min="4" max="4" width="7" bestFit="1" customWidth="1"/>
    <col min="5" max="5" width="6.5703125" bestFit="1" customWidth="1"/>
    <col min="6" max="6" width="6.7109375" bestFit="1" customWidth="1"/>
    <col min="7" max="7" width="8" bestFit="1" customWidth="1"/>
    <col min="8" max="8" width="8.140625" bestFit="1" customWidth="1"/>
    <col min="9" max="10" width="8.28515625" bestFit="1" customWidth="1"/>
  </cols>
  <sheetData>
    <row r="2" spans="1:10" x14ac:dyDescent="0.25">
      <c r="A2" s="20" t="s">
        <v>53</v>
      </c>
      <c r="B2" s="22" t="s">
        <v>1</v>
      </c>
      <c r="C2" s="23" t="s">
        <v>45</v>
      </c>
      <c r="D2" s="23" t="s">
        <v>46</v>
      </c>
      <c r="E2" s="23" t="s">
        <v>47</v>
      </c>
      <c r="F2" s="23" t="s">
        <v>48</v>
      </c>
      <c r="G2" s="23" t="s">
        <v>49</v>
      </c>
      <c r="H2" s="23" t="s">
        <v>50</v>
      </c>
      <c r="I2" s="23" t="s">
        <v>51</v>
      </c>
      <c r="J2" s="24" t="s">
        <v>52</v>
      </c>
    </row>
    <row r="3" spans="1:10" x14ac:dyDescent="0.25">
      <c r="A3" s="55">
        <v>1</v>
      </c>
      <c r="B3" s="1" t="str">
        <f>Grupos!B3</f>
        <v>Egipto</v>
      </c>
      <c r="C3" s="18">
        <f>COUNT('Fase de Grupos'!C5,'Fase de Grupos'!E6,'Fase de Grupos'!E8)</f>
        <v>0</v>
      </c>
      <c r="D3" s="18">
        <f>IF('Fase de Grupos'!C5&gt;'Fase de Grupos'!E5,1,0)+IF('Fase de Grupos'!E6&gt;'Fase de Grupos'!C6,1,0)+IF('Fase de Grupos'!E8&gt;'Fase de Grupos'!C8,1,0)</f>
        <v>0</v>
      </c>
      <c r="E3" s="18">
        <f>IF('Fase de Grupos'!C5="",0,IF('Fase de Grupos'!C5='Fase de Grupos'!E5,1,0)+IF('Fase de Grupos'!E6="",0,IF('Fase de Grupos'!E6='Fase de Grupos'!C6,1,0)+IF('Fase de Grupos'!E8="",0,IF('Fase de Grupos'!E8='Fase de Grupos'!C8,1,0))))</f>
        <v>0</v>
      </c>
      <c r="F3" s="18">
        <f>IF('Fase de Grupos'!C5&lt;'Fase de Grupos'!E5,1,0)+IF('Fase de Grupos'!E6&lt;'Fase de Grupos'!C6,1,0)+IF('Fase de Grupos'!E8&lt;'Fase de Grupos'!C8,1,0)</f>
        <v>0</v>
      </c>
      <c r="G3" s="18">
        <f>VALUE('Fase de Grupos'!C5+'Fase de Grupos'!E6+'Fase de Grupos'!E8)</f>
        <v>0</v>
      </c>
      <c r="H3" s="18">
        <f>VALUE('Fase de Grupos'!E5+'Fase de Grupos'!C6+'Fase de Grupos'!C8)</f>
        <v>0</v>
      </c>
      <c r="I3" s="18">
        <f>Table1[[#This Row],[GF]]-Table1[[#This Row],[GC]]</f>
        <v>0</v>
      </c>
      <c r="J3" s="21">
        <f>Table1[[#This Row],[G]]*3+Table1[[#This Row],[E]]</f>
        <v>0</v>
      </c>
    </row>
    <row r="4" spans="1:10" x14ac:dyDescent="0.25">
      <c r="A4" s="31">
        <v>2</v>
      </c>
      <c r="B4" s="1" t="str">
        <f>Grupos!B4</f>
        <v>Rusia</v>
      </c>
      <c r="C4" s="18">
        <f>COUNT('Fase de Grupos'!C4,'Fase de Grupos'!C6,'Fase de Grupos'!E9)</f>
        <v>0</v>
      </c>
      <c r="D4" s="18">
        <f>IF('Fase de Grupos'!C4&gt;'Fase de Grupos'!E4,1,0)+IF('Fase de Grupos'!C6&gt;'Fase de Grupos'!E6,1,0)+IF('Fase de Grupos'!E9&gt;'Fase de Grupos'!C9,1,0)</f>
        <v>0</v>
      </c>
      <c r="E4" s="18">
        <f>IF('Fase de Grupos'!C4="",0,IF('Fase de Grupos'!C4='Fase de Grupos'!E4,1,0)+IF('Fase de Grupos'!C6="",0,IF('Fase de Grupos'!C6='Fase de Grupos'!E6,1,0)+IF('Fase de Grupos'!E9="",0,IF('Fase de Grupos'!E9='Fase de Grupos'!C9,1,0))))</f>
        <v>0</v>
      </c>
      <c r="F4" s="18">
        <f>IF('Fase de Grupos'!C4&lt;'Fase de Grupos'!E4,1,0)+IF('Fase de Grupos'!C6&lt;'Fase de Grupos'!E6,1,0)+IF('Fase de Grupos'!E9&lt;'Fase de Grupos'!C9,1,0)</f>
        <v>0</v>
      </c>
      <c r="G4" s="18">
        <f>VALUE('Fase de Grupos'!C4+'Fase de Grupos'!C6+'Fase de Grupos'!E9)</f>
        <v>0</v>
      </c>
      <c r="H4" s="18">
        <f>VALUE('Fase de Grupos'!E4+'Fase de Grupos'!E6+'Fase de Grupos'!C9)</f>
        <v>0</v>
      </c>
      <c r="I4" s="18">
        <f>Table1[[#This Row],[GF]]-Table1[[#This Row],[GC]]</f>
        <v>0</v>
      </c>
      <c r="J4" s="21">
        <f>Table1[[#This Row],[G]]*3+Table1[[#This Row],[E]]</f>
        <v>0</v>
      </c>
    </row>
    <row r="5" spans="1:10" x14ac:dyDescent="0.25">
      <c r="A5" s="55">
        <v>3</v>
      </c>
      <c r="B5" s="1" t="str">
        <f>Grupos!B5</f>
        <v>Arabia Saudita</v>
      </c>
      <c r="C5" s="18">
        <f>COUNT('Fase de Grupos'!E4,'Fase de Grupos'!E7,'Fase de Grupos'!C8)</f>
        <v>0</v>
      </c>
      <c r="D5" s="18">
        <f>IF('Fase de Grupos'!E4&gt;'Fase de Grupos'!C4,1,0)+IF('Fase de Grupos'!E7&gt;'Fase de Grupos'!C7,1,0)+IF('Fase de Grupos'!C8&gt;'Fase de Grupos'!E8,1,0)</f>
        <v>0</v>
      </c>
      <c r="E5" s="18">
        <f>IF('Fase de Grupos'!E4="",0,IF('Fase de Grupos'!E4='Fase de Grupos'!C4,1,0)+IF('Fase de Grupos'!E7="",0,IF('Fase de Grupos'!E7='Fase de Grupos'!C7,1,0)+IF('Fase de Grupos'!C8="",0,IF('Fase de Grupos'!C8='Fase de Grupos'!E8,1,0))))</f>
        <v>0</v>
      </c>
      <c r="F5" s="18">
        <f>IF('Fase de Grupos'!E4&lt;'Fase de Grupos'!C4,1,0)+IF('Fase de Grupos'!E7&lt;'Fase de Grupos'!C7,1,0)+IF('Fase de Grupos'!C8&lt;'Fase de Grupos'!E8,1,0)</f>
        <v>0</v>
      </c>
      <c r="G5" s="18">
        <f>VALUE('Fase de Grupos'!E4+'Fase de Grupos'!E7+'Fase de Grupos'!C8)</f>
        <v>0</v>
      </c>
      <c r="H5" s="18">
        <f>VALUE('Fase de Grupos'!C4+'Fase de Grupos'!C7+'Fase de Grupos'!E8)</f>
        <v>0</v>
      </c>
      <c r="I5" s="18">
        <f>Table1[[#This Row],[GF]]-Table1[[#This Row],[GC]]</f>
        <v>0</v>
      </c>
      <c r="J5" s="21">
        <f>Table1[[#This Row],[G]]*3+Table1[[#This Row],[E]]</f>
        <v>0</v>
      </c>
    </row>
    <row r="6" spans="1:10" x14ac:dyDescent="0.25">
      <c r="A6" s="31">
        <v>4</v>
      </c>
      <c r="B6" s="25" t="str">
        <f>Grupos!B6</f>
        <v>Uruguay</v>
      </c>
      <c r="C6" s="26">
        <f>COUNT('Fase de Grupos'!E5,'Fase de Grupos'!C7,'Fase de Grupos'!C9)</f>
        <v>0</v>
      </c>
      <c r="D6" s="26">
        <f>IF('Fase de Grupos'!E5&gt;'Fase de Grupos'!C5,1,0)+IF('Fase de Grupos'!C7&gt;'Fase de Grupos'!E7,1,0)+IF('Fase de Grupos'!C9&gt;'Fase de Grupos'!E9,1,0)</f>
        <v>0</v>
      </c>
      <c r="E6" s="26">
        <f>IF('Fase de Grupos'!E5="",0,IF('Fase de Grupos'!E5='Fase de Grupos'!C5,1,0)+IF('Fase de Grupos'!C7="",0,IF('Fase de Grupos'!C7='Fase de Grupos'!E7,1,0)+IF('Fase de Grupos'!C9="",IF('Fase de Grupos'!C9='Fase de Grupos'!E9,1,0))))</f>
        <v>0</v>
      </c>
      <c r="F6" s="26">
        <f>IF('Fase de Grupos'!E5&lt;'Fase de Grupos'!C5,1,0)+IF('Fase de Grupos'!C7&lt;'Fase de Grupos'!E7,1,0)+IF('Fase de Grupos'!C9&lt;'Fase de Grupos'!E9,1,0)</f>
        <v>0</v>
      </c>
      <c r="G6" s="26">
        <f>VALUE('Fase de Grupos'!E5+'Fase de Grupos'!C7+'Fase de Grupos'!C9)</f>
        <v>0</v>
      </c>
      <c r="H6" s="26">
        <f>VALUE('Fase de Grupos'!C5+'Fase de Grupos'!E7+'Fase de Grupos'!E9)</f>
        <v>0</v>
      </c>
      <c r="I6" s="26">
        <f>Table1[[#This Row],[GF]]-Table1[[#This Row],[GC]]</f>
        <v>0</v>
      </c>
      <c r="J6" s="27">
        <f>Table1[[#This Row],[G]]*3+Table1[[#This Row],[E]]</f>
        <v>0</v>
      </c>
    </row>
    <row r="8" spans="1:10" x14ac:dyDescent="0.25">
      <c r="A8" s="29" t="s">
        <v>53</v>
      </c>
      <c r="B8" s="30" t="s">
        <v>54</v>
      </c>
      <c r="C8" s="28" t="s">
        <v>45</v>
      </c>
      <c r="D8" s="28" t="s">
        <v>46</v>
      </c>
      <c r="E8" s="28" t="s">
        <v>47</v>
      </c>
      <c r="F8" s="28" t="s">
        <v>48</v>
      </c>
      <c r="G8" s="28" t="s">
        <v>49</v>
      </c>
      <c r="H8" s="28" t="s">
        <v>50</v>
      </c>
      <c r="I8" s="28" t="s">
        <v>51</v>
      </c>
      <c r="J8" s="28" t="s">
        <v>52</v>
      </c>
    </row>
    <row r="9" spans="1:10" x14ac:dyDescent="0.25">
      <c r="A9" s="57">
        <v>1</v>
      </c>
      <c r="B9" t="str">
        <f>Grupos!D6</f>
        <v>España</v>
      </c>
      <c r="C9">
        <f>COUNT('Fase de Grupos'!L5,'Fase de Grupos'!L7,'Fase de Grupos'!J9)</f>
        <v>0</v>
      </c>
      <c r="D9">
        <f>IF('Fase de Grupos'!L5&gt;'Fase de Grupos'!J5,1,0)+IF('Fase de Grupos'!L7&gt;'Fase de Grupos'!J7,1,0)+IF('Fase de Grupos'!J9&gt;'Fase de Grupos'!L9,1,0)</f>
        <v>0</v>
      </c>
      <c r="E9">
        <f>IF('Fase de Grupos'!L5="",0,IF('Fase de Grupos'!L5='Fase de Grupos'!J5,1,0)+IF('Fase de Grupos'!L7="",0,IF('Fase de Grupos'!L7='Fase de Grupos'!J7,1,0)+IF('Fase de Grupos'!J9="",0,IF('Fase de Grupos'!J9='Fase de Grupos'!L9,1,0))))</f>
        <v>0</v>
      </c>
      <c r="F9">
        <f>IF('Fase de Grupos'!L5&lt;'Fase de Grupos'!J5,1,0)+IF('Fase de Grupos'!L7&lt;'Fase de Grupos'!J7,1,0)+IF('Fase de Grupos'!J9&lt;'Fase de Grupos'!L9,1,0)</f>
        <v>0</v>
      </c>
      <c r="G9">
        <f>VALUE('Fase de Grupos'!L5+'Fase de Grupos'!L7+'Fase de Grupos'!J9)</f>
        <v>0</v>
      </c>
      <c r="H9">
        <f>VALUE('Fase de Grupos'!J5+'Fase de Grupos'!J7+'Fase de Grupos'!L9)</f>
        <v>0</v>
      </c>
      <c r="I9">
        <f>Table2[[#This Row],[GF]]-Table2[[#This Row],[GC]]</f>
        <v>0</v>
      </c>
      <c r="J9">
        <f>Table2[[#This Row],[G]]*3+Table2[[#This Row],[E]]</f>
        <v>0</v>
      </c>
    </row>
    <row r="10" spans="1:10" x14ac:dyDescent="0.25">
      <c r="A10" s="19">
        <v>2</v>
      </c>
      <c r="B10" t="str">
        <f>Grupos!D3</f>
        <v>Irán</v>
      </c>
      <c r="C10">
        <f>COUNT('Fase de Grupos'!L4,'Fase de Grupos'!J7,'Fase de Grupos'!J8)</f>
        <v>0</v>
      </c>
      <c r="D10">
        <f>IF('Fase de Grupos'!L4&gt;'Fase de Grupos'!J4,1,0)+IF('Fase de Grupos'!J7&gt;'Fase de Grupos'!L7,1,0+IF('Fase de Grupos'!J8&gt;'Fase de Grupos'!L8,1,0))</f>
        <v>0</v>
      </c>
      <c r="E10">
        <f>IF('Fase de Grupos'!L4="",0,IF('Fase de Grupos'!L4='Fase de Grupos'!J4,1,0)+IF('Fase de Grupos'!J7="",0,IF('Fase de Grupos'!J7='Fase de Grupos'!L7,1,0)+IF('Fase de Grupos'!J8="",0,IF('Fase de Grupos'!J8='Fase de Grupos'!L8,1,0))))</f>
        <v>0</v>
      </c>
      <c r="F10">
        <f>IF('Fase de Grupos'!L4&lt;'Fase de Grupos'!J4,1,0)+IF('Fase de Grupos'!J7&lt;'Fase de Grupos'!L7,1,0)+IF('Fase de Grupos'!J8&lt;'Fase de Grupos'!L8,1,0)</f>
        <v>0</v>
      </c>
      <c r="G10">
        <f>VALUE('Fase de Grupos'!L4+'Fase de Grupos'!J7+'Fase de Grupos'!J8)</f>
        <v>0</v>
      </c>
      <c r="H10">
        <f>VALUE('Fase de Grupos'!J4+'Fase de Grupos'!L7+'Fase de Grupos'!L8)</f>
        <v>0</v>
      </c>
      <c r="I10">
        <f>Table2[[#This Row],[GF]]-Table2[[#This Row],[GC]]</f>
        <v>0</v>
      </c>
      <c r="J10">
        <f>Table2[[#This Row],[G]]*3+Table2[[#This Row],[E]]</f>
        <v>0</v>
      </c>
    </row>
    <row r="11" spans="1:10" x14ac:dyDescent="0.25">
      <c r="A11" s="57">
        <v>3</v>
      </c>
      <c r="B11" t="str">
        <f>Grupos!D4</f>
        <v>Marruecos</v>
      </c>
      <c r="C11">
        <f>COUNT('Fase de Grupos'!J4,'Fase de Grupos'!L6,'Fase de Grupos'!L9)</f>
        <v>0</v>
      </c>
      <c r="D11">
        <f>IF('Fase de Grupos'!J4&gt;'Fase de Grupos'!L4,1,0)+IF('Fase de Grupos'!L6&gt;'Fase de Grupos'!J6,1,0)+IF('Fase de Grupos'!L9&gt;'Fase de Grupos'!J9,1,0)</f>
        <v>0</v>
      </c>
      <c r="E11">
        <f>IF('Fase de Grupos'!J4="",0,IF('Fase de Grupos'!J4='Fase de Grupos'!L4,1,0)+IF('Fase de Grupos'!L6="",0,IF('Fase de Grupos'!L6='Fase de Grupos'!J6,1,0)+IF('Fase de Grupos'!L9="",0,IF('Fase de Grupos'!L9='Fase de Grupos'!J9,1,0))))</f>
        <v>0</v>
      </c>
      <c r="F11">
        <f>IF('Fase de Grupos'!J4&lt;'Fase de Grupos'!L4,1,0)+IF('Fase de Grupos'!L6&lt;'Fase de Grupos'!J6,1,0)+IF('Fase de Grupos'!L9&lt;'Fase de Grupos'!J9,1,0)</f>
        <v>0</v>
      </c>
      <c r="G11">
        <f>VALUE('Fase de Grupos'!J4+'Fase de Grupos'!L6+'Fase de Grupos'!L9)</f>
        <v>0</v>
      </c>
      <c r="H11">
        <f>VALUE('Fase de Grupos'!L4+'Fase de Grupos'!J6+'Fase de Grupos'!J9)</f>
        <v>0</v>
      </c>
      <c r="I11">
        <f>Table2[[#This Row],[GF]]-Table2[[#This Row],[GC]]</f>
        <v>0</v>
      </c>
      <c r="J11">
        <f>Table2[[#This Row],[G]]*3+Table2[[#This Row],[E]]</f>
        <v>0</v>
      </c>
    </row>
    <row r="12" spans="1:10" x14ac:dyDescent="0.25">
      <c r="A12" s="19">
        <v>4</v>
      </c>
      <c r="B12" t="str">
        <f>Grupos!D5</f>
        <v>Portugal</v>
      </c>
      <c r="C12">
        <f>COUNT('Fase de Grupos'!J5,'Fase de Grupos'!J6,'Fase de Grupos'!L8)</f>
        <v>0</v>
      </c>
      <c r="D12">
        <f>IF('Fase de Grupos'!J5&gt;'Fase de Grupos'!L5,1,0)+IF('Fase de Grupos'!J6&gt;'Fase de Grupos'!L6,1,0)+IF('Fase de Grupos'!L8&gt;'Fase de Grupos'!J8,1,0)</f>
        <v>0</v>
      </c>
      <c r="E12">
        <f>IF('Fase de Grupos'!J5="",0,IF('Fase de Grupos'!J5='Fase de Grupos'!L5,1,0)+IF('Fase de Grupos'!J6="",0,IF('Fase de Grupos'!J6='Fase de Grupos'!L6,1,0)+IF('Fase de Grupos'!L8="",0,IF('Fase de Grupos'!L8='Fase de Grupos'!J8,1,0))))</f>
        <v>0</v>
      </c>
      <c r="F12">
        <f>IF('Fase de Grupos'!J5&lt;'Fase de Grupos'!L5,1,0)+IF('Fase de Grupos'!J6&lt;'Fase de Grupos'!L6,1,0)+IF('Fase de Grupos'!L8&lt;'Fase de Grupos'!J8,1,0)</f>
        <v>0</v>
      </c>
      <c r="G12">
        <f>VALUE('Fase de Grupos'!J5+'Fase de Grupos'!J6+'Fase de Grupos'!L8)</f>
        <v>0</v>
      </c>
      <c r="H12">
        <f>VALUE('Fase de Grupos'!L5+'Fase de Grupos'!L6+'Fase de Grupos'!J8)</f>
        <v>0</v>
      </c>
      <c r="I12">
        <f>Table2[[#This Row],[GF]]-Table2[[#This Row],[GC]]</f>
        <v>0</v>
      </c>
      <c r="J12">
        <f>Table2[[#This Row],[G]]*3+Table2[[#This Row],[E]]</f>
        <v>0</v>
      </c>
    </row>
    <row r="14" spans="1:10" x14ac:dyDescent="0.25">
      <c r="A14" s="32" t="s">
        <v>53</v>
      </c>
      <c r="B14" s="33" t="s">
        <v>2</v>
      </c>
      <c r="C14" s="34" t="s">
        <v>45</v>
      </c>
      <c r="D14" s="34" t="s">
        <v>46</v>
      </c>
      <c r="E14" s="34" t="s">
        <v>47</v>
      </c>
      <c r="F14" s="34" t="s">
        <v>48</v>
      </c>
      <c r="G14" s="34" t="s">
        <v>49</v>
      </c>
      <c r="H14" s="34" t="s">
        <v>50</v>
      </c>
      <c r="I14" s="34" t="s">
        <v>51</v>
      </c>
      <c r="J14" s="34" t="s">
        <v>52</v>
      </c>
    </row>
    <row r="15" spans="1:10" x14ac:dyDescent="0.25">
      <c r="A15" s="56">
        <v>1</v>
      </c>
      <c r="B15" t="s">
        <v>13</v>
      </c>
      <c r="C15">
        <f>COUNT('Fase de Grupos'!S4,'Fase de Grupos'!S6,'Fase de Grupos'!Q8)</f>
        <v>0</v>
      </c>
      <c r="D15">
        <f>IF('Fase de Grupos'!S4&gt;'Fase de Grupos'!Q4,1,0)+IF('Fase de Grupos'!S6&gt;'Fase de Grupos'!Q6,1,0)+IF('Fase de Grupos'!Q8&gt;'Fase de Grupos'!S8,1,0)</f>
        <v>0</v>
      </c>
      <c r="E15">
        <f>IF('Fase de Grupos'!S4="",0,IF('Fase de Grupos'!S4='Fase de Grupos'!Q4,1,0)+IF('Fase de Grupos'!S6="",0,IF('Fase de Grupos'!S6='Fase de Grupos'!Q6,1,0)+IF('Fase de Grupos'!Q8="",0,IF('Fase de Grupos'!Q8='Fase de Grupos'!S8,1,0))))</f>
        <v>0</v>
      </c>
      <c r="F15">
        <f>IF('Fase de Grupos'!S4&lt;'Fase de Grupos'!Q4,1,0)+IF('Fase de Grupos'!S6&lt;'Fase de Grupos'!Q6,1,0)+IF('Fase de Grupos'!Q8&lt;'Fase de Grupos'!S8,1,0)</f>
        <v>0</v>
      </c>
      <c r="G15">
        <f>VALUE('Fase de Grupos'!S4+'Fase de Grupos'!S6+'Fase de Grupos'!Q8)</f>
        <v>0</v>
      </c>
      <c r="H15">
        <f>VALUE('Fase de Grupos'!Q4+'Fase de Grupos'!Q6+'Fase de Grupos'!S8)</f>
        <v>0</v>
      </c>
      <c r="I15">
        <f>Table3[[#This Row],[GF]]-Table3[[#This Row],[GC]]</f>
        <v>0</v>
      </c>
      <c r="J15">
        <f>Table3[[#This Row],[G]]*3+Table3[[#This Row],[E]]</f>
        <v>0</v>
      </c>
    </row>
    <row r="16" spans="1:10" x14ac:dyDescent="0.25">
      <c r="A16" s="19">
        <v>2</v>
      </c>
      <c r="B16" t="s">
        <v>21</v>
      </c>
      <c r="C16">
        <f>COUNT('Fase de Grupos'!S5,'Fase de Grupos'!Q6,'Fase de Grupos'!Q9)</f>
        <v>0</v>
      </c>
      <c r="D16">
        <f>IF('Fase de Grupos'!S5&gt;'Fase de Grupos'!Q5,1,0)+IF('Fase de Grupos'!Q6&gt;'Fase de Grupos'!S6,1,0)+IF('Fase de Grupos'!Q9&gt;'Fase de Grupos'!S9,1,0)</f>
        <v>0</v>
      </c>
      <c r="E16">
        <f>IF('Fase de Grupos'!S5="",0,IF('Fase de Grupos'!S5='Fase de Grupos'!Q5,1,0)+IF('Fase de Grupos'!Q6="",0,IF('Fase de Grupos'!Q6='Fase de Grupos'!S6,1,0)+IF('Fase de Grupos'!Q9="",0,IF('Fase de Grupos'!Q9='Fase de Grupos'!S9,1,0))))</f>
        <v>0</v>
      </c>
      <c r="F16">
        <f>IF('Fase de Grupos'!S5&lt;'Fase de Grupos'!Q5,1,0)+IF('Fase de Grupos'!Q6&lt;'Fase de Grupos'!S6,1,0)+IF('Fase de Grupos'!Q9&lt;'Fase de Grupos'!S9,1,0)</f>
        <v>0</v>
      </c>
      <c r="G16">
        <f>VALUE('Fase de Grupos'!S5+'Fase de Grupos'!Q6+'Fase de Grupos'!Q9)</f>
        <v>0</v>
      </c>
      <c r="H16">
        <f>VALUE('Fase de Grupos'!Q5+'Fase de Grupos'!S6+'Fase de Grupos'!S9)</f>
        <v>0</v>
      </c>
      <c r="I16">
        <f>Table3[[#This Row],[GF]]-Table3[[#This Row],[GC]]</f>
        <v>0</v>
      </c>
      <c r="J16">
        <f>Table3[[#This Row],[G]]*3+Table3[[#This Row],[E]]</f>
        <v>0</v>
      </c>
    </row>
    <row r="17" spans="1:10" x14ac:dyDescent="0.25">
      <c r="A17" s="56">
        <v>3</v>
      </c>
      <c r="B17" t="s">
        <v>55</v>
      </c>
      <c r="C17">
        <f>COUNT('Fase de Grupos'!Q4,'Fase de Grupos'!Q7,'Fase de Grupos'!S9)</f>
        <v>0</v>
      </c>
      <c r="D17">
        <f>IF('Fase de Grupos'!Q4&gt;'Fase de Grupos'!S4,1,0)+IF('Fase de Grupos'!Q7&gt;'Fase de Grupos'!S7,1,0)+IF('Fase de Grupos'!S9&gt;'Fase de Grupos'!Q9,1,0)</f>
        <v>0</v>
      </c>
      <c r="E17">
        <f>IF('Fase de Grupos'!Q4="",0,IF('Fase de Grupos'!Q4='Fase de Grupos'!S4,1,0)+IF('Fase de Grupos'!Q7="",0,IF('Fase de Grupos'!Q7='Fase de Grupos'!S7,1,0)+IF('Fase de Grupos'!S9="",0,IF('Fase de Grupos'!S9='Fase de Grupos'!Q9,1,0))))</f>
        <v>0</v>
      </c>
      <c r="F17">
        <f>IF('Fase de Grupos'!Q4&lt;'Fase de Grupos'!S4,1,0)+IF('Fase de Grupos'!Q7&lt;'Fase de Grupos'!S7,1,0)+IF('Fase de Grupos'!S9&lt;'Fase de Grupos'!Q9,1,0)</f>
        <v>0</v>
      </c>
      <c r="G17">
        <f>VALUE('Fase de Grupos'!Q4+'Fase de Grupos'!Q7+'Fase de Grupos'!S9)</f>
        <v>0</v>
      </c>
      <c r="H17">
        <f>VALUE('Fase de Grupos'!S4+'Fase de Grupos'!S7+'Fase de Grupos'!Q9)</f>
        <v>0</v>
      </c>
      <c r="I17">
        <f>Table3[[#This Row],[GF]]-Table3[[#This Row],[GC]]</f>
        <v>0</v>
      </c>
      <c r="J17">
        <f>Table3[[#This Row],[G]]*3+Table3[[#This Row],[E]]</f>
        <v>0</v>
      </c>
    </row>
    <row r="18" spans="1:10" x14ac:dyDescent="0.25">
      <c r="A18" s="19">
        <v>4</v>
      </c>
      <c r="B18" t="s">
        <v>42</v>
      </c>
      <c r="C18">
        <f>COUNT('Fase de Grupos'!Q5,'Fase de Grupos'!S7,'Fase de Grupos'!S8)</f>
        <v>0</v>
      </c>
      <c r="D18">
        <f>IF('Fase de Grupos'!Q5&gt;'Fase de Grupos'!S5,1,0)+IF('Fase de Grupos'!S7&gt;'Fase de Grupos'!Q7,1,0)+IF('Fase de Grupos'!S8&gt;'Fase de Grupos'!Q8,1,0)</f>
        <v>0</v>
      </c>
      <c r="E18">
        <f>IF('Fase de Grupos'!Q5="",0,IF('Fase de Grupos'!Q5='Fase de Grupos'!S5,1,0)+IF('Fase de Grupos'!S7="",0,IF('Fase de Grupos'!S7='Fase de Grupos'!Q7,1,0)+IF('Fase de Grupos'!S8="",0,IF('Fase de Grupos'!S8='Fase de Grupos'!Q8,1,0))))</f>
        <v>0</v>
      </c>
      <c r="F18">
        <f>IF('Fase de Grupos'!Q5&lt;'Fase de Grupos'!S5,1,0)+IF('Fase de Grupos'!S7&lt;'Fase de Grupos'!Q7,1,0)+IF('Fase de Grupos'!S8&lt;'Fase de Grupos'!Q8,1,0)</f>
        <v>0</v>
      </c>
      <c r="G18">
        <f>VALUE('Fase de Grupos'!Q5+'Fase de Grupos'!S7+'Fase de Grupos'!S8)</f>
        <v>0</v>
      </c>
      <c r="H18">
        <f>VALUE('Fase de Grupos'!S5+'Fase de Grupos'!Q7+'Fase de Grupos'!Q8)</f>
        <v>0</v>
      </c>
      <c r="I18">
        <f>Table3[[#This Row],[GF]]-Table3[[#This Row],[GC]]</f>
        <v>0</v>
      </c>
      <c r="J18">
        <f>Table3[[#This Row],[G]]*3+Table3[[#This Row],[E]]</f>
        <v>0</v>
      </c>
    </row>
    <row r="20" spans="1:10" x14ac:dyDescent="0.25">
      <c r="A20" s="35" t="s">
        <v>53</v>
      </c>
      <c r="B20" s="37" t="s">
        <v>14</v>
      </c>
      <c r="C20" s="41" t="s">
        <v>45</v>
      </c>
      <c r="D20" s="41" t="s">
        <v>46</v>
      </c>
      <c r="E20" s="41" t="s">
        <v>47</v>
      </c>
      <c r="F20" s="41" t="s">
        <v>48</v>
      </c>
      <c r="G20" s="41" t="s">
        <v>49</v>
      </c>
      <c r="H20" s="41" t="s">
        <v>50</v>
      </c>
      <c r="I20" s="41" t="s">
        <v>51</v>
      </c>
      <c r="J20" s="41" t="s">
        <v>52</v>
      </c>
    </row>
    <row r="21" spans="1:10" x14ac:dyDescent="0.25">
      <c r="A21" s="58">
        <v>1</v>
      </c>
      <c r="B21" s="40" t="s">
        <v>18</v>
      </c>
      <c r="C21" s="40">
        <f>COUNT('Fase de Grupos'!C12,'Fase de Grupos'!C14,'Fase de Grupos'!E16)</f>
        <v>0</v>
      </c>
      <c r="D21" s="40">
        <f>IF('Fase de Grupos'!C12&gt;'Fase de Grupos'!E12,1,0)+IF('Fase de Grupos'!C14&gt;'Fase de Grupos'!E14,1,0)+IF('Fase de Grupos'!E16&gt;'Fase de Grupos'!C16,1,0)</f>
        <v>0</v>
      </c>
      <c r="E21" s="40">
        <f>IF('Fase de Grupos'!C12="",0,IF('Fase de Grupos'!C12='Fase de Grupos'!E12,1,0)+IF('Fase de Grupos'!C14="",0,IF('Fase de Grupos'!C14='Fase de Grupos'!E14,1,0)+IF('Fase de Grupos'!E16="",0,IF('Fase de Grupos'!E16='Fase de Grupos'!C16,1,0))))</f>
        <v>0</v>
      </c>
      <c r="F21" s="40">
        <f>IF('Fase de Grupos'!C12&lt;'Fase de Grupos'!E12,1,0)+IF('Fase de Grupos'!C14&lt;'Fase de Grupos'!E14,1,0)+IF('Fase de Grupos'!E16&lt;'Fase de Grupos'!C16,1,0)</f>
        <v>0</v>
      </c>
      <c r="G21" s="40">
        <f>VALUE('Fase de Grupos'!C12+'Fase de Grupos'!C14+'Fase de Grupos'!E16)</f>
        <v>0</v>
      </c>
      <c r="H21" s="40">
        <f>VALUE('Fase de Grupos'!E12+'Fase de Grupos'!E14+'Fase de Grupos'!C16)</f>
        <v>0</v>
      </c>
      <c r="I21" s="40">
        <f>Table4[[#This Row],[GF]]-Table4[[#This Row],[GC]]</f>
        <v>0</v>
      </c>
      <c r="J21" s="40">
        <f>Table4[[#This Row],[G]]*3+Table4[[#This Row],[E]]</f>
        <v>0</v>
      </c>
    </row>
    <row r="22" spans="1:10" x14ac:dyDescent="0.25">
      <c r="A22" s="36">
        <v>2</v>
      </c>
      <c r="B22" s="39" t="s">
        <v>22</v>
      </c>
      <c r="C22" s="39">
        <f>COUNT('Fase de Grupos'!C13,'Fase de Grupos'!E14,'Fase de Grupos'!E17)</f>
        <v>0</v>
      </c>
      <c r="D22" s="39">
        <f>IF('Fase de Grupos'!C13&gt;'Fase de Grupos'!E13,1,0)+IF('Fase de Grupos'!E14&gt;'Fase de Grupos'!C14,1,0)+IF('Fase de Grupos'!E17&gt;'Fase de Grupos'!C17,1,0)</f>
        <v>0</v>
      </c>
      <c r="E22" s="39">
        <f>IF('Fase de Grupos'!C13="",0,IF('Fase de Grupos'!C13='Fase de Grupos'!E13,1,0)+IF('Fase de Grupos'!E14="",0,IF('Fase de Grupos'!E14='Fase de Grupos'!C14,1,0)+IF('Fase de Grupos'!E17="",0,IF('Fase de Grupos'!E17='Fase de Grupos'!C17,1,0))))</f>
        <v>0</v>
      </c>
      <c r="F22" s="39">
        <f>IF('Fase de Grupos'!C13&lt;'Fase de Grupos'!E13,1,0)+IF('Fase de Grupos'!E14&lt;'Fase de Grupos'!C14,1,0)+IF('Fase de Grupos'!E17&lt;'Fase de Grupos'!C17,1,0)</f>
        <v>0</v>
      </c>
      <c r="G22" s="39">
        <f>VALUE('Fase de Grupos'!C13+'Fase de Grupos'!E14+'Fase de Grupos'!E17)</f>
        <v>0</v>
      </c>
      <c r="H22" s="39">
        <f>VALUE('Fase de Grupos'!E13+'Fase de Grupos'!C14+'Fase de Grupos'!C17)</f>
        <v>0</v>
      </c>
      <c r="I22" s="39">
        <f>Table4[[#This Row],[GF]]-Table4[[#This Row],[GC]]</f>
        <v>0</v>
      </c>
      <c r="J22" s="39">
        <f>Table4[[#This Row],[G]]*3+Table4[[#This Row],[E]]</f>
        <v>0</v>
      </c>
    </row>
    <row r="23" spans="1:10" x14ac:dyDescent="0.25">
      <c r="A23" s="58">
        <v>3</v>
      </c>
      <c r="B23" s="40" t="s">
        <v>19</v>
      </c>
      <c r="C23" s="40">
        <f>COUNT('Fase de Grupos'!E12,'Fase de Grupos'!E15,'Fase de Grupos'!C17)</f>
        <v>0</v>
      </c>
      <c r="D23" s="40">
        <f>IF('Fase de Grupos'!E12&gt;'Fase de Grupos'!C12,1,0)+IF('Fase de Grupos'!E15&gt;'Fase de Grupos'!C15,1,0)+IF('Fase de Grupos'!C17&gt;'Fase de Grupos'!E17,1,0)</f>
        <v>0</v>
      </c>
      <c r="E23" s="40">
        <f>IF('Fase de Grupos'!E12="",0,IF('Fase de Grupos'!E12='Fase de Grupos'!C12,1,0)+IF('Fase de Grupos'!E15="",0,IF('Fase de Grupos'!E15='Fase de Grupos'!C15,1,0)+IF('Fase de Grupos'!C17="",0,IF('Fase de Grupos'!C17='Fase de Grupos'!E17,1,0))))</f>
        <v>0</v>
      </c>
      <c r="F23" s="40">
        <f>IF('Fase de Grupos'!E12&lt;'Fase de Grupos'!C12,1,0)+IF('Fase de Grupos'!E15&lt;'Fase de Grupos'!C15,1,0)+IF('Fase de Grupos'!C17&lt;'Fase de Grupos'!E17,1,0)</f>
        <v>0</v>
      </c>
      <c r="G23" s="40">
        <f>VALUE('Fase de Grupos'!E12+'Fase de Grupos'!E15+'Fase de Grupos'!C17)</f>
        <v>0</v>
      </c>
      <c r="H23" s="40">
        <f>VALUE('Fase de Grupos'!C12+'Fase de Grupos'!C15+'Fase de Grupos'!E17)</f>
        <v>0</v>
      </c>
      <c r="I23" s="40">
        <f>Table4[[#This Row],[GF]]-Table4[[#This Row],[GC]]</f>
        <v>0</v>
      </c>
      <c r="J23" s="40">
        <f>Table4[[#This Row],[G]]*3+Table4[[#This Row],[E]]</f>
        <v>0</v>
      </c>
    </row>
    <row r="24" spans="1:10" x14ac:dyDescent="0.25">
      <c r="A24" s="36">
        <v>4</v>
      </c>
      <c r="B24" s="39" t="s">
        <v>23</v>
      </c>
      <c r="C24" s="39">
        <f>COUNT('Fase de Grupos'!E13,'Fase de Grupos'!C15,'Fase de Grupos'!C16)</f>
        <v>0</v>
      </c>
      <c r="D24" s="39">
        <f>IF('Fase de Grupos'!E13&gt;'Fase de Grupos'!C13,1,0)+IF('Fase de Grupos'!C15&gt;'Fase de Grupos'!E15,1,0)+IF('Fase de Grupos'!C16&gt;'Fase de Grupos'!E16,1,0)</f>
        <v>0</v>
      </c>
      <c r="E24" s="39">
        <f>IF('Fase de Grupos'!E13="",0,IF('Fase de Grupos'!E13='Fase de Grupos'!C13,1,0)+IF('Fase de Grupos'!C15="",0,IF('Fase de Grupos'!C15='Fase de Grupos'!E15,1,0)+IF('Fase de Grupos'!C16="",0,IF('Fase de Grupos'!C16='Fase de Grupos'!E16,1,0))))</f>
        <v>0</v>
      </c>
      <c r="F24" s="39">
        <f>IF('Fase de Grupos'!E13&lt;'Fase de Grupos'!C13,1,0)+IF('Fase de Grupos'!C15&lt;'Fase de Grupos'!E15,1,0)+IF('Fase de Grupos'!C16&lt;'Fase de Grupos'!E16,1,0)</f>
        <v>0</v>
      </c>
      <c r="G24" s="39">
        <f>VALUE('Fase de Grupos'!E13+'Fase de Grupos'!C15+'Fase de Grupos'!C16)</f>
        <v>0</v>
      </c>
      <c r="H24" s="39">
        <f>VALUE('Fase de Grupos'!C13+'Fase de Grupos'!E15+'Fase de Grupos'!E16)</f>
        <v>0</v>
      </c>
      <c r="I24" s="39">
        <f>Table4[[#This Row],[GF]]-Table4[[#This Row],[GC]]</f>
        <v>0</v>
      </c>
      <c r="J24" s="39">
        <f>Table4[[#This Row],[G]]*3+Table4[[#This Row],[E]]</f>
        <v>0</v>
      </c>
    </row>
    <row r="25" spans="1:10" x14ac:dyDescent="0.25">
      <c r="H25" s="38"/>
    </row>
    <row r="26" spans="1:10" x14ac:dyDescent="0.25">
      <c r="A26" s="42" t="s">
        <v>53</v>
      </c>
      <c r="B26" s="43" t="s">
        <v>17</v>
      </c>
      <c r="C26" s="44" t="s">
        <v>45</v>
      </c>
      <c r="D26" s="44" t="s">
        <v>46</v>
      </c>
      <c r="E26" s="44" t="s">
        <v>47</v>
      </c>
      <c r="F26" s="44" t="s">
        <v>48</v>
      </c>
      <c r="G26" s="44" t="s">
        <v>49</v>
      </c>
      <c r="H26" s="44" t="s">
        <v>50</v>
      </c>
      <c r="I26" s="44" t="s">
        <v>51</v>
      </c>
      <c r="J26" s="45" t="s">
        <v>52</v>
      </c>
    </row>
    <row r="27" spans="1:10" x14ac:dyDescent="0.25">
      <c r="A27" s="59">
        <v>1</v>
      </c>
      <c r="B27" s="52" t="s">
        <v>28</v>
      </c>
      <c r="C27" s="53">
        <f>COUNT('Fase de Grupos'!J13,'Fase de Grupos'!J14,'Fase de Grupos'!L16)</f>
        <v>0</v>
      </c>
      <c r="D27" s="53">
        <f>IF('Fase de Grupos'!J13&gt;'Fase de Grupos'!L13,1,0)+IF('Fase de Grupos'!J14&gt;'Fase de Grupos'!L14,1,0)+IF('Fase de Grupos'!L16&gt;'Fase de Grupos'!J16,1,0)</f>
        <v>0</v>
      </c>
      <c r="E27" s="53">
        <f>IF('Fase de Grupos'!J13="",0,IF('Fase de Grupos'!J13='Fase de Grupos'!L13,1,0)+IF('Fase de Grupos'!J14="",0,IF('Fase de Grupos'!J14='Fase de Grupos'!L14,1,0)+IF('Fase de Grupos'!L16="",0,IF('Fase de Grupos'!L16='Fase de Grupos'!J16,1,0))))</f>
        <v>0</v>
      </c>
      <c r="F27" s="53">
        <f>IF('Fase de Grupos'!J13&lt;'Fase de Grupos'!L13,1,0)+IF('Fase de Grupos'!J14&lt;'Fase de Grupos'!L14,1,0)+IF('Fase de Grupos'!L16&lt;'Fase de Grupos'!J16,1,0)</f>
        <v>0</v>
      </c>
      <c r="G27" s="53">
        <f>VALUE('Fase de Grupos'!J13+'Fase de Grupos'!J14+'Fase de Grupos'!L16)</f>
        <v>0</v>
      </c>
      <c r="H27" s="53">
        <f>VALUE('Fase de Grupos'!L13+'Fase de Grupos'!L14+'Fase de Grupos'!J16)</f>
        <v>0</v>
      </c>
      <c r="I27" s="53">
        <f>Table5[[#This Row],[GF]]-Table5[[#This Row],[GC]]</f>
        <v>0</v>
      </c>
      <c r="J27" s="54">
        <f>Table5[[#This Row],[G]]*3+Table5[[#This Row],[E]]</f>
        <v>0</v>
      </c>
    </row>
    <row r="28" spans="1:10" x14ac:dyDescent="0.25">
      <c r="A28" s="36">
        <v>2</v>
      </c>
      <c r="B28" s="46" t="s">
        <v>24</v>
      </c>
      <c r="C28" s="47">
        <f>COUNT('Fase de Grupos'!J12,'Fase de Grupos'!L14,'Fase de Grupos'!L17)</f>
        <v>0</v>
      </c>
      <c r="D28" s="47">
        <f>IF('Fase de Grupos'!J12&gt;'Fase de Grupos'!L12,1,0)+IF('Fase de Grupos'!L14&gt;'Fase de Grupos'!J14,1,0)+IF('Fase de Grupos'!L17&gt;'Fase de Grupos'!J17,1,0)</f>
        <v>0</v>
      </c>
      <c r="E28" s="47">
        <f>IF('Fase de Grupos'!J12="",0,IF('Fase de Grupos'!J12='Fase de Grupos'!L12,1,0)+IF('Fase de Grupos'!L14="",0,IF('Fase de Grupos'!L14='Fase de Grupos'!J14,1,0)+IF('Fase de Grupos'!L17="",0,IF('Fase de Grupos'!L17='Fase de Grupos'!J17,1,0))))</f>
        <v>0</v>
      </c>
      <c r="F28" s="47">
        <f>IF('Fase de Grupos'!J12&lt;'Fase de Grupos'!L12,1,0)+IF('Fase de Grupos'!L14&lt;'Fase de Grupos'!J14,1,0)+IF('Fase de Grupos'!L17&lt;'Fase de Grupos'!J17,1,0)</f>
        <v>0</v>
      </c>
      <c r="G28" s="47">
        <f>VALUE('Fase de Grupos'!J12+'Fase de Grupos'!L14+'Fase de Grupos'!L17)</f>
        <v>0</v>
      </c>
      <c r="H28" s="47">
        <f>VALUE('Fase de Grupos'!L12+'Fase de Grupos'!J14+'Fase de Grupos'!J17)</f>
        <v>0</v>
      </c>
      <c r="I28" s="47">
        <f>Table5[[#This Row],[GF]]-Table5[[#This Row],[GC]]</f>
        <v>0</v>
      </c>
      <c r="J28" s="48">
        <f>Table5[[#This Row],[G]]*3+Table5[[#This Row],[E]]</f>
        <v>0</v>
      </c>
    </row>
    <row r="29" spans="1:10" x14ac:dyDescent="0.25">
      <c r="A29" s="59">
        <v>3</v>
      </c>
      <c r="B29" s="52" t="s">
        <v>25</v>
      </c>
      <c r="C29" s="53">
        <f>COUNT('Fase de Grupos'!L12,'Fase de Grupos'!J15,'Fase de Grupos'!J16)</f>
        <v>0</v>
      </c>
      <c r="D29" s="53">
        <f>IF('Fase de Grupos'!L12&gt;'Fase de Grupos'!J12,1,0)+IF('Fase de Grupos'!J15&gt;'Fase de Grupos'!L15,1,0)+IF('Fase de Grupos'!J16&gt;'Fase de Grupos'!L16,1,0)</f>
        <v>0</v>
      </c>
      <c r="E29" s="53">
        <f>IF('Fase de Grupos'!L12="",0,IF('Fase de Grupos'!L12='Fase de Grupos'!J12,1,0)+IF('Fase de Grupos'!J15="",0,IF('Fase de Grupos'!J15='Fase de Grupos'!L15,1,0)+IF('Fase de Grupos'!J16="",0,IF('Fase de Grupos'!J16='Fase de Grupos'!L16,1,0))))</f>
        <v>0</v>
      </c>
      <c r="F29" s="53">
        <f>IF('Fase de Grupos'!L12&lt;'Fase de Grupos'!J12,1,0)+IF('Fase de Grupos'!J15&lt;'Fase de Grupos'!L15,1,0)+IF('Fase de Grupos'!J16&lt;'Fase de Grupos'!L16,1,0)</f>
        <v>0</v>
      </c>
      <c r="G29" s="53">
        <f>VALUE('Fase de Grupos'!L12+'Fase de Grupos'!J15+'Fase de Grupos'!J16)</f>
        <v>0</v>
      </c>
      <c r="H29" s="53">
        <f>VALUE('Fase de Grupos'!J12+'Fase de Grupos'!L15+'Fase de Grupos'!L16)</f>
        <v>0</v>
      </c>
      <c r="I29" s="53">
        <f>Table5[[#This Row],[GF]]-Table5[[#This Row],[GC]]</f>
        <v>0</v>
      </c>
      <c r="J29" s="54">
        <f>Table5[[#This Row],[G]]*3+Table5[[#This Row],[E]]</f>
        <v>0</v>
      </c>
    </row>
    <row r="30" spans="1:10" x14ac:dyDescent="0.25">
      <c r="A30" s="36">
        <v>4</v>
      </c>
      <c r="B30" s="49" t="s">
        <v>29</v>
      </c>
      <c r="C30" s="50">
        <f>COUNT('Fase de Grupos'!L13,'Fase de Grupos'!L15,'Fase de Grupos'!J17)</f>
        <v>0</v>
      </c>
      <c r="D30" s="50">
        <f>IF('Fase de Grupos'!L13&gt;'Fase de Grupos'!J13,1,0)+IF('Fase de Grupos'!L15&gt;'Fase de Grupos'!J15,1,0)+IF('Fase de Grupos'!J17&gt;'Fase de Grupos'!L17,1,0)</f>
        <v>0</v>
      </c>
      <c r="E30" s="50">
        <f>IF('Fase de Grupos'!L13="",0,IF('Fase de Grupos'!L13='Fase de Grupos'!J13,1,0)+IF('Fase de Grupos'!L15="",0,IF('Fase de Grupos'!L15='Fase de Grupos'!J15,1,0)+IF('Fase de Grupos'!J17="",0,IF('Fase de Grupos'!J17='Fase de Grupos'!L17,1,0))))</f>
        <v>0</v>
      </c>
      <c r="F30" s="50">
        <f>IF('Fase de Grupos'!L13&lt;'Fase de Grupos'!J13,1,0)+IF('Fase de Grupos'!L15&lt;'Fase de Grupos'!J15,1,0)+IF('Fase de Grupos'!J17&lt;'Fase de Grupos'!L17,1,0)</f>
        <v>0</v>
      </c>
      <c r="G30" s="50">
        <f>VALUE('Fase de Grupos'!L13+'Fase de Grupos'!L15+'Fase de Grupos'!J17)</f>
        <v>0</v>
      </c>
      <c r="H30" s="50">
        <f>VALUE('Fase de Grupos'!J13+'Fase de Grupos'!J15+'Fase de Grupos'!L17)</f>
        <v>0</v>
      </c>
      <c r="I30" s="50">
        <f>Table5[[#This Row],[GF]]-Table5[[#This Row],[GC]]</f>
        <v>0</v>
      </c>
      <c r="J30" s="51">
        <f>Table5[[#This Row],[G]]*3+Table5[[#This Row],[E]]</f>
        <v>0</v>
      </c>
    </row>
    <row r="32" spans="1:10" x14ac:dyDescent="0.25">
      <c r="A32" s="101" t="s">
        <v>53</v>
      </c>
      <c r="B32" s="73" t="s">
        <v>15</v>
      </c>
      <c r="C32" s="74" t="s">
        <v>45</v>
      </c>
      <c r="D32" s="74" t="s">
        <v>46</v>
      </c>
      <c r="E32" s="74" t="s">
        <v>47</v>
      </c>
      <c r="F32" s="74" t="s">
        <v>48</v>
      </c>
      <c r="G32" s="74" t="s">
        <v>49</v>
      </c>
      <c r="H32" s="74" t="s">
        <v>50</v>
      </c>
      <c r="I32" s="74" t="s">
        <v>51</v>
      </c>
      <c r="J32" s="74" t="s">
        <v>52</v>
      </c>
    </row>
    <row r="33" spans="1:10" x14ac:dyDescent="0.25">
      <c r="A33" s="84">
        <v>1</v>
      </c>
      <c r="B33" s="75" t="str">
        <f>Grupos!B10</f>
        <v>Alemania</v>
      </c>
      <c r="C33" s="75">
        <f>COUNT('Fase de Grupos'!Q12,'Fase de Grupos'!Q15,'Fase de Grupos'!S16)</f>
        <v>0</v>
      </c>
      <c r="D33" s="75">
        <f>IF('Fase de Grupos'!Q12&gt;'Fase de Grupos'!S12,1,0)+IF('Fase de Grupos'!Q15&gt;'Fase de Grupos'!S15,1,0)+IF('Fase de Grupos'!S16&gt;'Fase de Grupos'!Q16,1,0)</f>
        <v>0</v>
      </c>
      <c r="E33" s="75">
        <f>IF('Fase de Grupos'!Q12="",0,IF('Fase de Grupos'!Q12='Fase de Grupos'!S12,1,0)+IF('Fase de Grupos'!Q15="",0,IF('Fase de Grupos'!Q15='Fase de Grupos'!S15,1,0)+IF('Fase de Grupos'!S16="",0,IF('Fase de Grupos'!S16='Fase de Grupos'!Q16,1,0))))</f>
        <v>0</v>
      </c>
      <c r="F33" s="75">
        <f>IF('Fase de Grupos'!Q12&lt;'Fase de Grupos'!S12,1,0)+IF('Fase de Grupos'!Q15&lt;'Fase de Grupos'!S15,1,0)+IF('Fase de Grupos'!S16&lt;'Fase de Grupos'!Q16,1,0)</f>
        <v>0</v>
      </c>
      <c r="G33" s="75">
        <f>VALUE('Fase de Grupos'!Q12+'Fase de Grupos'!Q15+'Fase de Grupos'!S16)</f>
        <v>0</v>
      </c>
      <c r="H33" s="75">
        <f>VALUE('Fase de Grupos'!S12+'Fase de Grupos'!S15+'Fase de Grupos'!Q16)</f>
        <v>0</v>
      </c>
      <c r="I33" s="75">
        <f>Table6[[#This Row],[GF]]-Table6[[#This Row],[GC]]</f>
        <v>0</v>
      </c>
      <c r="J33" s="75">
        <f>Table6[[#This Row],[G]]*3+Table6[[#This Row],[E]]</f>
        <v>0</v>
      </c>
    </row>
    <row r="34" spans="1:10" x14ac:dyDescent="0.25">
      <c r="A34" s="36">
        <v>2</v>
      </c>
      <c r="B34" s="75" t="str">
        <f>Grupos!B11</f>
        <v>Corea del Sur</v>
      </c>
      <c r="C34" s="75">
        <f>COUNT('Fase de Grupos'!S13,'Fase de Grupos'!Q14,'Fase de Grupos'!Q16)</f>
        <v>0</v>
      </c>
      <c r="D34" s="75">
        <f>IF('Fase de Grupos'!S13&gt;'Fase de Grupos'!Q13,1,0)+IF('Fase de Grupos'!Q14&gt;'Fase de Grupos'!S14,1,0)+IF('Fase de Grupos'!Q16&gt;'Fase de Grupos'!S16,1,0)</f>
        <v>0</v>
      </c>
      <c r="E34" s="75">
        <f>IF('Fase de Grupos'!S13="",0,IF('Fase de Grupos'!S13='Fase de Grupos'!Q13,1,0)+IF('Fase de Grupos'!Q14="",0,IF('Fase de Grupos'!Q14='Fase de Grupos'!S14,1,0)+IF('Fase de Grupos'!Q16="",0,IF('Fase de Grupos'!Q16='Fase de Grupos'!S16,1,0))))</f>
        <v>0</v>
      </c>
      <c r="F34" s="75">
        <f>IF('Fase de Grupos'!S13&lt;'Fase de Grupos'!Q13,1,0)+IF('Fase de Grupos'!Q14&lt;'Fase de Grupos'!S14,1,0)+IF('Fase de Grupos'!Q16&lt;'Fase de Grupos'!S16,1,0)</f>
        <v>0</v>
      </c>
      <c r="G34" s="75">
        <f>VALUE('Fase de Grupos'!S13+'Fase de Grupos'!Q14+'Fase de Grupos'!Q16)</f>
        <v>0</v>
      </c>
      <c r="H34" s="75">
        <f>VALUE('Fase de Grupos'!Q13+'Fase de Grupos'!S14+'Fase de Grupos'!S16)</f>
        <v>0</v>
      </c>
      <c r="I34" s="75">
        <f>Table6[[#This Row],[GF]]-Table6[[#This Row],[GC]]</f>
        <v>0</v>
      </c>
      <c r="J34" s="75">
        <f>Table6[[#This Row],[G]]*3+Table6[[#This Row],[E]]</f>
        <v>0</v>
      </c>
    </row>
    <row r="35" spans="1:10" x14ac:dyDescent="0.25">
      <c r="A35" s="84">
        <v>3</v>
      </c>
      <c r="B35" s="75" t="str">
        <f>Grupos!B12</f>
        <v>México</v>
      </c>
      <c r="C35" s="75">
        <f>COUNT('Fase de Grupos'!S12,'Fase de Grupos'!S14,'Fase de Grupos'!Q17)</f>
        <v>0</v>
      </c>
      <c r="D35" s="75">
        <f>IF('Fase de Grupos'!S12&gt;'Fase de Grupos'!Q12,1,0)+IF('Fase de Grupos'!S14&gt;'Fase de Grupos'!Q14,1,0)+IF('Fase de Grupos'!Q17&gt;'Fase de Grupos'!S17,1,0)</f>
        <v>0</v>
      </c>
      <c r="E35" s="75">
        <f>IF('Fase de Grupos'!S12="",0,IF('Fase de Grupos'!S12='Fase de Grupos'!Q12,1,0)+IF('Fase de Grupos'!S14="",0,IF('Fase de Grupos'!S14='Fase de Grupos'!Q14,1,0)+IF('Fase de Grupos'!Q17="",0,IF('Fase de Grupos'!Q17='Fase de Grupos'!S17,1,0))))</f>
        <v>0</v>
      </c>
      <c r="F35" s="75">
        <f>IF('Fase de Grupos'!S12&lt;'Fase de Grupos'!Q12,1,0)+IF('Fase de Grupos'!S14&lt;'Fase de Grupos'!Q14,1,0)+IF('Fase de Grupos'!Q17&lt;'Fase de Grupos'!S17,1,0)</f>
        <v>0</v>
      </c>
      <c r="G35" s="75">
        <f>VALUE('Fase de Grupos'!S12+'Fase de Grupos'!S14+'Fase de Grupos'!Q17)</f>
        <v>0</v>
      </c>
      <c r="H35" s="75">
        <f>VALUE('Fase de Grupos'!Q12+'Fase de Grupos'!Q14+'Fase de Grupos'!S17)</f>
        <v>0</v>
      </c>
      <c r="I35" s="75">
        <f>Table6[[#This Row],[GF]]-Table6[[#This Row],[GC]]</f>
        <v>0</v>
      </c>
      <c r="J35" s="75">
        <f>Table6[[#This Row],[G]]*3+Table6[[#This Row],[E]]</f>
        <v>0</v>
      </c>
    </row>
    <row r="36" spans="1:10" x14ac:dyDescent="0.25">
      <c r="A36" s="36">
        <v>4</v>
      </c>
      <c r="B36" s="75" t="str">
        <f>Grupos!B13</f>
        <v>Suecia</v>
      </c>
      <c r="C36" s="75">
        <f>COUNT('Fase de Grupos'!Q13,'Fase de Grupos'!S15,'Fase de Grupos'!S17)</f>
        <v>0</v>
      </c>
      <c r="D36" s="75">
        <f>IF('Fase de Grupos'!Q13&gt;'Fase de Grupos'!S13,1,0)+IF('Fase de Grupos'!S15&gt;'Fase de Grupos'!Q15,1,0)+IF('Fase de Grupos'!S17&gt;'Fase de Grupos'!Q17,1,0)</f>
        <v>0</v>
      </c>
      <c r="E36" s="75">
        <f>IF('Fase de Grupos'!Q13="",0,IF('Fase de Grupos'!Q13='Fase de Grupos'!S13,1,0)+IF('Fase de Grupos'!S15="",0,IF('Fase de Grupos'!S15='Fase de Grupos'!Q15,1,0)+IF('Fase de Grupos'!S17="",0,IF('Fase de Grupos'!S17='Fase de Grupos'!Q17,1,0))))</f>
        <v>0</v>
      </c>
      <c r="F36" s="75">
        <f>IF('Fase de Grupos'!Q13&lt;'Fase de Grupos'!S13,1,0)+IF('Fase de Grupos'!S15&lt;'Fase de Grupos'!Q15,1,0)+IF('Fase de Grupos'!S17&lt;'Fase de Grupos'!Q17,1,0)</f>
        <v>0</v>
      </c>
      <c r="G36" s="75">
        <f>VALUE('Fase de Grupos'!Q13+'Fase de Grupos'!S15+'Fase de Grupos'!S17)</f>
        <v>0</v>
      </c>
      <c r="H36" s="75">
        <f>VALUE('Fase de Grupos'!S13+'Fase de Grupos'!Q15+'Fase de Grupos'!Q17)</f>
        <v>0</v>
      </c>
      <c r="I36" s="75">
        <f>Table6[[#This Row],[GF]]-Table6[[#This Row],[GC]]</f>
        <v>0</v>
      </c>
      <c r="J36" s="75">
        <f>Table6[[#This Row],[G]]*3+Table6[[#This Row],[E]]</f>
        <v>0</v>
      </c>
    </row>
    <row r="38" spans="1:10" x14ac:dyDescent="0.25">
      <c r="A38" s="100" t="s">
        <v>53</v>
      </c>
      <c r="B38" s="86" t="s">
        <v>16</v>
      </c>
      <c r="C38" s="87" t="s">
        <v>45</v>
      </c>
      <c r="D38" s="87" t="s">
        <v>46</v>
      </c>
      <c r="E38" s="87" t="s">
        <v>47</v>
      </c>
      <c r="F38" s="87" t="s">
        <v>48</v>
      </c>
      <c r="G38" s="87" t="s">
        <v>49</v>
      </c>
      <c r="H38" s="87" t="s">
        <v>50</v>
      </c>
      <c r="I38" s="87" t="s">
        <v>51</v>
      </c>
      <c r="J38" s="88" t="s">
        <v>52</v>
      </c>
    </row>
    <row r="39" spans="1:10" x14ac:dyDescent="0.25">
      <c r="A39" s="85">
        <v>1</v>
      </c>
      <c r="B39" s="89" t="str">
        <f>Grupos!D10</f>
        <v>Bélgica</v>
      </c>
      <c r="C39" s="90">
        <f>COUNT('Fase de Grupos'!C20,'Fase de Grupos'!C22,'Fase de Grupos'!E24)</f>
        <v>0</v>
      </c>
      <c r="D39" s="90">
        <f>IF('Fase de Grupos'!C20&gt;'Fase de Grupos'!E20,1,0)+IF('Fase de Grupos'!C22&gt;'Fase de Grupos'!E22,1,0)+IF('Fase de Grupos'!E24&gt;'Fase de Grupos'!C24,1,0)</f>
        <v>0</v>
      </c>
      <c r="E39" s="90">
        <f>IF('Fase de Grupos'!C20="",0,IF('Fase de Grupos'!C20='Fase de Grupos'!E20,1,0)+IF('Fase de Grupos'!C22="",0,IF('Fase de Grupos'!C22='Fase de Grupos'!E22,1,0)+IF('Fase de Grupos'!E24="",0,IF('Fase de Grupos'!E24='Fase de Grupos'!C24,1,0))))</f>
        <v>0</v>
      </c>
      <c r="F39" s="90">
        <f>IF('Fase de Grupos'!C20&lt;'Fase de Grupos'!E20,1,0)+IF('Fase de Grupos'!C22&lt;'Fase de Grupos'!E22,1,0)+IF('Fase de Grupos'!E24&lt;'Fase de Grupos'!C24,1,0)</f>
        <v>0</v>
      </c>
      <c r="G39" s="90">
        <f>VALUE('Fase de Grupos'!C20+'Fase de Grupos'!C22+'Fase de Grupos'!E24)</f>
        <v>0</v>
      </c>
      <c r="H39" s="90">
        <f>VALUE('Fase de Grupos'!E20+'Fase de Grupos'!E22+'Fase de Grupos'!C24)</f>
        <v>0</v>
      </c>
      <c r="I39" s="90">
        <f>Table7[[#This Row],[GF]]-Table7[[#This Row],[GC]]</f>
        <v>0</v>
      </c>
      <c r="J39" s="91">
        <f>Table7[[#This Row],[G]]*3+Table7[[#This Row],[E]]</f>
        <v>0</v>
      </c>
    </row>
    <row r="40" spans="1:10" x14ac:dyDescent="0.25">
      <c r="A40" s="36">
        <v>2</v>
      </c>
      <c r="B40" s="92" t="str">
        <f>Grupos!D11</f>
        <v>Inglaterra</v>
      </c>
      <c r="C40" s="93">
        <f>COUNT('Fase de Grupos'!E21,'Fase de Grupos'!C23,'Fase de Grupos'!C24)</f>
        <v>0</v>
      </c>
      <c r="D40" s="93">
        <f>IF('Fase de Grupos'!E21&gt;'Fase de Grupos'!C21,1,0)+IF('Fase de Grupos'!C23&gt;'Fase de Grupos'!E23,1,0)+IF('Fase de Grupos'!C24&gt;'Fase de Grupos'!E24,1,0)</f>
        <v>0</v>
      </c>
      <c r="E40" s="93">
        <f>IF('Fase de Grupos'!E21="",0,IF('Fase de Grupos'!E21='Fase de Grupos'!C21,1,0)+IF('Fase de Grupos'!C23="",0,IF('Fase de Grupos'!C23='Fase de Grupos'!E23,1,0)+IF('Fase de Grupos'!C24="",0,IF('Fase de Grupos'!C24='Fase de Grupos'!E24,1,0))))</f>
        <v>0</v>
      </c>
      <c r="F40" s="93">
        <f>IF('Fase de Grupos'!E21&lt;'Fase de Grupos'!C21,1,0)+IF('Fase de Grupos'!C23&lt;'Fase de Grupos'!E23,1,0)+IF('Fase de Grupos'!C24&lt;'Fase de Grupos'!E24,1,0)</f>
        <v>0</v>
      </c>
      <c r="G40" s="93">
        <f>VALUE('Fase de Grupos'!E21+'Fase de Grupos'!C23+'Fase de Grupos'!C24)</f>
        <v>0</v>
      </c>
      <c r="H40" s="93">
        <f>VALUE('Fase de Grupos'!C21+'Fase de Grupos'!E23+'Fase de Grupos'!E24)</f>
        <v>0</v>
      </c>
      <c r="I40" s="93">
        <f>Table7[[#This Row],[GF]]-Table7[[#This Row],[GC]]</f>
        <v>0</v>
      </c>
      <c r="J40" s="94">
        <f>Table7[[#This Row],[G]]*3+Table7[[#This Row],[E]]</f>
        <v>0</v>
      </c>
    </row>
    <row r="41" spans="1:10" x14ac:dyDescent="0.25">
      <c r="A41" s="85">
        <v>3</v>
      </c>
      <c r="B41" s="89" t="str">
        <f>Grupos!D12</f>
        <v>Panamá</v>
      </c>
      <c r="C41" s="90">
        <f>COUNT('Fase de Grupos'!E20,'Fase de Grupos'!E23,'Fase de Grupos'!C25)</f>
        <v>0</v>
      </c>
      <c r="D41" s="90">
        <f>IF('Fase de Grupos'!E20&gt;'Fase de Grupos'!C20,1,0)+IF('Fase de Grupos'!E23&gt;'Fase de Grupos'!C23,1,0)+IF('Fase de Grupos'!C25&gt;'Fase de Grupos'!E25,1,0)</f>
        <v>0</v>
      </c>
      <c r="E41" s="90">
        <f>IF('Fase de Grupos'!E20="",0,IF('Fase de Grupos'!E20='Fase de Grupos'!C20,1,0)+IF('Fase de Grupos'!E23="",0,IF('Fase de Grupos'!E23='Fase de Grupos'!C23,1,0)+IF('Fase de Grupos'!C25="",0,IF('Fase de Grupos'!C25='Fase de Grupos'!E25,1,0))))</f>
        <v>0</v>
      </c>
      <c r="F41" s="90">
        <f>IF('Fase de Grupos'!E20&lt;'Fase de Grupos'!C20,1,0)+IF('Fase de Grupos'!E23&lt;'Fase de Grupos'!C23,1,0)+IF('Fase de Grupos'!C25&lt;'Fase de Grupos'!E25,1,0)</f>
        <v>0</v>
      </c>
      <c r="G41" s="90">
        <f>VALUE('Fase de Grupos'!E20+'Fase de Grupos'!E23+'Fase de Grupos'!C25)</f>
        <v>0</v>
      </c>
      <c r="H41" s="90">
        <f>VALUE('Fase de Grupos'!C20+'Fase de Grupos'!C23+'Fase de Grupos'!E25)</f>
        <v>0</v>
      </c>
      <c r="I41" s="90">
        <f>Table7[[#This Row],[GF]]-Table7[[#This Row],[GC]]</f>
        <v>0</v>
      </c>
      <c r="J41" s="91">
        <f>Table7[[#This Row],[G]]*3+Table7[[#This Row],[E]]</f>
        <v>0</v>
      </c>
    </row>
    <row r="42" spans="1:10" x14ac:dyDescent="0.25">
      <c r="A42" s="36">
        <v>4</v>
      </c>
      <c r="B42" s="95" t="str">
        <f>Grupos!D13</f>
        <v>Túnez</v>
      </c>
      <c r="C42" s="96">
        <f>COUNT('Fase de Grupos'!C21,'Fase de Grupos'!E22,'Fase de Grupos'!E25)</f>
        <v>0</v>
      </c>
      <c r="D42" s="96">
        <f>IF('Fase de Grupos'!C21&gt;'Fase de Grupos'!E21,1,0)+IF('Fase de Grupos'!E22&gt;'Fase de Grupos'!C22,1,0)+IF('Fase de Grupos'!E25&gt;'Fase de Grupos'!C25,1,0)</f>
        <v>0</v>
      </c>
      <c r="E42" s="96">
        <f>IF('Fase de Grupos'!C21="",0,IF('Fase de Grupos'!C21='Fase de Grupos'!E21,1,0)+IF('Fase de Grupos'!E22="",0,IF('Fase de Grupos'!E22='Fase de Grupos'!C22,1,0)+IF('Fase de Grupos'!E25="",0,IF('Fase de Grupos'!E25='Fase de Grupos'!C25,1,0))))</f>
        <v>0</v>
      </c>
      <c r="F42" s="96">
        <f>IF('Fase de Grupos'!C21&lt;'Fase de Grupos'!E21,1,0)+IF('Fase de Grupos'!E22&lt;'Fase de Grupos'!C22,1,0)+IF('Fase de Grupos'!E25&lt;'Fase de Grupos'!C25,1,0)</f>
        <v>0</v>
      </c>
      <c r="G42" s="96">
        <f>VALUE('Fase de Grupos'!C21+'Fase de Grupos'!E22+'Fase de Grupos'!E25)</f>
        <v>0</v>
      </c>
      <c r="H42" s="96">
        <f>VALUE('Fase de Grupos'!E21+'Fase de Grupos'!C22+'Fase de Grupos'!C25)</f>
        <v>0</v>
      </c>
      <c r="I42" s="96">
        <f>Table7[[#This Row],[GF]]-Table7[[#This Row],[GC]]</f>
        <v>0</v>
      </c>
      <c r="J42" s="97">
        <f>Table7[[#This Row],[G]]*3+Table7[[#This Row],[E]]</f>
        <v>0</v>
      </c>
    </row>
    <row r="44" spans="1:10" x14ac:dyDescent="0.25">
      <c r="A44" s="108" t="s">
        <v>53</v>
      </c>
      <c r="B44" s="103" t="s">
        <v>32</v>
      </c>
      <c r="C44" s="114" t="s">
        <v>45</v>
      </c>
      <c r="D44" s="114" t="s">
        <v>46</v>
      </c>
      <c r="E44" s="114" t="s">
        <v>47</v>
      </c>
      <c r="F44" s="114" t="s">
        <v>48</v>
      </c>
      <c r="G44" s="114" t="s">
        <v>49</v>
      </c>
      <c r="H44" s="114" t="s">
        <v>50</v>
      </c>
      <c r="I44" s="114" t="s">
        <v>51</v>
      </c>
      <c r="J44" s="114" t="s">
        <v>52</v>
      </c>
    </row>
    <row r="45" spans="1:10" x14ac:dyDescent="0.25">
      <c r="A45" s="104">
        <v>1</v>
      </c>
      <c r="B45" s="105" t="str">
        <f>Grupos!F10</f>
        <v>Colombia</v>
      </c>
      <c r="C45" s="105">
        <f>COUNT('Fase de Grupos'!J20,'Fase de Grupos'!L23,'Fase de Grupos'!L24)</f>
        <v>0</v>
      </c>
      <c r="D45" s="105">
        <f>IF('Fase de Grupos'!J20&gt;'Fase de Grupos'!L20,1,0)+IF('Fase de Grupos'!L23&gt;'Fase de Grupos'!J23,1,0)+IF('Fase de Grupos'!L24&gt;'Fase de Grupos'!J24,1,0)</f>
        <v>0</v>
      </c>
      <c r="E45" s="105">
        <f>IF('Fase de Grupos'!J20="",0,IF('Fase de Grupos'!J20='Fase de Grupos'!L20,1,0)+IF('Fase de Grupos'!L23="",0,IF('Fase de Grupos'!L23='Fase de Grupos'!J23,1,0)+IF('Fase de Grupos'!L24="",0,IF('Fase de Grupos'!L24='Fase de Grupos'!J24,1,0))))</f>
        <v>0</v>
      </c>
      <c r="F45" s="105">
        <f>IF('Fase de Grupos'!J20&lt;'Fase de Grupos'!L20,1,0)+IF('Fase de Grupos'!L23&lt;'Fase de Grupos'!J23,1,0)+IF('Fase de Grupos'!L24&lt;'Fase de Grupos'!J24,1,0)</f>
        <v>0</v>
      </c>
      <c r="G45" s="105">
        <f>VALUE('Fase de Grupos'!J20+'Fase de Grupos'!L23+'Fase de Grupos'!L24)</f>
        <v>0</v>
      </c>
      <c r="H45" s="105">
        <f>VALUE('Fase de Grupos'!L20+'Fase de Grupos'!J23+'Fase de Grupos'!J24)</f>
        <v>0</v>
      </c>
      <c r="I45" s="105">
        <f>Table8[[#This Row],[GF]]-Table8[[#This Row],[GC]]</f>
        <v>0</v>
      </c>
      <c r="J45" s="105">
        <f>Table8[[#This Row],[G]]*3+Table8[[#This Row],[E]]</f>
        <v>0</v>
      </c>
    </row>
    <row r="46" spans="1:10" x14ac:dyDescent="0.25">
      <c r="A46" s="106">
        <v>2</v>
      </c>
      <c r="B46" s="107" t="str">
        <f>Grupos!F11</f>
        <v>Japón</v>
      </c>
      <c r="C46" s="107">
        <f>COUNT('Fase de Grupos'!L20,'Fase de Grupos'!J22,'Fase de Grupos'!J25)</f>
        <v>0</v>
      </c>
      <c r="D46" s="107">
        <f>IF('Fase de Grupos'!L20&gt;'Fase de Grupos'!J20,1,0)+IF('Fase de Grupos'!J22&gt;'Fase de Grupos'!L22,1,0)+IF('Fase de Grupos'!J25&gt;'Fase de Grupos'!L25,1,0)</f>
        <v>0</v>
      </c>
      <c r="E46" s="107">
        <f>IF('Fase de Grupos'!L20="",0,IF('Fase de Grupos'!L20='Fase de Grupos'!J20,1,0)+IF('Fase de Grupos'!J22="",0,IF('Fase de Grupos'!J22='Fase de Grupos'!L22,1,0)+IF('Fase de Grupos'!J25="",0,IF('Fase de Grupos'!J25='Fase de Grupos'!L25,1,0))))</f>
        <v>0</v>
      </c>
      <c r="F46" s="107">
        <f>IF('Fase de Grupos'!L20&lt;'Fase de Grupos'!J20,1,0)+IF('Fase de Grupos'!J22&lt;'Fase de Grupos'!L22,1,0)+IF('Fase de Grupos'!J25&lt;'Fase de Grupos'!L25,1,0)</f>
        <v>0</v>
      </c>
      <c r="G46" s="107">
        <f>VALUE('Fase de Grupos'!L20+'Fase de Grupos'!J22+'Fase de Grupos'!J25)</f>
        <v>0</v>
      </c>
      <c r="H46" s="107">
        <f>VALUE('Fase de Grupos'!J20+'Fase de Grupos'!L22+'Fase de Grupos'!L25)</f>
        <v>0</v>
      </c>
      <c r="I46" s="107">
        <f>Table8[[#This Row],[GF]]-Table8[[#This Row],[GC]]</f>
        <v>0</v>
      </c>
      <c r="J46" s="107">
        <f>Table8[[#This Row],[G]]*3+Table8[[#This Row],[E]]</f>
        <v>0</v>
      </c>
    </row>
    <row r="47" spans="1:10" x14ac:dyDescent="0.25">
      <c r="A47" s="104">
        <v>3</v>
      </c>
      <c r="B47" s="105" t="str">
        <f>Grupos!F12</f>
        <v>Polonia</v>
      </c>
      <c r="C47" s="105">
        <f>COUNT('Fase de Grupos'!J21,'Fase de Grupos'!J23,'Fase de Grupos'!L25)</f>
        <v>0</v>
      </c>
      <c r="D47" s="105">
        <f>IF('Fase de Grupos'!J21&gt;'Fase de Grupos'!L21,1,0)+IF('Fase de Grupos'!J23&gt;'Fase de Grupos'!L23,1,0)+IF('Fase de Grupos'!L25&gt;'Fase de Grupos'!J25,1,0)</f>
        <v>0</v>
      </c>
      <c r="E47" s="105">
        <f>IF('Fase de Grupos'!J21="",0,IF('Fase de Grupos'!J21='Fase de Grupos'!L21,1,0)+IF('Fase de Grupos'!J23="",0,IF('Fase de Grupos'!J23='Fase de Grupos'!L23,1,0)+IF('Fase de Grupos'!L25="",0,IF('Fase de Grupos'!L25='Fase de Grupos'!J25,1,0))))</f>
        <v>0</v>
      </c>
      <c r="F47" s="105">
        <f>IF('Fase de Grupos'!J21&lt;'Fase de Grupos'!L21,1,0)+IF('Fase de Grupos'!J23&lt;'Fase de Grupos'!L23,1,0)+IF('Fase de Grupos'!L25&lt;'Fase de Grupos'!J25,1,0)</f>
        <v>0</v>
      </c>
      <c r="G47" s="105">
        <f>VALUE('Fase de Grupos'!J21+'Fase de Grupos'!J23+'Fase de Grupos'!L25)</f>
        <v>0</v>
      </c>
      <c r="H47" s="105">
        <f>VALUE('Fase de Grupos'!L21+'Fase de Grupos'!L23+'Fase de Grupos'!J25)</f>
        <v>0</v>
      </c>
      <c r="I47" s="105">
        <f>Table8[[#This Row],[GF]]-Table8[[#This Row],[GC]]</f>
        <v>0</v>
      </c>
      <c r="J47" s="105">
        <f>Table8[[#This Row],[G]]*3+Table8[[#This Row],[E]]</f>
        <v>0</v>
      </c>
    </row>
    <row r="48" spans="1:10" x14ac:dyDescent="0.25">
      <c r="A48" s="106">
        <v>4</v>
      </c>
      <c r="B48" s="107" t="str">
        <f>Grupos!F13</f>
        <v>Senegal</v>
      </c>
      <c r="C48" s="107">
        <f>COUNT('Fase de Grupos'!L21,'Fase de Grupos'!L22,'Fase de Grupos'!J24)</f>
        <v>0</v>
      </c>
      <c r="D48" s="107">
        <f>IF('Fase de Grupos'!L21&gt;'Fase de Grupos'!J21,1,0)+IF('Fase de Grupos'!L22&gt;'Fase de Grupos'!J22,1,0)+IF('Fase de Grupos'!J24&gt;'Fase de Grupos'!L24,1,0)</f>
        <v>0</v>
      </c>
      <c r="E48" s="107">
        <f>IF('Fase de Grupos'!L21="",0,IF('Fase de Grupos'!L21='Fase de Grupos'!J21,1,0)+IF('Fase de Grupos'!L22="",0,IF('Fase de Grupos'!L22='Fase de Grupos'!J22,1,0)+IF('Fase de Grupos'!J24="",0,IF('Fase de Grupos'!J24='Fase de Grupos'!L24,1,0))))</f>
        <v>0</v>
      </c>
      <c r="F48" s="107">
        <f>IF('Fase de Grupos'!L21&lt;'Fase de Grupos'!J21,1,0)+IF('Fase de Grupos'!L22&lt;'Fase de Grupos'!J22,1,0)+IF('Fase de Grupos'!J24&lt;'Fase de Grupos'!L24,1,0)</f>
        <v>0</v>
      </c>
      <c r="G48" s="107">
        <f>VALUE('Fase de Grupos'!L21+'Fase de Grupos'!L22+'Fase de Grupos'!J24)</f>
        <v>0</v>
      </c>
      <c r="H48" s="107">
        <f>VALUE('Fase de Grupos'!J21+'Fase de Grupos'!J22+'Fase de Grupos'!J24)</f>
        <v>0</v>
      </c>
      <c r="I48" s="107">
        <f>Table8[[#This Row],[GF]]-Table8[[#This Row],[GC]]</f>
        <v>0</v>
      </c>
      <c r="J48" s="107">
        <f>Table8[[#This Row],[G]]*3+Table8[[#This Row],[E]]</f>
        <v>0</v>
      </c>
    </row>
  </sheetData>
  <pageMargins left="0.7" right="0.7" top="0.75" bottom="0.75" header="0.3" footer="0.3"/>
  <pageSetup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T25"/>
  <sheetViews>
    <sheetView tabSelected="1" workbookViewId="0">
      <selection activeCell="C4" sqref="C4"/>
    </sheetView>
  </sheetViews>
  <sheetFormatPr defaultRowHeight="15" x14ac:dyDescent="0.25"/>
  <cols>
    <col min="1" max="1" width="15.85546875" customWidth="1"/>
    <col min="2" max="2" width="13.85546875" bestFit="1" customWidth="1"/>
    <col min="3" max="3" width="4" customWidth="1"/>
    <col min="4" max="4" width="2.85546875" bestFit="1" customWidth="1"/>
    <col min="5" max="5" width="4" customWidth="1"/>
    <col min="6" max="6" width="13.85546875" bestFit="1" customWidth="1"/>
    <col min="8" max="8" width="15.85546875" bestFit="1" customWidth="1"/>
    <col min="9" max="9" width="10.28515625" bestFit="1" customWidth="1"/>
    <col min="10" max="10" width="4" customWidth="1"/>
    <col min="11" max="11" width="2.85546875" bestFit="1" customWidth="1"/>
    <col min="12" max="12" width="4" customWidth="1"/>
    <col min="13" max="13" width="10.28515625" bestFit="1" customWidth="1"/>
    <col min="15" max="15" width="15.85546875" bestFit="1" customWidth="1"/>
    <col min="16" max="16" width="12.7109375" bestFit="1" customWidth="1"/>
    <col min="17" max="17" width="4" customWidth="1"/>
    <col min="18" max="18" width="2.85546875" bestFit="1" customWidth="1"/>
    <col min="19" max="19" width="4" customWidth="1"/>
    <col min="20" max="20" width="12.7109375" bestFit="1" customWidth="1"/>
  </cols>
  <sheetData>
    <row r="3" spans="1:20" x14ac:dyDescent="0.25">
      <c r="A3" s="3" t="s">
        <v>0</v>
      </c>
      <c r="B3" s="120" t="s">
        <v>1</v>
      </c>
      <c r="C3" s="120"/>
      <c r="D3" s="120"/>
      <c r="E3" s="120"/>
      <c r="F3" s="120"/>
      <c r="H3" s="2" t="s">
        <v>0</v>
      </c>
      <c r="I3" s="121" t="s">
        <v>54</v>
      </c>
      <c r="J3" s="121"/>
      <c r="K3" s="121"/>
      <c r="L3" s="121"/>
      <c r="M3" s="121"/>
      <c r="O3" s="4" t="s">
        <v>0</v>
      </c>
      <c r="P3" s="122" t="s">
        <v>2</v>
      </c>
      <c r="Q3" s="122"/>
      <c r="R3" s="122"/>
      <c r="S3" s="122"/>
      <c r="T3" s="122"/>
    </row>
    <row r="4" spans="1:20" x14ac:dyDescent="0.25">
      <c r="A4" s="7">
        <v>43265.416666666664</v>
      </c>
      <c r="B4" s="1" t="s">
        <v>3</v>
      </c>
      <c r="C4" s="19"/>
      <c r="D4" s="1" t="s">
        <v>4</v>
      </c>
      <c r="E4" s="19"/>
      <c r="F4" s="1" t="s">
        <v>5</v>
      </c>
      <c r="H4" s="8">
        <v>43266.416666666664</v>
      </c>
      <c r="I4" s="1" t="s">
        <v>8</v>
      </c>
      <c r="J4" s="19"/>
      <c r="K4" s="1" t="s">
        <v>4</v>
      </c>
      <c r="L4" s="19"/>
      <c r="M4" s="1" t="s">
        <v>9</v>
      </c>
      <c r="O4" s="9">
        <v>43267.208333333336</v>
      </c>
      <c r="P4" s="1" t="s">
        <v>12</v>
      </c>
      <c r="Q4" s="19"/>
      <c r="R4" s="1" t="s">
        <v>4</v>
      </c>
      <c r="S4" s="19"/>
      <c r="T4" s="1" t="s">
        <v>13</v>
      </c>
    </row>
    <row r="5" spans="1:20" x14ac:dyDescent="0.25">
      <c r="A5" s="7">
        <v>43266.291666666664</v>
      </c>
      <c r="B5" s="1" t="str">
        <f>Grupos!B3</f>
        <v>Egipto</v>
      </c>
      <c r="C5" s="19"/>
      <c r="D5" s="1" t="s">
        <v>4</v>
      </c>
      <c r="E5" s="19"/>
      <c r="F5" s="1" t="s">
        <v>7</v>
      </c>
      <c r="H5" s="8">
        <v>43266.541666666664</v>
      </c>
      <c r="I5" s="1" t="s">
        <v>10</v>
      </c>
      <c r="J5" s="19"/>
      <c r="K5" s="1" t="s">
        <v>4</v>
      </c>
      <c r="L5" s="19"/>
      <c r="M5" s="1" t="s">
        <v>11</v>
      </c>
      <c r="O5" s="9">
        <v>43267.458333333336</v>
      </c>
      <c r="P5" s="1" t="s">
        <v>20</v>
      </c>
      <c r="Q5" s="19"/>
      <c r="R5" s="1" t="s">
        <v>4</v>
      </c>
      <c r="S5" s="19"/>
      <c r="T5" s="1" t="s">
        <v>21</v>
      </c>
    </row>
    <row r="6" spans="1:20" x14ac:dyDescent="0.25">
      <c r="A6" s="7">
        <v>43270.541666666664</v>
      </c>
      <c r="B6" s="1" t="s">
        <v>3</v>
      </c>
      <c r="C6" s="19"/>
      <c r="D6" s="1" t="s">
        <v>4</v>
      </c>
      <c r="E6" s="19"/>
      <c r="F6" s="1" t="str">
        <f>Grupos!B3</f>
        <v>Egipto</v>
      </c>
      <c r="H6" s="8">
        <v>43271.291666666664</v>
      </c>
      <c r="I6" s="1" t="s">
        <v>10</v>
      </c>
      <c r="J6" s="19"/>
      <c r="K6" s="1" t="s">
        <v>4</v>
      </c>
      <c r="L6" s="19"/>
      <c r="M6" s="1" t="s">
        <v>8</v>
      </c>
      <c r="O6" s="9">
        <v>43272.291666666664</v>
      </c>
      <c r="P6" s="1" t="s">
        <v>21</v>
      </c>
      <c r="Q6" s="19"/>
      <c r="R6" s="1" t="s">
        <v>4</v>
      </c>
      <c r="S6" s="19"/>
      <c r="T6" s="1" t="s">
        <v>13</v>
      </c>
    </row>
    <row r="7" spans="1:20" x14ac:dyDescent="0.25">
      <c r="A7" s="7">
        <v>43271.416666666664</v>
      </c>
      <c r="B7" s="1" t="s">
        <v>7</v>
      </c>
      <c r="C7" s="19"/>
      <c r="D7" s="1" t="s">
        <v>4</v>
      </c>
      <c r="E7" s="19"/>
      <c r="F7" s="1" t="s">
        <v>5</v>
      </c>
      <c r="H7" s="8">
        <v>43271.541666666664</v>
      </c>
      <c r="I7" s="1" t="s">
        <v>41</v>
      </c>
      <c r="J7" s="19"/>
      <c r="K7" s="1" t="s">
        <v>4</v>
      </c>
      <c r="L7" s="19"/>
      <c r="M7" s="1" t="s">
        <v>11</v>
      </c>
      <c r="O7" s="9">
        <v>43272.416666666664</v>
      </c>
      <c r="P7" s="1" t="s">
        <v>12</v>
      </c>
      <c r="Q7" s="19"/>
      <c r="R7" s="1" t="s">
        <v>4</v>
      </c>
      <c r="S7" s="19"/>
      <c r="T7" s="1" t="s">
        <v>42</v>
      </c>
    </row>
    <row r="8" spans="1:20" x14ac:dyDescent="0.25">
      <c r="A8" s="7">
        <v>43276.375</v>
      </c>
      <c r="B8" s="1" t="s">
        <v>5</v>
      </c>
      <c r="C8" s="19"/>
      <c r="D8" s="1" t="s">
        <v>4</v>
      </c>
      <c r="E8" s="19"/>
      <c r="F8" s="1" t="str">
        <f>Grupos!B3</f>
        <v>Egipto</v>
      </c>
      <c r="H8" s="8">
        <v>43276.541666666664</v>
      </c>
      <c r="I8" s="1" t="s">
        <v>41</v>
      </c>
      <c r="J8" s="19"/>
      <c r="K8" s="1" t="s">
        <v>4</v>
      </c>
      <c r="L8" s="19"/>
      <c r="M8" s="1" t="s">
        <v>10</v>
      </c>
      <c r="O8" s="9">
        <v>43277.375</v>
      </c>
      <c r="P8" s="1" t="s">
        <v>13</v>
      </c>
      <c r="Q8" s="19"/>
      <c r="R8" s="1" t="s">
        <v>4</v>
      </c>
      <c r="S8" s="19"/>
      <c r="T8" s="1" t="s">
        <v>42</v>
      </c>
    </row>
    <row r="9" spans="1:20" x14ac:dyDescent="0.25">
      <c r="A9" s="7">
        <v>43276.375</v>
      </c>
      <c r="B9" s="1" t="s">
        <v>7</v>
      </c>
      <c r="C9" s="19"/>
      <c r="D9" s="1" t="s">
        <v>4</v>
      </c>
      <c r="E9" s="19"/>
      <c r="F9" s="1" t="s">
        <v>3</v>
      </c>
      <c r="H9" s="8">
        <v>43276.541666666664</v>
      </c>
      <c r="I9" s="1" t="s">
        <v>11</v>
      </c>
      <c r="J9" s="19"/>
      <c r="K9" s="1" t="s">
        <v>4</v>
      </c>
      <c r="L9" s="19"/>
      <c r="M9" s="1" t="s">
        <v>8</v>
      </c>
      <c r="O9" s="9">
        <v>43277.375</v>
      </c>
      <c r="P9" s="1" t="s">
        <v>21</v>
      </c>
      <c r="Q9" s="19"/>
      <c r="R9" s="1" t="s">
        <v>4</v>
      </c>
      <c r="S9" s="19"/>
      <c r="T9" s="1" t="s">
        <v>44</v>
      </c>
    </row>
    <row r="11" spans="1:20" x14ac:dyDescent="0.25">
      <c r="A11" s="6" t="s">
        <v>0</v>
      </c>
      <c r="B11" s="123" t="s">
        <v>14</v>
      </c>
      <c r="C11" s="123"/>
      <c r="D11" s="123"/>
      <c r="E11" s="123"/>
      <c r="F11" s="123"/>
      <c r="H11" s="10" t="s">
        <v>0</v>
      </c>
      <c r="I11" s="124" t="s">
        <v>17</v>
      </c>
      <c r="J11" s="124"/>
      <c r="K11" s="124"/>
      <c r="L11" s="124"/>
      <c r="M11" s="124"/>
      <c r="O11" s="12" t="s">
        <v>0</v>
      </c>
      <c r="P11" s="125" t="s">
        <v>15</v>
      </c>
      <c r="Q11" s="125"/>
      <c r="R11" s="125"/>
      <c r="S11" s="125"/>
      <c r="T11" s="125"/>
    </row>
    <row r="12" spans="1:20" x14ac:dyDescent="0.25">
      <c r="A12" s="5">
        <v>43267.333333333336</v>
      </c>
      <c r="B12" s="1" t="s">
        <v>18</v>
      </c>
      <c r="C12" s="19"/>
      <c r="D12" s="1" t="s">
        <v>4</v>
      </c>
      <c r="E12" s="19"/>
      <c r="F12" s="1" t="s">
        <v>19</v>
      </c>
      <c r="H12" s="11">
        <v>43268.291666666664</v>
      </c>
      <c r="I12" s="1" t="s">
        <v>24</v>
      </c>
      <c r="J12" s="19"/>
      <c r="K12" s="1" t="s">
        <v>4</v>
      </c>
      <c r="L12" s="19"/>
      <c r="M12" s="1" t="s">
        <v>25</v>
      </c>
      <c r="O12" s="13">
        <v>43268.416666666664</v>
      </c>
      <c r="P12" s="1" t="s">
        <v>26</v>
      </c>
      <c r="Q12" s="19"/>
      <c r="R12" s="1" t="s">
        <v>4</v>
      </c>
      <c r="S12" s="19"/>
      <c r="T12" s="1" t="s">
        <v>27</v>
      </c>
    </row>
    <row r="13" spans="1:20" x14ac:dyDescent="0.25">
      <c r="A13" s="5">
        <v>43267.583333333336</v>
      </c>
      <c r="B13" s="1" t="s">
        <v>22</v>
      </c>
      <c r="C13" s="19"/>
      <c r="D13" s="1" t="s">
        <v>4</v>
      </c>
      <c r="E13" s="19"/>
      <c r="F13" s="1" t="s">
        <v>23</v>
      </c>
      <c r="H13" s="11">
        <v>43268.541666666664</v>
      </c>
      <c r="I13" s="1" t="s">
        <v>28</v>
      </c>
      <c r="J13" s="19"/>
      <c r="K13" s="1" t="s">
        <v>4</v>
      </c>
      <c r="L13" s="19"/>
      <c r="M13" s="1" t="s">
        <v>29</v>
      </c>
      <c r="O13" s="13">
        <v>43269.291666666664</v>
      </c>
      <c r="P13" s="1" t="s">
        <v>30</v>
      </c>
      <c r="Q13" s="19"/>
      <c r="R13" s="1" t="s">
        <v>4</v>
      </c>
      <c r="S13" s="19"/>
      <c r="T13" s="1" t="s">
        <v>31</v>
      </c>
    </row>
    <row r="14" spans="1:20" x14ac:dyDescent="0.25">
      <c r="A14" s="5">
        <v>43272.541666666664</v>
      </c>
      <c r="B14" s="1" t="s">
        <v>18</v>
      </c>
      <c r="C14" s="19"/>
      <c r="D14" s="1" t="s">
        <v>4</v>
      </c>
      <c r="E14" s="19"/>
      <c r="F14" s="1" t="s">
        <v>22</v>
      </c>
      <c r="H14" s="11">
        <v>43273.291666666664</v>
      </c>
      <c r="I14" s="1" t="s">
        <v>28</v>
      </c>
      <c r="J14" s="19"/>
      <c r="K14" s="1" t="s">
        <v>4</v>
      </c>
      <c r="L14" s="19"/>
      <c r="M14" s="1" t="s">
        <v>24</v>
      </c>
      <c r="O14" s="13">
        <v>43274.416666666664</v>
      </c>
      <c r="P14" s="1" t="s">
        <v>31</v>
      </c>
      <c r="Q14" s="19"/>
      <c r="R14" s="1" t="s">
        <v>4</v>
      </c>
      <c r="S14" s="19"/>
      <c r="T14" s="1" t="s">
        <v>27</v>
      </c>
    </row>
    <row r="15" spans="1:20" x14ac:dyDescent="0.25">
      <c r="A15" s="5">
        <v>43273.416666666664</v>
      </c>
      <c r="B15" s="1" t="s">
        <v>23</v>
      </c>
      <c r="C15" s="19"/>
      <c r="D15" s="1" t="s">
        <v>4</v>
      </c>
      <c r="E15" s="19"/>
      <c r="F15" s="1" t="s">
        <v>19</v>
      </c>
      <c r="H15" s="11">
        <v>43273.541666666664</v>
      </c>
      <c r="I15" s="1" t="s">
        <v>43</v>
      </c>
      <c r="J15" s="19"/>
      <c r="K15" s="1" t="s">
        <v>4</v>
      </c>
      <c r="L15" s="19"/>
      <c r="M15" s="1" t="s">
        <v>29</v>
      </c>
      <c r="O15" s="13">
        <v>43274.541666666664</v>
      </c>
      <c r="P15" s="1" t="s">
        <v>26</v>
      </c>
      <c r="Q15" s="19"/>
      <c r="R15" s="1" t="s">
        <v>4</v>
      </c>
      <c r="S15" s="19"/>
      <c r="T15" s="1" t="s">
        <v>30</v>
      </c>
    </row>
    <row r="16" spans="1:20" x14ac:dyDescent="0.25">
      <c r="A16" s="5">
        <v>43277.541666666664</v>
      </c>
      <c r="B16" s="1" t="s">
        <v>23</v>
      </c>
      <c r="C16" s="19"/>
      <c r="D16" s="1" t="s">
        <v>4</v>
      </c>
      <c r="E16" s="19"/>
      <c r="F16" s="1" t="s">
        <v>18</v>
      </c>
      <c r="H16" s="11">
        <v>43278.541666666664</v>
      </c>
      <c r="I16" s="1" t="s">
        <v>43</v>
      </c>
      <c r="J16" s="19"/>
      <c r="K16" s="1" t="s">
        <v>4</v>
      </c>
      <c r="L16" s="19"/>
      <c r="M16" s="1" t="s">
        <v>28</v>
      </c>
      <c r="O16" s="13">
        <v>43278.375</v>
      </c>
      <c r="P16" s="1" t="s">
        <v>31</v>
      </c>
      <c r="Q16" s="19"/>
      <c r="R16" s="1" t="s">
        <v>4</v>
      </c>
      <c r="S16" s="19"/>
      <c r="T16" s="1" t="s">
        <v>26</v>
      </c>
    </row>
    <row r="17" spans="1:20" x14ac:dyDescent="0.25">
      <c r="A17" s="5">
        <v>43277.541666666664</v>
      </c>
      <c r="B17" s="1" t="s">
        <v>19</v>
      </c>
      <c r="C17" s="19"/>
      <c r="D17" s="1" t="s">
        <v>4</v>
      </c>
      <c r="E17" s="19"/>
      <c r="F17" s="1" t="s">
        <v>22</v>
      </c>
      <c r="H17" s="11">
        <v>43278.541666666664</v>
      </c>
      <c r="I17" s="1" t="s">
        <v>29</v>
      </c>
      <c r="J17" s="19"/>
      <c r="K17" s="1" t="s">
        <v>4</v>
      </c>
      <c r="L17" s="19"/>
      <c r="M17" s="1" t="s">
        <v>24</v>
      </c>
      <c r="O17" s="13">
        <v>43278.375</v>
      </c>
      <c r="P17" s="1" t="s">
        <v>27</v>
      </c>
      <c r="Q17" s="19"/>
      <c r="R17" s="1" t="s">
        <v>4</v>
      </c>
      <c r="S17" s="19"/>
      <c r="T17" s="1" t="s">
        <v>30</v>
      </c>
    </row>
    <row r="19" spans="1:20" x14ac:dyDescent="0.25">
      <c r="A19" s="14" t="s">
        <v>0</v>
      </c>
      <c r="B19" s="117" t="s">
        <v>16</v>
      </c>
      <c r="C19" s="117"/>
      <c r="D19" s="117"/>
      <c r="E19" s="117"/>
      <c r="F19" s="117"/>
      <c r="H19" s="17" t="s">
        <v>0</v>
      </c>
      <c r="I19" s="118" t="s">
        <v>32</v>
      </c>
      <c r="J19" s="118"/>
      <c r="K19" s="118"/>
      <c r="L19" s="118"/>
      <c r="M19" s="118"/>
      <c r="P19" s="119"/>
      <c r="Q19" s="119"/>
      <c r="R19" s="119"/>
      <c r="S19" s="119"/>
      <c r="T19" s="119"/>
    </row>
    <row r="20" spans="1:20" x14ac:dyDescent="0.25">
      <c r="A20" s="15">
        <v>43269.416666666664</v>
      </c>
      <c r="B20" s="1" t="s">
        <v>33</v>
      </c>
      <c r="C20" s="19"/>
      <c r="D20" s="1" t="s">
        <v>4</v>
      </c>
      <c r="E20" s="19"/>
      <c r="F20" s="1" t="s">
        <v>34</v>
      </c>
      <c r="H20" s="16">
        <v>43270.291666666664</v>
      </c>
      <c r="I20" s="1" t="s">
        <v>37</v>
      </c>
      <c r="J20" s="19"/>
      <c r="K20" s="1" t="s">
        <v>4</v>
      </c>
      <c r="L20" s="19"/>
      <c r="M20" s="1" t="s">
        <v>38</v>
      </c>
    </row>
    <row r="21" spans="1:20" x14ac:dyDescent="0.25">
      <c r="A21" s="15">
        <v>43269.541666666664</v>
      </c>
      <c r="B21" s="1" t="s">
        <v>35</v>
      </c>
      <c r="C21" s="19"/>
      <c r="D21" s="1" t="s">
        <v>4</v>
      </c>
      <c r="E21" s="19"/>
      <c r="F21" s="1" t="s">
        <v>36</v>
      </c>
      <c r="H21" s="16">
        <v>43270.416666666664</v>
      </c>
      <c r="I21" s="1" t="s">
        <v>39</v>
      </c>
      <c r="J21" s="19"/>
      <c r="K21" s="1" t="s">
        <v>4</v>
      </c>
      <c r="L21" s="19"/>
      <c r="M21" s="1" t="s">
        <v>40</v>
      </c>
    </row>
    <row r="22" spans="1:20" x14ac:dyDescent="0.25">
      <c r="A22" s="15">
        <v>43274.291666666664</v>
      </c>
      <c r="B22" s="1" t="s">
        <v>33</v>
      </c>
      <c r="C22" s="19"/>
      <c r="D22" s="1" t="s">
        <v>4</v>
      </c>
      <c r="E22" s="19"/>
      <c r="F22" s="1" t="s">
        <v>35</v>
      </c>
      <c r="H22" s="16">
        <v>43275.416666666664</v>
      </c>
      <c r="I22" s="1" t="s">
        <v>38</v>
      </c>
      <c r="J22" s="19"/>
      <c r="K22" s="1" t="s">
        <v>4</v>
      </c>
      <c r="L22" s="19"/>
      <c r="M22" s="1" t="s">
        <v>40</v>
      </c>
    </row>
    <row r="23" spans="1:20" x14ac:dyDescent="0.25">
      <c r="A23" s="15">
        <v>43275.291666666664</v>
      </c>
      <c r="B23" s="1" t="s">
        <v>36</v>
      </c>
      <c r="C23" s="19"/>
      <c r="D23" s="1" t="s">
        <v>4</v>
      </c>
      <c r="E23" s="19"/>
      <c r="F23" s="1" t="s">
        <v>34</v>
      </c>
      <c r="H23" s="16">
        <v>43275.541666666664</v>
      </c>
      <c r="I23" s="1" t="s">
        <v>39</v>
      </c>
      <c r="J23" s="19"/>
      <c r="K23" s="1" t="s">
        <v>4</v>
      </c>
      <c r="L23" s="19"/>
      <c r="M23" s="1" t="s">
        <v>37</v>
      </c>
    </row>
    <row r="24" spans="1:20" x14ac:dyDescent="0.25">
      <c r="A24" s="15">
        <v>43279.541666666664</v>
      </c>
      <c r="B24" s="1" t="s">
        <v>36</v>
      </c>
      <c r="C24" s="19"/>
      <c r="D24" s="1" t="s">
        <v>4</v>
      </c>
      <c r="E24" s="19"/>
      <c r="F24" s="1" t="s">
        <v>33</v>
      </c>
      <c r="H24" s="16">
        <v>43279.375</v>
      </c>
      <c r="I24" s="1" t="s">
        <v>40</v>
      </c>
      <c r="J24" s="19"/>
      <c r="K24" s="1" t="s">
        <v>4</v>
      </c>
      <c r="L24" s="19"/>
      <c r="M24" s="1" t="s">
        <v>37</v>
      </c>
    </row>
    <row r="25" spans="1:20" x14ac:dyDescent="0.25">
      <c r="A25" s="15">
        <v>43279.541666666664</v>
      </c>
      <c r="B25" s="1" t="s">
        <v>34</v>
      </c>
      <c r="C25" s="19"/>
      <c r="D25" s="1" t="s">
        <v>4</v>
      </c>
      <c r="E25" s="19"/>
      <c r="F25" s="1" t="s">
        <v>35</v>
      </c>
      <c r="H25" s="16">
        <v>43279.375</v>
      </c>
      <c r="I25" s="1" t="s">
        <v>38</v>
      </c>
      <c r="J25" s="19"/>
      <c r="K25" s="1" t="s">
        <v>4</v>
      </c>
      <c r="L25" s="19"/>
      <c r="M25" s="1" t="s">
        <v>39</v>
      </c>
    </row>
  </sheetData>
  <mergeCells count="9">
    <mergeCell ref="B19:F19"/>
    <mergeCell ref="I19:M19"/>
    <mergeCell ref="P19:T19"/>
    <mergeCell ref="B3:F3"/>
    <mergeCell ref="I3:M3"/>
    <mergeCell ref="P3:T3"/>
    <mergeCell ref="B11:F11"/>
    <mergeCell ref="I11:M11"/>
    <mergeCell ref="P11:T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42" workbookViewId="0">
      <selection activeCell="O61" sqref="O61"/>
    </sheetView>
  </sheetViews>
  <sheetFormatPr defaultRowHeight="15" x14ac:dyDescent="0.25"/>
  <cols>
    <col min="1" max="1" width="10.28515625" bestFit="1" customWidth="1"/>
    <col min="2" max="2" width="12.7109375" bestFit="1" customWidth="1"/>
  </cols>
  <sheetData>
    <row r="1" spans="1:12" x14ac:dyDescent="0.25">
      <c r="B1" s="119" t="s">
        <v>61</v>
      </c>
      <c r="C1" s="119"/>
    </row>
    <row r="3" spans="1:12" x14ac:dyDescent="0.25">
      <c r="B3" s="126">
        <v>43281</v>
      </c>
      <c r="C3" s="119"/>
      <c r="E3" s="119" t="s">
        <v>76</v>
      </c>
      <c r="F3" s="119"/>
    </row>
    <row r="4" spans="1:12" x14ac:dyDescent="0.25">
      <c r="A4" s="127" t="s">
        <v>59</v>
      </c>
      <c r="B4" s="128" t="str">
        <f>'Tabla de posiciones'!B3</f>
        <v>Egipto</v>
      </c>
      <c r="C4" s="145"/>
    </row>
    <row r="5" spans="1:12" x14ac:dyDescent="0.25">
      <c r="A5" s="127"/>
      <c r="B5" s="128"/>
      <c r="C5" s="62"/>
      <c r="D5" s="63"/>
      <c r="E5" s="126">
        <v>43287</v>
      </c>
      <c r="F5" s="119"/>
    </row>
    <row r="6" spans="1:12" x14ac:dyDescent="0.25">
      <c r="A6" s="115"/>
      <c r="C6" s="127" t="s">
        <v>79</v>
      </c>
      <c r="D6" s="146"/>
      <c r="E6" s="128" t="str">
        <f>IF(C4="","",IF(C4=C9,IF(D6&gt;D7,B4,B8),IF(C4="","",IF(C4&gt;C9,B4,B8))))</f>
        <v/>
      </c>
      <c r="F6" s="148"/>
    </row>
    <row r="7" spans="1:12" x14ac:dyDescent="0.25">
      <c r="A7" s="116"/>
      <c r="C7" s="127"/>
      <c r="D7" s="147"/>
      <c r="E7" s="128"/>
      <c r="F7" s="129"/>
      <c r="H7" s="119" t="s">
        <v>76</v>
      </c>
      <c r="I7" s="119"/>
    </row>
    <row r="8" spans="1:12" x14ac:dyDescent="0.25">
      <c r="A8" s="127" t="s">
        <v>60</v>
      </c>
      <c r="B8" s="128" t="str">
        <f>'Tabla de posiciones'!B10</f>
        <v>Irán</v>
      </c>
      <c r="C8" s="69"/>
      <c r="D8" s="63"/>
      <c r="F8" s="67"/>
    </row>
    <row r="9" spans="1:12" x14ac:dyDescent="0.25">
      <c r="A9" s="127"/>
      <c r="B9" s="128"/>
      <c r="C9" s="145"/>
      <c r="F9" s="67"/>
      <c r="H9" s="126">
        <v>43291</v>
      </c>
      <c r="I9" s="119"/>
    </row>
    <row r="10" spans="1:12" x14ac:dyDescent="0.25">
      <c r="F10" s="127" t="s">
        <v>79</v>
      </c>
      <c r="G10" s="149"/>
      <c r="H10" s="128" t="str">
        <f>IF(F6="","",IF(F6=F15,IF(G10&gt;G11,E6,E14),IF(F6="","",IF(F6&gt;F15,E6,E14))))</f>
        <v/>
      </c>
      <c r="I10" s="148"/>
    </row>
    <row r="11" spans="1:12" x14ac:dyDescent="0.25">
      <c r="B11" s="126">
        <v>43281</v>
      </c>
      <c r="C11" s="119"/>
      <c r="F11" s="127"/>
      <c r="G11" s="144"/>
      <c r="H11" s="128"/>
      <c r="I11" s="129"/>
    </row>
    <row r="12" spans="1:12" x14ac:dyDescent="0.25">
      <c r="A12" s="127" t="s">
        <v>62</v>
      </c>
      <c r="B12" s="128" t="str">
        <f>'Tabla de posiciones'!B15</f>
        <v>Australia</v>
      </c>
      <c r="C12" s="145"/>
      <c r="F12" s="67"/>
      <c r="I12" s="67"/>
    </row>
    <row r="13" spans="1:12" x14ac:dyDescent="0.25">
      <c r="A13" s="127"/>
      <c r="B13" s="128"/>
      <c r="C13" s="62"/>
      <c r="D13" s="63"/>
      <c r="F13" s="67"/>
      <c r="I13" s="67"/>
    </row>
    <row r="14" spans="1:12" x14ac:dyDescent="0.25">
      <c r="A14" s="115"/>
      <c r="C14" s="127" t="s">
        <v>79</v>
      </c>
      <c r="D14" s="146"/>
      <c r="E14" s="128" t="str">
        <f>IF(C12="","",IF(C12=C17,IF(D14&gt;D15,B12,B16),IF(C12="","",IF(C12&gt;C17,B12,B16))))</f>
        <v/>
      </c>
      <c r="F14" s="130"/>
      <c r="I14" s="67"/>
    </row>
    <row r="15" spans="1:12" x14ac:dyDescent="0.25">
      <c r="A15" s="116"/>
      <c r="C15" s="127"/>
      <c r="D15" s="147"/>
      <c r="E15" s="128"/>
      <c r="F15" s="145"/>
      <c r="I15" s="67"/>
    </row>
    <row r="16" spans="1:12" x14ac:dyDescent="0.25">
      <c r="A16" s="127" t="s">
        <v>63</v>
      </c>
      <c r="B16" s="128" t="str">
        <f>'Tabla de posiciones'!B22</f>
        <v>Croacia</v>
      </c>
      <c r="C16" s="69"/>
      <c r="D16" s="63"/>
      <c r="I16" s="67"/>
      <c r="K16" s="119" t="s">
        <v>80</v>
      </c>
      <c r="L16" s="119"/>
    </row>
    <row r="17" spans="1:17" x14ac:dyDescent="0.25">
      <c r="A17" s="127"/>
      <c r="B17" s="128"/>
      <c r="C17" s="145"/>
      <c r="I17" s="67"/>
      <c r="K17" s="126">
        <v>43291</v>
      </c>
      <c r="L17" s="119"/>
    </row>
    <row r="18" spans="1:17" x14ac:dyDescent="0.25">
      <c r="I18" s="67"/>
      <c r="J18" s="146"/>
      <c r="K18" s="128" t="str">
        <f>IF(I10="","",IF(I10=I27,IF(J18&gt;J19,H10,H26),IF(I10="","",IF(I10&gt;I27,H10,H26))))</f>
        <v/>
      </c>
      <c r="L18" s="148"/>
    </row>
    <row r="19" spans="1:17" x14ac:dyDescent="0.25">
      <c r="B19" s="126">
        <v>43283</v>
      </c>
      <c r="C19" s="119"/>
      <c r="I19" s="67"/>
      <c r="J19" s="144"/>
      <c r="K19" s="128"/>
      <c r="L19" s="129"/>
    </row>
    <row r="20" spans="1:17" x14ac:dyDescent="0.25">
      <c r="A20" s="127" t="s">
        <v>64</v>
      </c>
      <c r="B20" s="128" t="str">
        <f>'Tabla de posiciones'!B27</f>
        <v>Brasil</v>
      </c>
      <c r="C20" s="145"/>
      <c r="I20" s="67"/>
      <c r="L20" s="67"/>
    </row>
    <row r="21" spans="1:17" x14ac:dyDescent="0.25">
      <c r="A21" s="127"/>
      <c r="B21" s="128"/>
      <c r="C21" s="62"/>
      <c r="D21" s="63"/>
      <c r="E21" s="126">
        <v>43287</v>
      </c>
      <c r="F21" s="119"/>
      <c r="I21" s="67"/>
      <c r="L21" s="67"/>
    </row>
    <row r="22" spans="1:17" x14ac:dyDescent="0.25">
      <c r="A22" s="115"/>
      <c r="C22" s="127" t="s">
        <v>79</v>
      </c>
      <c r="D22" s="146"/>
      <c r="E22" s="128" t="str">
        <f>IF(C20="","",IF(C20=C25,IF(D22&gt;D23,B20,B24),IF(C20="","",IF(C20&gt;C25,B20,B24))))</f>
        <v/>
      </c>
      <c r="F22" s="148"/>
      <c r="I22" s="67"/>
      <c r="L22" s="67"/>
    </row>
    <row r="23" spans="1:17" x14ac:dyDescent="0.25">
      <c r="A23" s="116"/>
      <c r="C23" s="127"/>
      <c r="D23" s="147"/>
      <c r="E23" s="128"/>
      <c r="F23" s="129"/>
      <c r="I23" s="67"/>
      <c r="L23" s="67"/>
    </row>
    <row r="24" spans="1:17" x14ac:dyDescent="0.25">
      <c r="A24" s="127" t="s">
        <v>65</v>
      </c>
      <c r="B24" s="128" t="str">
        <f>'Tabla de posiciones'!B34</f>
        <v>Corea del Sur</v>
      </c>
      <c r="C24" s="69"/>
      <c r="D24" s="63"/>
      <c r="F24" s="67"/>
      <c r="I24" s="67"/>
      <c r="L24" s="67"/>
    </row>
    <row r="25" spans="1:17" x14ac:dyDescent="0.25">
      <c r="A25" s="127"/>
      <c r="B25" s="128"/>
      <c r="C25" s="145"/>
      <c r="F25" s="67"/>
      <c r="I25" s="67"/>
      <c r="L25" s="67"/>
    </row>
    <row r="26" spans="1:17" x14ac:dyDescent="0.25">
      <c r="A26" s="115"/>
      <c r="F26" s="127" t="s">
        <v>79</v>
      </c>
      <c r="G26" s="149"/>
      <c r="H26" s="128" t="str">
        <f>IF(F22="","",IF(F22=F31,IF(G26&gt;G27,E22,E30),IF(F22="","",IF(F22&gt;F31,E22,E30))))</f>
        <v/>
      </c>
      <c r="I26" s="130"/>
      <c r="L26" s="67"/>
    </row>
    <row r="27" spans="1:17" x14ac:dyDescent="0.25">
      <c r="A27" s="116"/>
      <c r="B27" s="126">
        <v>43283</v>
      </c>
      <c r="C27" s="119"/>
      <c r="F27" s="127"/>
      <c r="G27" s="144"/>
      <c r="H27" s="128"/>
      <c r="I27" s="145"/>
      <c r="L27" s="67"/>
    </row>
    <row r="28" spans="1:17" x14ac:dyDescent="0.25">
      <c r="A28" s="127" t="s">
        <v>66</v>
      </c>
      <c r="B28" s="128" t="str">
        <f>'Tabla de posiciones'!B39</f>
        <v>Bélgica</v>
      </c>
      <c r="C28" s="145"/>
      <c r="F28" s="67"/>
      <c r="L28" s="67"/>
      <c r="N28" s="131" t="s">
        <v>77</v>
      </c>
      <c r="O28" s="131"/>
      <c r="P28" s="131"/>
      <c r="Q28" s="131"/>
    </row>
    <row r="29" spans="1:17" x14ac:dyDescent="0.25">
      <c r="A29" s="127"/>
      <c r="B29" s="128"/>
      <c r="C29" s="62"/>
      <c r="D29" s="63"/>
      <c r="F29" s="67"/>
      <c r="L29" s="67"/>
      <c r="N29" s="131"/>
      <c r="O29" s="131"/>
      <c r="P29" s="131"/>
      <c r="Q29" s="131"/>
    </row>
    <row r="30" spans="1:17" x14ac:dyDescent="0.25">
      <c r="A30" s="115"/>
      <c r="C30" s="127" t="s">
        <v>79</v>
      </c>
      <c r="D30" s="146"/>
      <c r="E30" s="128" t="str">
        <f>IF(C28="","",IF(C28=C33,IF(D30&gt;D31,B28,B32),IF(C28="","",IF(C28&gt;C33,B28,B32))))</f>
        <v/>
      </c>
      <c r="F30" s="130"/>
      <c r="L30" s="67"/>
      <c r="N30" s="131"/>
      <c r="O30" s="131"/>
      <c r="P30" s="131"/>
      <c r="Q30" s="131"/>
    </row>
    <row r="31" spans="1:17" x14ac:dyDescent="0.25">
      <c r="A31" s="116"/>
      <c r="C31" s="127"/>
      <c r="D31" s="147"/>
      <c r="E31" s="128"/>
      <c r="F31" s="145"/>
      <c r="L31" s="67"/>
    </row>
    <row r="32" spans="1:17" x14ac:dyDescent="0.25">
      <c r="A32" s="127" t="s">
        <v>67</v>
      </c>
      <c r="B32" s="128" t="str">
        <f>'Tabla de posiciones'!B46</f>
        <v>Japón</v>
      </c>
      <c r="C32" s="69"/>
      <c r="D32" s="63"/>
      <c r="L32" s="67"/>
      <c r="N32" s="140" t="str">
        <f>IF(L18="","",IF(L18=L51,IF(M34&gt;M35,K18,K50),IF(L18="","",IF(L18&gt;L51,K18,K50))))</f>
        <v/>
      </c>
      <c r="O32" s="140"/>
      <c r="P32" s="140"/>
      <c r="Q32" s="140"/>
    </row>
    <row r="33" spans="1:17" x14ac:dyDescent="0.25">
      <c r="A33" s="127"/>
      <c r="B33" s="128"/>
      <c r="C33" s="145"/>
      <c r="L33" s="67"/>
      <c r="N33" s="140"/>
      <c r="O33" s="140"/>
      <c r="P33" s="140"/>
      <c r="Q33" s="140"/>
    </row>
    <row r="34" spans="1:17" x14ac:dyDescent="0.25">
      <c r="L34" s="127" t="s">
        <v>79</v>
      </c>
      <c r="M34" s="146"/>
      <c r="N34" s="140"/>
      <c r="O34" s="140"/>
      <c r="P34" s="140"/>
      <c r="Q34" s="140"/>
    </row>
    <row r="35" spans="1:17" x14ac:dyDescent="0.25">
      <c r="A35" s="116"/>
      <c r="B35" s="126">
        <v>43282</v>
      </c>
      <c r="C35" s="119"/>
      <c r="L35" s="127"/>
      <c r="M35" s="144"/>
      <c r="N35" s="140"/>
      <c r="O35" s="140"/>
      <c r="P35" s="140"/>
      <c r="Q35" s="140"/>
    </row>
    <row r="36" spans="1:17" x14ac:dyDescent="0.25">
      <c r="A36" s="127" t="s">
        <v>68</v>
      </c>
      <c r="B36" s="128" t="str">
        <f>'Tabla de posiciones'!B9</f>
        <v>España</v>
      </c>
      <c r="C36" s="145"/>
      <c r="L36" s="67"/>
      <c r="N36" s="140"/>
      <c r="O36" s="140"/>
      <c r="P36" s="140"/>
      <c r="Q36" s="140"/>
    </row>
    <row r="37" spans="1:17" x14ac:dyDescent="0.25">
      <c r="A37" s="127"/>
      <c r="B37" s="128"/>
      <c r="C37" s="62"/>
      <c r="D37" s="63"/>
      <c r="E37" s="126">
        <v>43288</v>
      </c>
      <c r="F37" s="119"/>
      <c r="L37" s="67"/>
      <c r="N37" s="140"/>
      <c r="O37" s="140"/>
      <c r="P37" s="140"/>
      <c r="Q37" s="140"/>
    </row>
    <row r="38" spans="1:17" x14ac:dyDescent="0.25">
      <c r="A38" s="115"/>
      <c r="C38" s="127" t="s">
        <v>79</v>
      </c>
      <c r="D38" s="146"/>
      <c r="E38" s="128" t="str">
        <f>IF(C36="","",IF(C36=C41,IF(D38&gt;D39,B36,B40),IF(C36="","",IF(C36&gt;C41,B36,B40))))</f>
        <v/>
      </c>
      <c r="F38" s="148"/>
      <c r="L38" s="67"/>
      <c r="O38" s="141">
        <v>43296</v>
      </c>
      <c r="P38" s="133"/>
    </row>
    <row r="39" spans="1:17" x14ac:dyDescent="0.25">
      <c r="A39" s="116"/>
      <c r="C39" s="127"/>
      <c r="D39" s="147"/>
      <c r="E39" s="128"/>
      <c r="F39" s="129"/>
      <c r="L39" s="67"/>
    </row>
    <row r="40" spans="1:17" x14ac:dyDescent="0.25">
      <c r="A40" s="127" t="s">
        <v>69</v>
      </c>
      <c r="B40" s="128" t="str">
        <f>'Tabla de posiciones'!B4</f>
        <v>Rusia</v>
      </c>
      <c r="C40" s="69"/>
      <c r="D40" s="63"/>
      <c r="F40" s="67"/>
      <c r="L40" s="67"/>
    </row>
    <row r="41" spans="1:17" x14ac:dyDescent="0.25">
      <c r="A41" s="127"/>
      <c r="B41" s="128"/>
      <c r="C41" s="145"/>
      <c r="F41" s="67"/>
      <c r="H41" s="126">
        <v>43292</v>
      </c>
      <c r="I41" s="119"/>
      <c r="L41" s="67"/>
    </row>
    <row r="42" spans="1:17" x14ac:dyDescent="0.25">
      <c r="F42" s="127" t="s">
        <v>79</v>
      </c>
      <c r="G42" s="149"/>
      <c r="H42" s="128" t="str">
        <f>IF(F38="","",IF(F38=F47,IF(G42&gt;G43,E38,E46),IF(F38="","",IF(F38&gt;F47,E38,E46))))</f>
        <v/>
      </c>
      <c r="I42" s="148"/>
      <c r="L42" s="67"/>
    </row>
    <row r="43" spans="1:17" x14ac:dyDescent="0.25">
      <c r="A43" s="116"/>
      <c r="B43" s="126">
        <v>43282</v>
      </c>
      <c r="C43" s="119"/>
      <c r="F43" s="127"/>
      <c r="G43" s="144"/>
      <c r="H43" s="128"/>
      <c r="I43" s="129"/>
      <c r="L43" s="67"/>
    </row>
    <row r="44" spans="1:17" x14ac:dyDescent="0.25">
      <c r="A44" s="127" t="s">
        <v>70</v>
      </c>
      <c r="B44" s="128" t="str">
        <f>'Tabla de posiciones'!B21</f>
        <v>Argentina</v>
      </c>
      <c r="C44" s="145"/>
      <c r="F44" s="67"/>
      <c r="I44" s="67"/>
      <c r="L44" s="67"/>
    </row>
    <row r="45" spans="1:17" x14ac:dyDescent="0.25">
      <c r="A45" s="127"/>
      <c r="B45" s="128"/>
      <c r="C45" s="62"/>
      <c r="D45" s="63"/>
      <c r="F45" s="67"/>
      <c r="I45" s="67"/>
      <c r="L45" s="67"/>
    </row>
    <row r="46" spans="1:17" x14ac:dyDescent="0.25">
      <c r="A46" s="115"/>
      <c r="C46" s="127" t="s">
        <v>79</v>
      </c>
      <c r="D46" s="146"/>
      <c r="E46" s="128" t="str">
        <f>IF(C44="","",IF(C44=C49,IF(D46&gt;D47,B44,B48),IF(C44="","",IF(C44&gt;C49,B44,B48))))</f>
        <v/>
      </c>
      <c r="F46" s="130"/>
      <c r="I46" s="67"/>
      <c r="L46" s="67"/>
    </row>
    <row r="47" spans="1:17" x14ac:dyDescent="0.25">
      <c r="A47" s="116"/>
      <c r="C47" s="127"/>
      <c r="D47" s="147"/>
      <c r="E47" s="128"/>
      <c r="F47" s="145"/>
      <c r="I47" s="67"/>
      <c r="L47" s="67"/>
    </row>
    <row r="48" spans="1:17" x14ac:dyDescent="0.25">
      <c r="A48" s="127" t="s">
        <v>71</v>
      </c>
      <c r="B48" s="128" t="str">
        <f>'Tabla de posiciones'!B16</f>
        <v>Dinamarca</v>
      </c>
      <c r="C48" s="69"/>
      <c r="D48" s="63"/>
      <c r="I48" s="67"/>
      <c r="L48" s="67"/>
    </row>
    <row r="49" spans="1:17" x14ac:dyDescent="0.25">
      <c r="A49" s="127"/>
      <c r="B49" s="128"/>
      <c r="C49" s="145"/>
      <c r="I49" s="67"/>
      <c r="L49" s="67"/>
    </row>
    <row r="50" spans="1:17" x14ac:dyDescent="0.25">
      <c r="I50" s="67"/>
      <c r="J50" s="146"/>
      <c r="K50" s="128" t="str">
        <f>IF(I42="","",IF(I42=I59,IF(J50&gt;J51,H42,H58),IF(I42="","",IF(I42&gt;I59,H42,H58))))</f>
        <v/>
      </c>
      <c r="L50" s="130"/>
    </row>
    <row r="51" spans="1:17" x14ac:dyDescent="0.25">
      <c r="A51" s="116"/>
      <c r="B51" s="126">
        <v>43284</v>
      </c>
      <c r="C51" s="119"/>
      <c r="I51" s="67"/>
      <c r="J51" s="144"/>
      <c r="K51" s="128"/>
      <c r="L51" s="145"/>
    </row>
    <row r="52" spans="1:17" x14ac:dyDescent="0.25">
      <c r="A52" s="127" t="s">
        <v>72</v>
      </c>
      <c r="B52" s="128" t="str">
        <f>'Tabla de posiciones'!B33</f>
        <v>Alemania</v>
      </c>
      <c r="C52" s="145"/>
      <c r="I52" s="67"/>
    </row>
    <row r="53" spans="1:17" x14ac:dyDescent="0.25">
      <c r="A53" s="127"/>
      <c r="B53" s="128"/>
      <c r="C53" s="62"/>
      <c r="D53" s="63"/>
      <c r="E53" s="126">
        <v>43288</v>
      </c>
      <c r="F53" s="119"/>
      <c r="I53" s="67"/>
    </row>
    <row r="54" spans="1:17" x14ac:dyDescent="0.25">
      <c r="A54" s="115"/>
      <c r="C54" s="127" t="s">
        <v>79</v>
      </c>
      <c r="D54" s="146"/>
      <c r="E54" s="128" t="str">
        <f>IF(C52="","",IF(C52=C57,IF(D54&gt;D55,B52,B56),IF(C52="","",IF(C52&gt;C57,B52,B56))))</f>
        <v/>
      </c>
      <c r="F54" s="148"/>
      <c r="I54" s="67"/>
    </row>
    <row r="55" spans="1:17" x14ac:dyDescent="0.25">
      <c r="A55" s="116"/>
      <c r="C55" s="127"/>
      <c r="D55" s="147"/>
      <c r="E55" s="128"/>
      <c r="F55" s="129"/>
      <c r="I55" s="67"/>
      <c r="L55" s="142">
        <v>43295</v>
      </c>
      <c r="M55" s="135"/>
    </row>
    <row r="56" spans="1:17" x14ac:dyDescent="0.25">
      <c r="A56" s="127" t="s">
        <v>73</v>
      </c>
      <c r="B56" s="128" t="str">
        <f>'Tabla de posiciones'!B28</f>
        <v>Costa Rica</v>
      </c>
      <c r="C56" s="69"/>
      <c r="D56" s="63"/>
      <c r="F56" s="67"/>
      <c r="I56" s="67"/>
      <c r="L56" s="136" t="str">
        <f>IF(I10="","",IF(I10=I27,IF(J18&lt;J19,H10,H26),IF(I10="","",IF(I10&lt;I27,H10,H26))))</f>
        <v/>
      </c>
      <c r="M56" s="137"/>
      <c r="N56" s="148"/>
      <c r="P56" s="143" t="s">
        <v>78</v>
      </c>
      <c r="Q56" s="143"/>
    </row>
    <row r="57" spans="1:17" x14ac:dyDescent="0.25">
      <c r="A57" s="127"/>
      <c r="B57" s="128"/>
      <c r="C57" s="145"/>
      <c r="F57" s="67"/>
      <c r="I57" s="67"/>
      <c r="L57" s="138"/>
      <c r="M57" s="139"/>
      <c r="N57" s="25"/>
    </row>
    <row r="58" spans="1:17" x14ac:dyDescent="0.25">
      <c r="F58" s="127" t="s">
        <v>79</v>
      </c>
      <c r="G58" s="149"/>
      <c r="H58" s="128" t="str">
        <f>IF(F54="","",IF(F54=F63,IF(G58&gt;G59,E54,E62),IF(F54="","",IF(F54&gt;F63,E54,E62))))</f>
        <v/>
      </c>
      <c r="I58" s="130"/>
      <c r="N58" s="67" t="s">
        <v>79</v>
      </c>
      <c r="O58" s="149"/>
      <c r="P58" s="132" t="str">
        <f>IF(N56="","",IF(N56=N60,IF(O58&gt;O59,L56,L59),IF(N56="","",IF(N56&gt;N60,L56,L59))))</f>
        <v/>
      </c>
      <c r="Q58" s="132"/>
    </row>
    <row r="59" spans="1:17" x14ac:dyDescent="0.25">
      <c r="A59" s="116"/>
      <c r="B59" s="126">
        <v>43284</v>
      </c>
      <c r="C59" s="119"/>
      <c r="F59" s="127"/>
      <c r="G59" s="144"/>
      <c r="H59" s="128"/>
      <c r="I59" s="145"/>
      <c r="L59" s="136" t="str">
        <f>IF(I42="","",IF(I42=I59,IF(J50&lt;J51,H42,H58),IF(I42="","",IF(I42&lt;I59,H42,H58))))</f>
        <v/>
      </c>
      <c r="M59" s="137"/>
      <c r="N59" s="134"/>
      <c r="O59" s="144"/>
      <c r="P59" s="132"/>
      <c r="Q59" s="132"/>
    </row>
    <row r="60" spans="1:17" x14ac:dyDescent="0.25">
      <c r="A60" s="127" t="s">
        <v>74</v>
      </c>
      <c r="B60" s="128" t="str">
        <f>'Tabla de posiciones'!B45</f>
        <v>Colombia</v>
      </c>
      <c r="C60" s="145"/>
      <c r="F60" s="67"/>
      <c r="L60" s="138"/>
      <c r="M60" s="139"/>
      <c r="N60" s="145"/>
      <c r="P60" s="141">
        <v>43295</v>
      </c>
      <c r="Q60" s="133"/>
    </row>
    <row r="61" spans="1:17" x14ac:dyDescent="0.25">
      <c r="A61" s="127"/>
      <c r="B61" s="128"/>
      <c r="C61" s="62"/>
      <c r="D61" s="63"/>
      <c r="F61" s="67"/>
    </row>
    <row r="62" spans="1:17" x14ac:dyDescent="0.25">
      <c r="A62" s="115"/>
      <c r="C62" s="127" t="s">
        <v>79</v>
      </c>
      <c r="D62" s="146"/>
      <c r="E62" s="128" t="str">
        <f>IF(C60="","",IF(C60=C65,IF(D62&gt;D63,B60,B64),IF(C60="","",IF(C60&gt;C65,B60,B64))))</f>
        <v/>
      </c>
      <c r="F62" s="130"/>
    </row>
    <row r="63" spans="1:17" x14ac:dyDescent="0.25">
      <c r="A63" s="116"/>
      <c r="C63" s="127"/>
      <c r="D63" s="147"/>
      <c r="E63" s="128"/>
      <c r="F63" s="145"/>
    </row>
    <row r="64" spans="1:17" x14ac:dyDescent="0.25">
      <c r="A64" s="127" t="s">
        <v>75</v>
      </c>
      <c r="B64" s="128" t="str">
        <f>'Tabla de posiciones'!B40</f>
        <v>Inglaterra</v>
      </c>
      <c r="C64" s="69"/>
      <c r="D64" s="63"/>
    </row>
    <row r="65" spans="1:3" x14ac:dyDescent="0.25">
      <c r="A65" s="127"/>
      <c r="B65" s="128"/>
      <c r="C65" s="145"/>
    </row>
  </sheetData>
  <mergeCells count="87">
    <mergeCell ref="L56:M57"/>
    <mergeCell ref="L59:M60"/>
    <mergeCell ref="P58:Q59"/>
    <mergeCell ref="O38:P38"/>
    <mergeCell ref="L55:M55"/>
    <mergeCell ref="P56:Q56"/>
    <mergeCell ref="P60:Q60"/>
    <mergeCell ref="N32:Q37"/>
    <mergeCell ref="N28:Q30"/>
    <mergeCell ref="H7:I7"/>
    <mergeCell ref="L34:L35"/>
    <mergeCell ref="K16:L16"/>
    <mergeCell ref="K18:K19"/>
    <mergeCell ref="K50:K51"/>
    <mergeCell ref="E3:F3"/>
    <mergeCell ref="H9:I9"/>
    <mergeCell ref="H41:I41"/>
    <mergeCell ref="K17:L17"/>
    <mergeCell ref="F10:F11"/>
    <mergeCell ref="F26:F27"/>
    <mergeCell ref="F42:F43"/>
    <mergeCell ref="H10:H11"/>
    <mergeCell ref="H26:H27"/>
    <mergeCell ref="H42:H43"/>
    <mergeCell ref="H58:H59"/>
    <mergeCell ref="E5:F5"/>
    <mergeCell ref="E21:F21"/>
    <mergeCell ref="E37:F37"/>
    <mergeCell ref="E53:F53"/>
    <mergeCell ref="F58:F59"/>
    <mergeCell ref="B19:C19"/>
    <mergeCell ref="B11:C11"/>
    <mergeCell ref="A28:A29"/>
    <mergeCell ref="B28:B29"/>
    <mergeCell ref="A12:A13"/>
    <mergeCell ref="B12:B13"/>
    <mergeCell ref="C14:C15"/>
    <mergeCell ref="C22:C23"/>
    <mergeCell ref="E30:E31"/>
    <mergeCell ref="A32:A33"/>
    <mergeCell ref="B32:B33"/>
    <mergeCell ref="A20:A21"/>
    <mergeCell ref="B20:B21"/>
    <mergeCell ref="E22:E23"/>
    <mergeCell ref="A24:A25"/>
    <mergeCell ref="B24:B25"/>
    <mergeCell ref="B27:C27"/>
    <mergeCell ref="C30:C31"/>
    <mergeCell ref="E14:E15"/>
    <mergeCell ref="A16:A17"/>
    <mergeCell ref="B16:B17"/>
    <mergeCell ref="E6:E7"/>
    <mergeCell ref="B1:C1"/>
    <mergeCell ref="B4:B5"/>
    <mergeCell ref="B8:B9"/>
    <mergeCell ref="A4:A5"/>
    <mergeCell ref="A8:A9"/>
    <mergeCell ref="B3:C3"/>
    <mergeCell ref="C6:C7"/>
    <mergeCell ref="B35:C35"/>
    <mergeCell ref="A36:A37"/>
    <mergeCell ref="B36:B37"/>
    <mergeCell ref="E38:E39"/>
    <mergeCell ref="A40:A41"/>
    <mergeCell ref="B40:B41"/>
    <mergeCell ref="C38:C39"/>
    <mergeCell ref="B43:C43"/>
    <mergeCell ref="A44:A45"/>
    <mergeCell ref="B44:B45"/>
    <mergeCell ref="E46:E47"/>
    <mergeCell ref="A48:A49"/>
    <mergeCell ref="B48:B49"/>
    <mergeCell ref="C46:C47"/>
    <mergeCell ref="B51:C51"/>
    <mergeCell ref="A52:A53"/>
    <mergeCell ref="B52:B53"/>
    <mergeCell ref="E54:E55"/>
    <mergeCell ref="A56:A57"/>
    <mergeCell ref="B56:B57"/>
    <mergeCell ref="C54:C55"/>
    <mergeCell ref="B59:C59"/>
    <mergeCell ref="A60:A61"/>
    <mergeCell ref="B60:B61"/>
    <mergeCell ref="E62:E63"/>
    <mergeCell ref="A64:A65"/>
    <mergeCell ref="B64:B65"/>
    <mergeCell ref="C62:C6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Grupos</vt:lpstr>
      <vt:lpstr>Tabla de posiciones</vt:lpstr>
      <vt:lpstr>Fase de Grupos</vt:lpstr>
      <vt:lpstr>Eliminatoria</vt:lpstr>
    </vt:vector>
  </TitlesOfParts>
  <Company>Citigroup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Rosales, Jaime [CH-LCL NE]</dc:creator>
  <cp:lastModifiedBy>Rosales, Jaime [CH-LCL NE]</cp:lastModifiedBy>
  <dcterms:created xsi:type="dcterms:W3CDTF">2018-05-28T20:45:02Z</dcterms:created>
  <dcterms:modified xsi:type="dcterms:W3CDTF">2018-06-05T20:55:17Z</dcterms:modified>
</cp:coreProperties>
</file>