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\Code\PixhawkPlus\PixhawkPlus\Reference\"/>
    </mc:Choice>
  </mc:AlternateContent>
  <bookViews>
    <workbookView xWindow="0" yWindow="0" windowWidth="12225" windowHeight="56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K8" i="1"/>
  <c r="J8" i="1"/>
  <c r="J13" i="1"/>
  <c r="J12" i="1"/>
  <c r="J11" i="1"/>
  <c r="J10" i="1"/>
  <c r="J9" i="1"/>
  <c r="A23" i="1"/>
  <c r="A22" i="1"/>
  <c r="A21" i="1"/>
  <c r="A20" i="1"/>
  <c r="B13" i="1" l="1"/>
  <c r="B12" i="1"/>
  <c r="B11" i="1"/>
  <c r="B10" i="1"/>
  <c r="B9" i="1"/>
  <c r="B8" i="1"/>
  <c r="I10" i="1"/>
  <c r="I9" i="1"/>
  <c r="E13" i="1"/>
  <c r="I13" i="1" s="1"/>
  <c r="E12" i="1"/>
  <c r="I12" i="1" s="1"/>
  <c r="E11" i="1"/>
  <c r="I11" i="1" s="1"/>
  <c r="E10" i="1"/>
  <c r="E9" i="1"/>
  <c r="J4" i="1"/>
  <c r="E8" i="1"/>
  <c r="I8" i="1" s="1"/>
  <c r="F8" i="1" l="1"/>
  <c r="F13" i="1"/>
  <c r="F12" i="1"/>
  <c r="F11" i="1"/>
  <c r="F10" i="1"/>
  <c r="F9" i="1"/>
  <c r="M9" i="1" l="1"/>
  <c r="G9" i="1"/>
  <c r="M10" i="1"/>
  <c r="G10" i="1"/>
  <c r="M13" i="1"/>
  <c r="G13" i="1"/>
  <c r="M11" i="1"/>
  <c r="G11" i="1"/>
  <c r="M8" i="1"/>
  <c r="G8" i="1"/>
  <c r="M12" i="1"/>
  <c r="G12" i="1"/>
</calcChain>
</file>

<file path=xl/sharedStrings.xml><?xml version="1.0" encoding="utf-8"?>
<sst xmlns="http://schemas.openxmlformats.org/spreadsheetml/2006/main" count="29" uniqueCount="29">
  <si>
    <t>Ref. Voltage</t>
  </si>
  <si>
    <t>R1</t>
  </si>
  <si>
    <t>R2</t>
  </si>
  <si>
    <t>Cell</t>
  </si>
  <si>
    <t>H</t>
  </si>
  <si>
    <t>Vin = Vout * H</t>
  </si>
  <si>
    <t>H = R2 / (R2 + R1)</t>
  </si>
  <si>
    <t>bits sampled</t>
  </si>
  <si>
    <t>Voltage Divider Calculator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</si>
  <si>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in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</si>
  <si>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</si>
  <si>
    <t>counts /  V</t>
  </si>
  <si>
    <t>Examples</t>
  </si>
  <si>
    <t>counts</t>
  </si>
  <si>
    <t>volts</t>
  </si>
  <si>
    <t>max per-cell voltage</t>
  </si>
  <si>
    <t xml:space="preserve">     ^== choose R1 and R2 values to create appropriate ranged Vout</t>
  </si>
  <si>
    <t xml:space="preserve">      ^== must be lower than the max reference voltage</t>
  </si>
  <si>
    <t>OK?</t>
  </si>
  <si>
    <t>size R1</t>
  </si>
  <si>
    <t>size R2</t>
  </si>
  <si>
    <t>1/10</t>
  </si>
  <si>
    <t>1/8</t>
  </si>
  <si>
    <t>1/4</t>
  </si>
  <si>
    <t>1/2</t>
  </si>
  <si>
    <t>min wattage</t>
  </si>
  <si>
    <t>Resistor Wattages</t>
  </si>
  <si>
    <t xml:space="preserve">    ^== choose R1 and R2 that are at least the min wattage listed</t>
  </si>
  <si>
    <t>analog resolution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</si>
</sst>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0" fontId="1" fillId="0" borderId="0" xfId="0" applyFont="1"/>
    <xf numFmtId="0" fontId="1" fillId="0" borderId="4" xfId="0" applyFont="1" applyBorder="1" applyAlignment="1">
      <alignment horizontal="right"/>
    </xf>
    <xf numFmtId="166" fontId="0" fillId="0" borderId="0" xfId="0" applyNumberFormat="1" applyBorder="1" applyAlignment="1">
      <alignment horizontal="right" indent="1"/>
    </xf>
    <xf numFmtId="164" fontId="0" fillId="0" borderId="0" xfId="0" quotePrefix="1" applyNumberFormat="1"/>
    <xf numFmtId="0" fontId="1" fillId="2" borderId="1" xfId="0" applyFont="1" applyFill="1" applyBorder="1" applyAlignment="1">
      <alignment horizontal="right"/>
    </xf>
    <xf numFmtId="0" fontId="0" fillId="2" borderId="1" xfId="0" applyFill="1" applyBorder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4" xfId="0" applyFont="1" applyBorder="1"/>
    <xf numFmtId="0" fontId="0" fillId="0" borderId="0" xfId="0" applyBorder="1"/>
    <xf numFmtId="0" fontId="1" fillId="3" borderId="1" xfId="0" applyFont="1" applyFill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164" fontId="0" fillId="3" borderId="2" xfId="0" applyNumberFormat="1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0" fillId="4" borderId="2" xfId="0" applyFill="1" applyBorder="1"/>
    <xf numFmtId="0" fontId="0" fillId="4" borderId="3" xfId="0" applyFill="1" applyBorder="1"/>
    <xf numFmtId="0" fontId="1" fillId="4" borderId="6" xfId="0" applyFont="1" applyFill="1" applyBorder="1" applyAlignment="1">
      <alignment horizontal="right"/>
    </xf>
    <xf numFmtId="164" fontId="0" fillId="4" borderId="7" xfId="0" applyNumberFormat="1" applyFill="1" applyBorder="1" applyAlignment="1">
      <alignment horizontal="right"/>
    </xf>
    <xf numFmtId="164" fontId="0" fillId="4" borderId="8" xfId="0" applyNumberFormat="1" applyFill="1" applyBorder="1" applyAlignment="1">
      <alignment horizontal="right"/>
    </xf>
    <xf numFmtId="0" fontId="3" fillId="0" borderId="0" xfId="0" applyFont="1"/>
    <xf numFmtId="0" fontId="1" fillId="0" borderId="0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6" fontId="0" fillId="2" borderId="2" xfId="0" applyNumberFormat="1" applyFill="1" applyBorder="1"/>
    <xf numFmtId="166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I8" sqref="I8:I13"/>
    </sheetView>
  </sheetViews>
  <sheetFormatPr defaultRowHeight="15" x14ac:dyDescent="0.25"/>
  <cols>
    <col min="2" max="2" width="8.28515625" customWidth="1"/>
    <col min="5" max="5" width="11.28515625" customWidth="1"/>
    <col min="8" max="8" width="11.7109375" customWidth="1"/>
    <col min="9" max="9" width="11.5703125" customWidth="1"/>
    <col min="10" max="10" width="10.85546875" customWidth="1"/>
    <col min="11" max="11" width="9.5703125" customWidth="1"/>
    <col min="12" max="12" width="12.140625" customWidth="1"/>
    <col min="13" max="13" width="11.7109375" customWidth="1"/>
  </cols>
  <sheetData>
    <row r="1" spans="1:13" ht="16.5" thickBot="1" x14ac:dyDescent="0.3">
      <c r="A1" s="26" t="s">
        <v>8</v>
      </c>
    </row>
    <row r="2" spans="1:13" ht="15.75" thickBot="1" x14ac:dyDescent="0.3">
      <c r="J2" s="9">
        <v>4.2</v>
      </c>
      <c r="K2" t="s">
        <v>15</v>
      </c>
    </row>
    <row r="3" spans="1:13" ht="15.75" thickBot="1" x14ac:dyDescent="0.3">
      <c r="B3" t="s">
        <v>5</v>
      </c>
      <c r="J3" s="9">
        <v>13</v>
      </c>
      <c r="K3" t="s">
        <v>28</v>
      </c>
    </row>
    <row r="4" spans="1:13" x14ac:dyDescent="0.25">
      <c r="B4" t="s">
        <v>6</v>
      </c>
      <c r="J4">
        <f>2^J3</f>
        <v>8192</v>
      </c>
      <c r="K4" t="s">
        <v>7</v>
      </c>
    </row>
    <row r="5" spans="1:13" ht="15.75" thickBot="1" x14ac:dyDescent="0.3"/>
    <row r="6" spans="1:13" ht="15.75" thickBot="1" x14ac:dyDescent="0.3">
      <c r="J6" s="28" t="s">
        <v>25</v>
      </c>
      <c r="K6" s="29"/>
      <c r="L6" s="27" t="s">
        <v>12</v>
      </c>
    </row>
    <row r="7" spans="1:13" ht="18.75" thickBot="1" x14ac:dyDescent="0.4">
      <c r="A7" s="5" t="s">
        <v>3</v>
      </c>
      <c r="B7" s="5" t="s">
        <v>9</v>
      </c>
      <c r="C7" s="15" t="s">
        <v>1</v>
      </c>
      <c r="D7" s="20" t="s">
        <v>2</v>
      </c>
      <c r="E7" s="8" t="s">
        <v>4</v>
      </c>
      <c r="F7" s="5" t="s">
        <v>10</v>
      </c>
      <c r="G7" s="5" t="s">
        <v>18</v>
      </c>
      <c r="H7" s="5" t="s">
        <v>0</v>
      </c>
      <c r="I7" s="5" t="s">
        <v>11</v>
      </c>
      <c r="J7" s="15" t="s">
        <v>19</v>
      </c>
      <c r="K7" s="23" t="s">
        <v>20</v>
      </c>
      <c r="L7" s="13" t="s">
        <v>13</v>
      </c>
      <c r="M7" s="5" t="s">
        <v>14</v>
      </c>
    </row>
    <row r="8" spans="1:13" x14ac:dyDescent="0.25">
      <c r="A8" s="2">
        <v>1</v>
      </c>
      <c r="B8" s="3">
        <f>$J$2*A8</f>
        <v>4.2</v>
      </c>
      <c r="C8" s="16">
        <v>993</v>
      </c>
      <c r="D8" s="21">
        <v>3320</v>
      </c>
      <c r="E8" s="30">
        <f>D8/(D8+C8)</f>
        <v>0.76976582425226059</v>
      </c>
      <c r="F8" s="1">
        <f>E8*B8</f>
        <v>3.2330164618594948</v>
      </c>
      <c r="G8" s="10" t="str">
        <f>IF(F8&lt;0.99*H8, "Yes", "No!")</f>
        <v>Yes</v>
      </c>
      <c r="H8" s="1">
        <v>3.32</v>
      </c>
      <c r="I8" s="6">
        <f>E8/H8*8191</f>
        <v>1899.1421284488756</v>
      </c>
      <c r="J8" s="18" t="str">
        <f>INDEX($B$20:$B$23, MATCH($B8^2/C8,$A$19:$A$23,1))</f>
        <v>1/10</v>
      </c>
      <c r="K8" s="24" t="str">
        <f>INDEX($B$20:$B$23, MATCH($B8^2/D8,$A$19:$A$23,1))</f>
        <v>1/10</v>
      </c>
      <c r="L8" s="14">
        <v>552</v>
      </c>
      <c r="M8">
        <f t="shared" ref="M8:M13" si="0">L8/I8</f>
        <v>0.29065755097057744</v>
      </c>
    </row>
    <row r="9" spans="1:13" x14ac:dyDescent="0.25">
      <c r="A9">
        <v>2</v>
      </c>
      <c r="B9" s="3">
        <f t="shared" ref="B9:B13" si="1">$J$2*A9</f>
        <v>8.4</v>
      </c>
      <c r="C9" s="16">
        <v>1960</v>
      </c>
      <c r="D9" s="21">
        <v>1240</v>
      </c>
      <c r="E9" s="30">
        <f t="shared" ref="E9:E13" si="2">D9/(D9+C9)</f>
        <v>0.38750000000000001</v>
      </c>
      <c r="F9" s="1">
        <f t="shared" ref="F9:F13" si="3">E9*B9</f>
        <v>3.2550000000000003</v>
      </c>
      <c r="G9" s="10" t="str">
        <f t="shared" ref="G9:G13" si="4">IF(F9&lt;0.99*H9, "Yes", "No!")</f>
        <v>Yes</v>
      </c>
      <c r="H9" s="1">
        <v>3.32</v>
      </c>
      <c r="I9" s="6">
        <f t="shared" ref="I9:I13" si="5">E9/H9*8191</f>
        <v>956.02786144578317</v>
      </c>
      <c r="J9" s="18" t="str">
        <f t="shared" ref="J9:J13" si="6">INDEX($B$20:$B$23, MATCH(B9^2/C9,$A$19:$A$23,1))</f>
        <v>1/10</v>
      </c>
      <c r="K9" s="24" t="str">
        <f t="shared" ref="K9:K13" si="7">INDEX($B$20:$B$23, MATCH($B9^2/D9,$A$19:$A$23,1))</f>
        <v>1/10</v>
      </c>
      <c r="L9" s="14">
        <v>202</v>
      </c>
      <c r="M9">
        <f t="shared" si="0"/>
        <v>0.21129091331555877</v>
      </c>
    </row>
    <row r="10" spans="1:13" x14ac:dyDescent="0.25">
      <c r="A10">
        <v>3</v>
      </c>
      <c r="B10" s="3">
        <f t="shared" si="1"/>
        <v>12.600000000000001</v>
      </c>
      <c r="C10" s="16">
        <v>3600</v>
      </c>
      <c r="D10" s="21">
        <v>1240</v>
      </c>
      <c r="E10" s="30">
        <f t="shared" si="2"/>
        <v>0.256198347107438</v>
      </c>
      <c r="F10" s="1">
        <f t="shared" si="3"/>
        <v>3.2280991735537192</v>
      </c>
      <c r="G10" s="10" t="str">
        <f t="shared" si="4"/>
        <v>Yes</v>
      </c>
      <c r="H10" s="1">
        <v>3.32</v>
      </c>
      <c r="I10" s="6">
        <f t="shared" si="5"/>
        <v>632.08453649307978</v>
      </c>
      <c r="J10" s="18" t="str">
        <f t="shared" si="6"/>
        <v>1/10</v>
      </c>
      <c r="K10" s="24" t="str">
        <f t="shared" si="7"/>
        <v>1/4</v>
      </c>
      <c r="L10" s="14">
        <v>2662</v>
      </c>
      <c r="M10">
        <f t="shared" si="0"/>
        <v>4.2114619901465415</v>
      </c>
    </row>
    <row r="11" spans="1:13" x14ac:dyDescent="0.25">
      <c r="A11">
        <v>4</v>
      </c>
      <c r="B11" s="3">
        <f t="shared" si="1"/>
        <v>16.8</v>
      </c>
      <c r="C11" s="16">
        <v>9090</v>
      </c>
      <c r="D11" s="21">
        <v>2210</v>
      </c>
      <c r="E11" s="30">
        <f t="shared" si="2"/>
        <v>0.19557522123893806</v>
      </c>
      <c r="F11" s="1">
        <f t="shared" si="3"/>
        <v>3.2856637168141596</v>
      </c>
      <c r="G11" s="10" t="str">
        <f t="shared" si="4"/>
        <v>Yes</v>
      </c>
      <c r="H11" s="1">
        <v>3.32</v>
      </c>
      <c r="I11" s="6">
        <f t="shared" si="5"/>
        <v>482.51705938799449</v>
      </c>
      <c r="J11" s="18" t="str">
        <f t="shared" si="6"/>
        <v>1/10</v>
      </c>
      <c r="K11" s="24" t="str">
        <f t="shared" si="7"/>
        <v>1/4</v>
      </c>
      <c r="L11" s="14">
        <v>8046</v>
      </c>
      <c r="M11">
        <f t="shared" si="0"/>
        <v>16.67505810096171</v>
      </c>
    </row>
    <row r="12" spans="1:13" x14ac:dyDescent="0.25">
      <c r="A12">
        <v>5</v>
      </c>
      <c r="B12" s="3">
        <f t="shared" si="1"/>
        <v>21</v>
      </c>
      <c r="C12" s="16">
        <v>6800</v>
      </c>
      <c r="D12" s="21">
        <v>1240</v>
      </c>
      <c r="E12" s="30">
        <f t="shared" si="2"/>
        <v>0.15422885572139303</v>
      </c>
      <c r="F12" s="1">
        <f t="shared" si="3"/>
        <v>3.2388059701492535</v>
      </c>
      <c r="G12" s="10" t="str">
        <f t="shared" si="4"/>
        <v>Yes</v>
      </c>
      <c r="H12" s="1">
        <v>3.32</v>
      </c>
      <c r="I12" s="6">
        <f t="shared" si="5"/>
        <v>380.50860157046094</v>
      </c>
      <c r="J12" s="18" t="str">
        <f t="shared" si="6"/>
        <v>1/10</v>
      </c>
      <c r="K12" s="24" t="str">
        <f t="shared" si="7"/>
        <v>1/2</v>
      </c>
      <c r="L12" s="14">
        <v>7500</v>
      </c>
      <c r="M12">
        <f t="shared" si="0"/>
        <v>19.710461127673568</v>
      </c>
    </row>
    <row r="13" spans="1:13" ht="15.75" thickBot="1" x14ac:dyDescent="0.3">
      <c r="A13">
        <v>6</v>
      </c>
      <c r="B13" s="3">
        <f t="shared" si="1"/>
        <v>25.200000000000003</v>
      </c>
      <c r="C13" s="17">
        <v>11000</v>
      </c>
      <c r="D13" s="22">
        <v>1600</v>
      </c>
      <c r="E13" s="31">
        <f t="shared" si="2"/>
        <v>0.12698412698412698</v>
      </c>
      <c r="F13" s="1">
        <f t="shared" si="3"/>
        <v>3.2</v>
      </c>
      <c r="G13" s="10" t="str">
        <f t="shared" si="4"/>
        <v>Yes</v>
      </c>
      <c r="H13" s="1">
        <v>3.32</v>
      </c>
      <c r="I13" s="6">
        <f t="shared" si="5"/>
        <v>313.29126027921205</v>
      </c>
      <c r="J13" s="19" t="str">
        <f t="shared" si="6"/>
        <v>1/10</v>
      </c>
      <c r="K13" s="25" t="str">
        <f t="shared" si="7"/>
        <v>1/2</v>
      </c>
      <c r="L13" s="14">
        <v>7000</v>
      </c>
      <c r="M13">
        <f t="shared" si="0"/>
        <v>22.343425711146381</v>
      </c>
    </row>
    <row r="14" spans="1:13" x14ac:dyDescent="0.25">
      <c r="C14" t="s">
        <v>16</v>
      </c>
      <c r="F14" s="1"/>
      <c r="G14" s="1"/>
      <c r="H14" s="1"/>
      <c r="I14" s="1"/>
    </row>
    <row r="15" spans="1:13" x14ac:dyDescent="0.25">
      <c r="F15" s="7" t="s">
        <v>17</v>
      </c>
      <c r="G15" s="7"/>
      <c r="H15" s="1"/>
      <c r="I15" s="1"/>
    </row>
    <row r="16" spans="1:13" x14ac:dyDescent="0.25">
      <c r="J16" s="2" t="s">
        <v>27</v>
      </c>
    </row>
    <row r="18" spans="1:2" x14ac:dyDescent="0.25">
      <c r="A18" s="4" t="s">
        <v>26</v>
      </c>
    </row>
    <row r="19" spans="1:2" x14ac:dyDescent="0.25">
      <c r="A19">
        <v>0</v>
      </c>
      <c r="B19">
        <v>0</v>
      </c>
    </row>
    <row r="20" spans="1:2" x14ac:dyDescent="0.25">
      <c r="A20" s="11">
        <f>1/10</f>
        <v>0.1</v>
      </c>
      <c r="B20" s="12" t="s">
        <v>21</v>
      </c>
    </row>
    <row r="21" spans="1:2" x14ac:dyDescent="0.25">
      <c r="A21" s="11">
        <f>1/8</f>
        <v>0.125</v>
      </c>
      <c r="B21" s="12" t="s">
        <v>22</v>
      </c>
    </row>
    <row r="22" spans="1:2" x14ac:dyDescent="0.25">
      <c r="A22" s="11">
        <f>1/4</f>
        <v>0.25</v>
      </c>
      <c r="B22" s="12" t="s">
        <v>23</v>
      </c>
    </row>
    <row r="23" spans="1:2" x14ac:dyDescent="0.25">
      <c r="A23" s="11">
        <f>1/2</f>
        <v>0.5</v>
      </c>
      <c r="B23" s="12" t="s">
        <v>24</v>
      </c>
    </row>
  </sheetData>
  <mergeCells count="1">
    <mergeCell ref="J6:K6"/>
  </mergeCells>
  <pageMargins left="0.7" right="0.7" top="0.75" bottom="0.75" header="0.3" footer="0.3"/>
  <pageSetup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Team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Rowe</dc:creator>
  <cp:lastModifiedBy>Jim Rowe</cp:lastModifiedBy>
  <dcterms:created xsi:type="dcterms:W3CDTF">2015-12-15T22:51:37Z</dcterms:created>
  <dcterms:modified xsi:type="dcterms:W3CDTF">2016-01-12T16:58:18Z</dcterms:modified>
</cp:coreProperties>
</file>