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hidePivotFieldList="1" autoCompressPictures="0"/>
  <mc:AlternateContent xmlns:mc="http://schemas.openxmlformats.org/markup-compatibility/2006">
    <mc:Choice Requires="x15">
      <x15ac:absPath xmlns:x15ac="http://schemas.microsoft.com/office/spreadsheetml/2010/11/ac" url="C:\Users\Javier\Desktop\"/>
    </mc:Choice>
  </mc:AlternateContent>
  <xr:revisionPtr revIDLastSave="0" documentId="13_ncr:1_{F20462B1-F773-48F2-B757-633A7887CD07}" xr6:coauthVersionLast="43" xr6:coauthVersionMax="43" xr10:uidLastSave="{00000000-0000-0000-0000-000000000000}"/>
  <bookViews>
    <workbookView xWindow="-108" yWindow="-108" windowWidth="23256" windowHeight="12576" tabRatio="576" activeTab="2" xr2:uid="{00000000-000D-0000-FFFF-FFFF00000000}"/>
  </bookViews>
  <sheets>
    <sheet name="Principal - ABP" sheetId="1" r:id="rId1"/>
    <sheet name="PM" sheetId="16" r:id="rId2"/>
    <sheet name="TAG" sheetId="34" r:id="rId3"/>
    <sheet name="V1" sheetId="35" r:id="rId4"/>
    <sheet name="V2" sheetId="37" r:id="rId5"/>
    <sheet name="PD" sheetId="28" r:id="rId6"/>
    <sheet name="TDS" sheetId="25" r:id="rId7"/>
    <sheet name="RV" sheetId="29" r:id="rId8"/>
    <sheet name="SMBI" sheetId="27" r:id="rId9"/>
    <sheet name="SMA" sheetId="24" r:id="rId10"/>
    <sheet name="ELE" sheetId="30" r:id="rId11"/>
    <sheet name="SDM" sheetId="31" r:id="rId12"/>
    <sheet name="NM" sheetId="36" r:id="rId13"/>
  </sheets>
  <definedNames>
    <definedName name="Graficos1" localSheetId="12">#REF!</definedName>
    <definedName name="Graficos1" localSheetId="9">#REF!</definedName>
    <definedName name="Graficos1" localSheetId="8">#REF!</definedName>
    <definedName name="Graficos1" localSheetId="2">#REF!</definedName>
    <definedName name="Graficos1" localSheetId="3">#REF!</definedName>
    <definedName name="Graficos1" localSheetId="4">#REF!</definedName>
    <definedName name="Graficos1">#REF!</definedName>
  </definedNames>
  <calcPr calcId="18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79" i="34" l="1"/>
  <c r="K14" i="34"/>
  <c r="H13" i="34" l="1"/>
  <c r="K7" i="34" s="1"/>
  <c r="H19" i="1"/>
  <c r="J5" i="37" s="1"/>
  <c r="I13" i="37"/>
  <c r="J7" i="37" s="1"/>
  <c r="B9" i="37"/>
  <c r="L20" i="36"/>
  <c r="C20" i="36" s="1"/>
  <c r="K20" i="36"/>
  <c r="J20" i="36"/>
  <c r="C17" i="36" s="1"/>
  <c r="I20" i="36"/>
  <c r="O19" i="1"/>
  <c r="C15" i="24" s="1"/>
  <c r="C11" i="36"/>
  <c r="K19" i="24"/>
  <c r="C17" i="24"/>
  <c r="L19" i="24"/>
  <c r="M19" i="24"/>
  <c r="J19" i="27"/>
  <c r="C17" i="27" s="1"/>
  <c r="K19" i="27"/>
  <c r="L19" i="27"/>
  <c r="C20" i="27" s="1"/>
  <c r="G19" i="1"/>
  <c r="J5" i="35" s="1"/>
  <c r="I13" i="35"/>
  <c r="J7" i="35" s="1"/>
  <c r="B9" i="35"/>
  <c r="F19" i="1"/>
  <c r="K5" i="34" s="1"/>
  <c r="K6" i="34" s="1"/>
  <c r="B9" i="34"/>
  <c r="J10" i="24"/>
  <c r="J11" i="24"/>
  <c r="J12" i="24"/>
  <c r="J13" i="24"/>
  <c r="J14" i="24"/>
  <c r="J15" i="24"/>
  <c r="J16" i="24"/>
  <c r="J17" i="24"/>
  <c r="J18" i="24"/>
  <c r="I19" i="24"/>
  <c r="C20" i="24"/>
  <c r="N19" i="1"/>
  <c r="C13" i="31" s="1"/>
  <c r="C14" i="31" s="1"/>
  <c r="M19" i="1"/>
  <c r="C13" i="30" s="1"/>
  <c r="C14" i="30" s="1"/>
  <c r="P19" i="1"/>
  <c r="P20" i="1" s="1"/>
  <c r="C9" i="31"/>
  <c r="C9" i="30"/>
  <c r="K19" i="1"/>
  <c r="C15" i="29" s="1"/>
  <c r="C11" i="29"/>
  <c r="I19" i="1"/>
  <c r="C15" i="28" s="1"/>
  <c r="C11" i="28"/>
  <c r="L19" i="1"/>
  <c r="C15" i="27" s="1"/>
  <c r="C19" i="27" s="1"/>
  <c r="I19" i="27"/>
  <c r="C11" i="27"/>
  <c r="J19" i="1"/>
  <c r="C20" i="25" s="1"/>
  <c r="C22" i="25" s="1"/>
  <c r="I34" i="25"/>
  <c r="K15" i="25" s="1"/>
  <c r="C11" i="25"/>
  <c r="C11" i="24"/>
  <c r="O15" i="16"/>
  <c r="P33" i="16"/>
  <c r="I45" i="16" s="1"/>
  <c r="P32" i="16"/>
  <c r="I48" i="16" s="1"/>
  <c r="I47" i="16"/>
  <c r="I49" i="16"/>
  <c r="P34" i="16"/>
  <c r="K42" i="16" s="1"/>
  <c r="P18" i="16"/>
  <c r="I10" i="16" s="1"/>
  <c r="I11" i="16"/>
  <c r="I12" i="16"/>
  <c r="P20" i="16"/>
  <c r="K13" i="16" s="1"/>
  <c r="P19" i="16"/>
  <c r="K14" i="16" s="1"/>
  <c r="P24" i="16"/>
  <c r="I18" i="16" s="1"/>
  <c r="P25" i="16"/>
  <c r="I25" i="16" s="1"/>
  <c r="I23" i="16"/>
  <c r="P26" i="16"/>
  <c r="I27" i="16" s="1"/>
  <c r="I26" i="16"/>
  <c r="P30" i="16"/>
  <c r="I29" i="16" s="1"/>
  <c r="P31" i="16"/>
  <c r="I30" i="16" s="1"/>
  <c r="I31" i="16"/>
  <c r="I32" i="16"/>
  <c r="I37" i="16"/>
  <c r="I38" i="16"/>
  <c r="I40" i="16"/>
  <c r="K46" i="16"/>
  <c r="K49" i="16"/>
  <c r="K51" i="16"/>
  <c r="K45" i="16"/>
  <c r="K38" i="16"/>
  <c r="K39" i="16"/>
  <c r="K37" i="16"/>
  <c r="K30" i="16"/>
  <c r="K31" i="16"/>
  <c r="K32" i="16"/>
  <c r="K33" i="16"/>
  <c r="K34" i="16"/>
  <c r="K19" i="16"/>
  <c r="K20" i="16"/>
  <c r="K22" i="16"/>
  <c r="K23" i="16"/>
  <c r="K24" i="16"/>
  <c r="K25" i="16"/>
  <c r="K26" i="16"/>
  <c r="K27" i="16"/>
  <c r="K17" i="16"/>
  <c r="K11" i="16"/>
  <c r="K12" i="16"/>
  <c r="K15" i="16"/>
  <c r="K10" i="16"/>
  <c r="E19" i="1"/>
  <c r="C20" i="16" s="1"/>
  <c r="O35" i="16"/>
  <c r="O27" i="16"/>
  <c r="O21" i="16"/>
  <c r="P27" i="16"/>
  <c r="P10" i="16"/>
  <c r="P11" i="16"/>
  <c r="P12" i="16"/>
  <c r="P13" i="16"/>
  <c r="P14" i="16"/>
  <c r="C11" i="16"/>
  <c r="Q15" i="1"/>
  <c r="R15" i="1" s="1"/>
  <c r="Q16" i="1"/>
  <c r="R16" i="1" s="1"/>
  <c r="Q17" i="1"/>
  <c r="R17" i="1" s="1"/>
  <c r="Q18" i="1"/>
  <c r="R18" i="1" s="1"/>
  <c r="Q14" i="1"/>
  <c r="R14" i="1" s="1"/>
  <c r="Q13" i="1"/>
  <c r="G20" i="1"/>
  <c r="J20" i="1"/>
  <c r="L20" i="1"/>
  <c r="M20" i="1"/>
  <c r="N20" i="1"/>
  <c r="E20" i="1"/>
  <c r="C19" i="1"/>
  <c r="O20" i="1" l="1"/>
  <c r="K18" i="16"/>
  <c r="K48" i="16"/>
  <c r="I35" i="16"/>
  <c r="I46" i="16"/>
  <c r="P35" i="16"/>
  <c r="K29" i="16"/>
  <c r="L29" i="16" s="1"/>
  <c r="K41" i="16"/>
  <c r="L41" i="16" s="1"/>
  <c r="K47" i="16"/>
  <c r="I34" i="16"/>
  <c r="K20" i="1"/>
  <c r="K35" i="16"/>
  <c r="K40" i="16"/>
  <c r="I33" i="16"/>
  <c r="I41" i="16"/>
  <c r="J41" i="16" s="1"/>
  <c r="I20" i="1"/>
  <c r="H20" i="1"/>
  <c r="I39" i="16"/>
  <c r="F20" i="1"/>
  <c r="I19" i="34"/>
  <c r="K19" i="34" s="1"/>
  <c r="I36" i="34"/>
  <c r="I67" i="34"/>
  <c r="I37" i="34"/>
  <c r="K37" i="34" s="1"/>
  <c r="I68" i="34"/>
  <c r="I14" i="34"/>
  <c r="I44" i="34"/>
  <c r="I75" i="34"/>
  <c r="I45" i="34"/>
  <c r="I76" i="34"/>
  <c r="I20" i="34"/>
  <c r="K20" i="34" s="1"/>
  <c r="I51" i="34"/>
  <c r="I21" i="34"/>
  <c r="K21" i="34" s="1"/>
  <c r="I52" i="34"/>
  <c r="K52" i="34" s="1"/>
  <c r="I28" i="34"/>
  <c r="K28" i="34" s="1"/>
  <c r="I59" i="34"/>
  <c r="I29" i="34"/>
  <c r="I60" i="34"/>
  <c r="H46" i="35"/>
  <c r="H33" i="35"/>
  <c r="H29" i="35"/>
  <c r="H25" i="35"/>
  <c r="H21" i="35"/>
  <c r="H17" i="35"/>
  <c r="H45" i="35"/>
  <c r="H41" i="35"/>
  <c r="H37" i="35"/>
  <c r="K8" i="34"/>
  <c r="I43" i="16"/>
  <c r="J43" i="16" s="1"/>
  <c r="I51" i="16"/>
  <c r="J51" i="16" s="1"/>
  <c r="Q19" i="1"/>
  <c r="I42" i="16"/>
  <c r="I24" i="16"/>
  <c r="I13" i="16"/>
  <c r="I50" i="16"/>
  <c r="J19" i="24"/>
  <c r="P15" i="16"/>
  <c r="K43" i="16"/>
  <c r="L43" i="16" s="1"/>
  <c r="K50" i="16"/>
  <c r="I21" i="16"/>
  <c r="J11" i="25"/>
  <c r="C15" i="36"/>
  <c r="C19" i="36" s="1"/>
  <c r="P21" i="16"/>
  <c r="I20" i="16"/>
  <c r="J20" i="16" s="1"/>
  <c r="I17" i="16"/>
  <c r="J17" i="16" s="1"/>
  <c r="C17" i="29"/>
  <c r="C16" i="29"/>
  <c r="L12" i="16"/>
  <c r="J35" i="16"/>
  <c r="J49" i="16"/>
  <c r="J45" i="16"/>
  <c r="J40" i="16"/>
  <c r="L34" i="16"/>
  <c r="L25" i="16"/>
  <c r="J21" i="16"/>
  <c r="L13" i="16"/>
  <c r="J29" i="16"/>
  <c r="L48" i="16"/>
  <c r="L39" i="16"/>
  <c r="L33" i="16"/>
  <c r="L11" i="16"/>
  <c r="L26" i="16"/>
  <c r="C24" i="16"/>
  <c r="L14" i="16"/>
  <c r="J48" i="16"/>
  <c r="J39" i="16"/>
  <c r="L19" i="16"/>
  <c r="L27" i="16"/>
  <c r="J23" i="16"/>
  <c r="J30" i="16"/>
  <c r="L32" i="16"/>
  <c r="L15" i="16"/>
  <c r="J12" i="16"/>
  <c r="L51" i="16"/>
  <c r="L47" i="16"/>
  <c r="L42" i="16"/>
  <c r="L38" i="16"/>
  <c r="L31" i="16"/>
  <c r="L20" i="16"/>
  <c r="J24" i="16"/>
  <c r="C21" i="16"/>
  <c r="L10" i="16"/>
  <c r="J13" i="16"/>
  <c r="J47" i="16"/>
  <c r="J42" i="16"/>
  <c r="J38" i="16"/>
  <c r="J31" i="16"/>
  <c r="J11" i="16"/>
  <c r="J25" i="16"/>
  <c r="J50" i="16"/>
  <c r="J37" i="16"/>
  <c r="L23" i="16"/>
  <c r="J27" i="16"/>
  <c r="L49" i="16"/>
  <c r="L45" i="16"/>
  <c r="L40" i="16"/>
  <c r="L35" i="16"/>
  <c r="L17" i="16"/>
  <c r="J32" i="16"/>
  <c r="L50" i="16"/>
  <c r="L46" i="16"/>
  <c r="L37" i="16"/>
  <c r="L18" i="16"/>
  <c r="L22" i="16"/>
  <c r="J26" i="16"/>
  <c r="J46" i="16"/>
  <c r="J18" i="16"/>
  <c r="L24" i="16"/>
  <c r="J33" i="16"/>
  <c r="J10" i="16"/>
  <c r="L30" i="16"/>
  <c r="J34" i="16"/>
  <c r="C17" i="28"/>
  <c r="C16" i="28"/>
  <c r="C16" i="24"/>
  <c r="C18" i="24" s="1"/>
  <c r="C19" i="24"/>
  <c r="H50" i="37"/>
  <c r="H46" i="37"/>
  <c r="H42" i="37"/>
  <c r="H38" i="37"/>
  <c r="H34" i="37"/>
  <c r="H17" i="37"/>
  <c r="H29" i="37"/>
  <c r="H25" i="37"/>
  <c r="H21" i="37"/>
  <c r="H16" i="37"/>
  <c r="H49" i="37"/>
  <c r="H45" i="37"/>
  <c r="H41" i="37"/>
  <c r="H37" i="37"/>
  <c r="H33" i="37"/>
  <c r="H28" i="37"/>
  <c r="H24" i="37"/>
  <c r="H20" i="37"/>
  <c r="H15" i="37"/>
  <c r="J6" i="37"/>
  <c r="H48" i="37"/>
  <c r="H44" i="37"/>
  <c r="H40" i="37"/>
  <c r="H36" i="37"/>
  <c r="H32" i="37"/>
  <c r="H31" i="37"/>
  <c r="H27" i="37"/>
  <c r="H23" i="37"/>
  <c r="H19" i="37"/>
  <c r="H14" i="37"/>
  <c r="H51" i="37"/>
  <c r="H47" i="37"/>
  <c r="H43" i="37"/>
  <c r="H39" i="37"/>
  <c r="H35" i="37"/>
  <c r="H30" i="37"/>
  <c r="H26" i="37"/>
  <c r="H22" i="37"/>
  <c r="H18" i="37"/>
  <c r="K30" i="25"/>
  <c r="J16" i="25"/>
  <c r="K14" i="25"/>
  <c r="I81" i="34"/>
  <c r="I73" i="34"/>
  <c r="I65" i="34"/>
  <c r="K65" i="34" s="1"/>
  <c r="I57" i="34"/>
  <c r="K57" i="34" s="1"/>
  <c r="I49" i="34"/>
  <c r="K49" i="34" s="1"/>
  <c r="I42" i="34"/>
  <c r="K42" i="34" s="1"/>
  <c r="I34" i="34"/>
  <c r="I26" i="34"/>
  <c r="K26" i="34" s="1"/>
  <c r="I18" i="34"/>
  <c r="K18" i="34" s="1"/>
  <c r="J15" i="25"/>
  <c r="K27" i="25"/>
  <c r="K13" i="25"/>
  <c r="I80" i="34"/>
  <c r="I72" i="34"/>
  <c r="I64" i="34"/>
  <c r="I56" i="34"/>
  <c r="K56" i="34" s="1"/>
  <c r="I41" i="34"/>
  <c r="K41" i="34" s="1"/>
  <c r="I33" i="34"/>
  <c r="I25" i="34"/>
  <c r="I17" i="34"/>
  <c r="K17" i="34" s="1"/>
  <c r="H15" i="35"/>
  <c r="H19" i="35"/>
  <c r="H23" i="35"/>
  <c r="H27" i="35"/>
  <c r="H31" i="35"/>
  <c r="H35" i="35"/>
  <c r="H39" i="35"/>
  <c r="H43" i="35"/>
  <c r="H47" i="35"/>
  <c r="R13" i="1"/>
  <c r="R20" i="1" s="1"/>
  <c r="K21" i="16"/>
  <c r="L21" i="16" s="1"/>
  <c r="I22" i="16"/>
  <c r="J22" i="16" s="1"/>
  <c r="I15" i="16"/>
  <c r="J15" i="16" s="1"/>
  <c r="J14" i="25"/>
  <c r="K26" i="25"/>
  <c r="K31" i="25" s="1"/>
  <c r="K12" i="25"/>
  <c r="C16" i="27"/>
  <c r="C18" i="27" s="1"/>
  <c r="I79" i="34"/>
  <c r="I71" i="34"/>
  <c r="I63" i="34"/>
  <c r="K63" i="34" s="1"/>
  <c r="I55" i="34"/>
  <c r="K55" i="34" s="1"/>
  <c r="I48" i="34"/>
  <c r="K48" i="34" s="1"/>
  <c r="I40" i="34"/>
  <c r="K40" i="34" s="1"/>
  <c r="I32" i="34"/>
  <c r="K32" i="34" s="1"/>
  <c r="I24" i="34"/>
  <c r="K24" i="34" s="1"/>
  <c r="I16" i="34"/>
  <c r="C16" i="36"/>
  <c r="C18" i="36" s="1"/>
  <c r="I14" i="16"/>
  <c r="C21" i="25"/>
  <c r="J27" i="25"/>
  <c r="J13" i="25"/>
  <c r="K11" i="25"/>
  <c r="I78" i="34"/>
  <c r="I70" i="34"/>
  <c r="I62" i="34"/>
  <c r="I54" i="34"/>
  <c r="K54" i="34" s="1"/>
  <c r="I47" i="34"/>
  <c r="K47" i="34" s="1"/>
  <c r="I39" i="34"/>
  <c r="K39" i="34" s="1"/>
  <c r="I31" i="34"/>
  <c r="K31" i="34" s="1"/>
  <c r="I23" i="34"/>
  <c r="K23" i="34" s="1"/>
  <c r="I15" i="34"/>
  <c r="K15" i="34" s="1"/>
  <c r="H16" i="35"/>
  <c r="H20" i="35"/>
  <c r="H24" i="35"/>
  <c r="H28" i="35"/>
  <c r="H32" i="35"/>
  <c r="H36" i="35"/>
  <c r="H40" i="35"/>
  <c r="H44" i="35"/>
  <c r="H48" i="35"/>
  <c r="J26" i="25"/>
  <c r="J12" i="25"/>
  <c r="K21" i="25"/>
  <c r="K24" i="25" s="1"/>
  <c r="K10" i="25"/>
  <c r="I77" i="34"/>
  <c r="I69" i="34"/>
  <c r="I61" i="34"/>
  <c r="I53" i="34"/>
  <c r="K53" i="34" s="1"/>
  <c r="I46" i="34"/>
  <c r="I38" i="34"/>
  <c r="K38" i="34" s="1"/>
  <c r="I30" i="34"/>
  <c r="I22" i="34"/>
  <c r="K22" i="34" s="1"/>
  <c r="J6" i="35"/>
  <c r="I19" i="16"/>
  <c r="J19" i="16" s="1"/>
  <c r="J21" i="25"/>
  <c r="J24" i="25" s="1"/>
  <c r="J10" i="25"/>
  <c r="K16" i="25"/>
  <c r="J30" i="25"/>
  <c r="I82" i="34"/>
  <c r="I74" i="34"/>
  <c r="I66" i="34"/>
  <c r="I58" i="34"/>
  <c r="K58" i="34" s="1"/>
  <c r="I50" i="34"/>
  <c r="K50" i="34" s="1"/>
  <c r="I43" i="34"/>
  <c r="K43" i="34" s="1"/>
  <c r="I35" i="34"/>
  <c r="I27" i="34"/>
  <c r="K27" i="34" s="1"/>
  <c r="H14" i="35"/>
  <c r="H18" i="35"/>
  <c r="H22" i="35"/>
  <c r="H26" i="35"/>
  <c r="H30" i="35"/>
  <c r="H34" i="35"/>
  <c r="H38" i="35"/>
  <c r="H42" i="35"/>
  <c r="J31" i="25" l="1"/>
  <c r="I13" i="34"/>
  <c r="K9" i="34" s="1"/>
  <c r="J18" i="25"/>
  <c r="I53" i="16"/>
  <c r="J14" i="16"/>
  <c r="J53" i="16" s="1"/>
  <c r="C22" i="16" s="1"/>
  <c r="C23" i="16" s="1"/>
  <c r="J45" i="35"/>
  <c r="J41" i="35"/>
  <c r="J37" i="35"/>
  <c r="J33" i="35"/>
  <c r="J29" i="35"/>
  <c r="J25" i="35"/>
  <c r="J21" i="35"/>
  <c r="J17" i="35"/>
  <c r="J48" i="35"/>
  <c r="J44" i="35"/>
  <c r="J40" i="35"/>
  <c r="J36" i="35"/>
  <c r="J32" i="35"/>
  <c r="J28" i="35"/>
  <c r="J24" i="35"/>
  <c r="J20" i="35"/>
  <c r="J16" i="35"/>
  <c r="J47" i="35"/>
  <c r="J43" i="35"/>
  <c r="J39" i="35"/>
  <c r="J35" i="35"/>
  <c r="J31" i="35"/>
  <c r="J27" i="35"/>
  <c r="J23" i="35"/>
  <c r="J19" i="35"/>
  <c r="J15" i="35"/>
  <c r="J8" i="35"/>
  <c r="J46" i="35"/>
  <c r="J42" i="35"/>
  <c r="J38" i="35"/>
  <c r="J34" i="35"/>
  <c r="J30" i="35"/>
  <c r="J26" i="35"/>
  <c r="J22" i="35"/>
  <c r="J18" i="35"/>
  <c r="J14" i="35"/>
  <c r="J13" i="35" s="1"/>
  <c r="J9" i="35" s="1"/>
  <c r="K18" i="25"/>
  <c r="K34" i="25" s="1"/>
  <c r="J34" i="25"/>
  <c r="C24" i="25" s="1"/>
  <c r="J29" i="37"/>
  <c r="J25" i="37"/>
  <c r="J21" i="37"/>
  <c r="J49" i="37"/>
  <c r="J45" i="37"/>
  <c r="J41" i="37"/>
  <c r="J37" i="37"/>
  <c r="J33" i="37"/>
  <c r="J28" i="37"/>
  <c r="J24" i="37"/>
  <c r="J20" i="37"/>
  <c r="J15" i="37"/>
  <c r="J48" i="37"/>
  <c r="J44" i="37"/>
  <c r="J40" i="37"/>
  <c r="J36" i="37"/>
  <c r="J32" i="37"/>
  <c r="J8" i="37"/>
  <c r="J27" i="37"/>
  <c r="J23" i="37"/>
  <c r="J19" i="37"/>
  <c r="J14" i="37"/>
  <c r="J13" i="37" s="1"/>
  <c r="J9" i="37" s="1"/>
  <c r="J51" i="37"/>
  <c r="J47" i="37"/>
  <c r="J43" i="37"/>
  <c r="J39" i="37"/>
  <c r="J35" i="37"/>
  <c r="J30" i="37"/>
  <c r="J26" i="37"/>
  <c r="J22" i="37"/>
  <c r="J18" i="37"/>
  <c r="J50" i="37"/>
  <c r="J46" i="37"/>
  <c r="J42" i="37"/>
  <c r="J38" i="37"/>
  <c r="J34" i="37"/>
  <c r="K53" i="16"/>
  <c r="L53" i="16"/>
  <c r="C25" i="16" s="1"/>
  <c r="C23"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G12" authorId="0" shapeId="0" xr:uid="{00000000-0006-0000-0C00-000001000000}">
      <text>
        <r>
          <rPr>
            <b/>
            <sz val="9"/>
            <color indexed="81"/>
            <rFont val="Tahoma"/>
            <family val="2"/>
          </rPr>
          <t>Datos que se van a utilizar en el proyecto - Fuentes de datos:
(ver en qué contexto se definen dentro del proyecto global)
- datos abiertos (open data)
- redes sociales
- API's</t>
        </r>
      </text>
    </comment>
    <comment ref="G13" authorId="0" shapeId="0" xr:uid="{00000000-0006-0000-0C00-000002000000}">
      <text>
        <r>
          <rPr>
            <b/>
            <sz val="9"/>
            <color indexed="81"/>
            <rFont val="Tahoma"/>
            <family val="2"/>
          </rPr>
          <t>Continuando con el apartado anterior ver los datos en qué rango se sitúan (sus métricas)</t>
        </r>
      </text>
    </comment>
    <comment ref="G14" authorId="0" shapeId="0" xr:uid="{00000000-0006-0000-0C00-000003000000}">
      <text>
        <r>
          <rPr>
            <b/>
            <sz val="9"/>
            <color indexed="81"/>
            <rFont val="Tahoma"/>
            <family val="2"/>
          </rPr>
          <t>Punto clave de este mes para la incorporación de los datos.
Sin datos no se puede continuar con analíticas</t>
        </r>
      </text>
    </comment>
  </commentList>
</comments>
</file>

<file path=xl/sharedStrings.xml><?xml version="1.0" encoding="utf-8"?>
<sst xmlns="http://schemas.openxmlformats.org/spreadsheetml/2006/main" count="1351" uniqueCount="706">
  <si>
    <t>Apellidos</t>
  </si>
  <si>
    <t>Nombre</t>
  </si>
  <si>
    <t>Total asignaturas</t>
  </si>
  <si>
    <t>Total puntos</t>
  </si>
  <si>
    <t>Obligatorias</t>
  </si>
  <si>
    <t>Intinerario de Creación y Entretenimiento Digital</t>
  </si>
  <si>
    <t>Itinerario de Gestión de Contenidos</t>
  </si>
  <si>
    <t>Hito 1</t>
  </si>
  <si>
    <t>Hito 2</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</si>
  <si>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</si>
  <si>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</si>
  <si>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</si>
  <si>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</si>
  <si>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</si>
  <si>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</si>
  <si>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</si>
  <si>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</si>
  <si>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</si>
  <si>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</si>
  <si>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</si>
  <si>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</si>
  <si>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</si>
  <si>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</si>
  <si>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</si>
  <si>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</si>
  <si>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</si>
  <si>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</si>
  <si>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</si>
  <si>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</si>
  <si>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</si>
  <si>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</si>
  <si>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</si>
  <si>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</si>
  <si>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</si>
  <si>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</si>
  <si>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</si>
  <si>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</si>
  <si>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</si>
  <si>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</si>
  <si>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</si>
  <si>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</si>
  <si>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</si>
  <si>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</si>
  <si>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</si>
  <si>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</si>
  <si>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</si>
  <si>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</si>
  <si>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</si>
  <si>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</si>
  <si>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</si>
  <si>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</si>
  <si>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</si>
  <si>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</si>
  <si>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</si>
  <si>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</si>
  <si>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</si>
  <si>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</si>
  <si>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</si>
  <si>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</si>
  <si>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</si>
  <si>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</si>
  <si>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</si>
  <si>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</si>
  <si>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</si>
  <si>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</si>
  <si>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</si>
  <si>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</si>
  <si>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</si>
  <si>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</si>
  <si>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</si>
  <si>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</si>
  <si>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</si>
  <si>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</si>
  <si>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</si>
  <si>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</si>
  <si>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</si>
  <si>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</si>
  <si>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</si>
  <si>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</si>
  <si>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</si>
  <si>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</si>
  <si>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</si>
  <si>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</si>
  <si>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</si>
  <si>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</si>
  <si>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</si>
  <si>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</si>
  <si>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</si>
  <si>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</si>
  <si>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</si>
  <si>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</si>
  <si>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</si>
  <si>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</si>
  <si>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</si>
  <si>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</si>
  <si>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</si>
  <si>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</si>
  <si>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</si>
  <si>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</si>
  <si>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Detallar plan iteraciones del mes de Noviembre. Creación Subtareas y precedencias en Project</t>
  </si>
  <si>
    <t>Detallar plan iteraciones del mes de Diciembre. Creación Subtareas y precedencias en Project</t>
  </si>
  <si>
    <t>Elaborar el Presupuesto (hoja de cálculo)</t>
  </si>
  <si>
    <t>Aplicar el modelo EVA en Project</t>
  </si>
  <si>
    <t xml:space="preserve">Rellenar versión inicial del documento Especificación </t>
  </si>
  <si>
    <t>Detallar plan iteraciones del mes de Enero. Creación Subtareas y precedencias en Project</t>
  </si>
  <si>
    <t>Detallar plan iteraciones del mes de Febrero-Marzo. Creación Subtareas y precedencias en Project</t>
  </si>
  <si>
    <t>Detallar plan iteraciones del mes de Abril-Mayo. Creación Subtareas y precedencias en Project</t>
  </si>
  <si>
    <t>Hito 2, 3,4</t>
  </si>
  <si>
    <t>PM.32</t>
  </si>
  <si>
    <t>PM.33</t>
  </si>
  <si>
    <t>PM.34</t>
  </si>
  <si>
    <t>PM.35</t>
  </si>
  <si>
    <t>PM.36</t>
  </si>
  <si>
    <t>PM.37</t>
  </si>
  <si>
    <t>PM.38</t>
  </si>
  <si>
    <t>Items</t>
  </si>
  <si>
    <t>Ponderación</t>
  </si>
  <si>
    <t>TAG: Técnicas Avanzadas de Gráficos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</si>
  <si>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</si>
  <si>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</si>
  <si>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</si>
  <si>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</si>
  <si>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</si>
  <si>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</si>
  <si>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</si>
  <si>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</si>
  <si>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</si>
  <si>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</si>
  <si>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</si>
  <si>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</si>
  <si>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</si>
  <si>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</si>
  <si>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</si>
  <si>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</si>
  <si>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</si>
  <si>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</si>
  <si>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</si>
  <si>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</si>
  <si>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</si>
  <si>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</si>
  <si>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</si>
  <si>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</si>
  <si>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</si>
  <si>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</si>
  <si>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t>V1.03</t>
  </si>
  <si>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</si>
  <si>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</si>
  <si>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</si>
  <si>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t>V1.06</t>
  </si>
  <si>
    <t>IA diseñada</t>
  </si>
  <si>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</si>
  <si>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</si>
  <si>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</si>
  <si>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</si>
  <si>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</si>
  <si>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</si>
  <si>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</si>
  <si>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</si>
  <si>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</si>
  <si>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</si>
  <si>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</si>
  <si>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</si>
  <si>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</si>
  <si>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</si>
  <si>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</si>
  <si>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</si>
  <si>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</si>
  <si>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</si>
  <si>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</si>
  <si>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</si>
  <si>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</si>
  <si>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</si>
  <si>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</si>
  <si>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</si>
  <si>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</si>
  <si>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</si>
  <si>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</si>
  <si>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</si>
  <si>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</si>
  <si>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</si>
  <si>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</si>
  <si>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</si>
  <si>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</si>
  <si>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</si>
  <si>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</si>
  <si>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</si>
  <si>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</si>
  <si>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</si>
  <si>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</si>
  <si>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</si>
  <si>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</si>
  <si>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</si>
  <si>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</si>
  <si>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</si>
  <si>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</si>
  <si>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</si>
  <si>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</si>
  <si>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</si>
  <si>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</si>
  <si>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</si>
  <si>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</si>
  <si>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</si>
  <si>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</si>
  <si>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</si>
  <si>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</si>
  <si>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</si>
  <si>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</si>
  <si>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t>V1.33</t>
  </si>
  <si>
    <t>V1.34</t>
  </si>
  <si>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</si>
  <si>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</si>
  <si>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</si>
  <si>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</si>
  <si>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</si>
  <si>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</si>
  <si>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</si>
  <si>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</si>
  <si>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</si>
  <si>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</si>
  <si>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</si>
  <si>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</si>
  <si>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</si>
  <si>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</si>
  <si>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</si>
  <si>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</si>
  <si>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</si>
  <si>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</si>
  <si>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V2.07</t>
  </si>
  <si>
    <t>Utilización de joints en las mecánicas jugables</t>
  </si>
  <si>
    <t>V2.08</t>
  </si>
  <si>
    <t>Mecánicas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</si>
  <si>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</si>
  <si>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</si>
  <si>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</si>
  <si>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</si>
  <si>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</si>
  <si>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</si>
  <si>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</si>
  <si>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</si>
  <si>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</si>
  <si>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</si>
  <si>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</si>
  <si>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</si>
  <si>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</si>
  <si>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</si>
  <si>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</si>
  <si>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</si>
  <si>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</si>
  <si>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</si>
  <si>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</si>
  <si>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</si>
  <si>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</si>
  <si>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</si>
  <si>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</si>
  <si>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</si>
  <si>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</si>
  <si>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</si>
  <si>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</si>
  <si>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</si>
  <si>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</si>
  <si>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</si>
  <si>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</si>
  <si>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</si>
  <si>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</si>
  <si>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</si>
  <si>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</si>
  <si>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</si>
  <si>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</si>
  <si>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</si>
  <si>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</si>
  <si>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</si>
  <si>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</si>
  <si>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</si>
  <si>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</si>
  <si>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</si>
  <si>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</si>
  <si>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</si>
  <si>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</si>
  <si>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</si>
  <si>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</si>
  <si>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</si>
  <si>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</si>
  <si>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</si>
  <si>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</si>
  <si>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</si>
  <si>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</si>
  <si>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</si>
  <si>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</si>
  <si>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</si>
  <si>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</si>
  <si>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</si>
  <si>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</si>
  <si>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</si>
  <si>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</si>
  <si>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</si>
  <si>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</si>
  <si>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</si>
  <si>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</si>
  <si>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</si>
  <si>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</si>
  <si>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</si>
  <si>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</si>
  <si>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SMA.03</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</si>
  <si>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</si>
  <si>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</si>
  <si>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</si>
  <si>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</si>
  <si>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</si>
  <si>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</si>
  <si>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</si>
  <si>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</si>
  <si>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</si>
  <si>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</si>
  <si>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</si>
  <si>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</si>
  <si>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</si>
  <si>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</si>
  <si>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Validación</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</si>
  <si>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</si>
  <si>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</si>
  <si>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</si>
  <si>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</si>
  <si>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</si>
  <si>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</si>
  <si>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</si>
  <si>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</si>
  <si>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</si>
  <si>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</si>
  <si>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</si>
  <si>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</si>
  <si>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</si>
  <si>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</si>
  <si>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</si>
  <si>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</si>
  <si>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</si>
  <si>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</si>
  <si>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</si>
  <si>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</si>
  <si>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</si>
  <si>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</si>
  <si>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</si>
  <si>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</si>
  <si>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</si>
  <si>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</si>
  <si>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</si>
  <si>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</si>
  <si>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</si>
  <si>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</si>
  <si>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</si>
  <si>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</si>
  <si>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</si>
  <si>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</si>
  <si>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</si>
  <si>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</si>
  <si>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</si>
  <si>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</si>
  <si>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</si>
  <si>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</si>
  <si>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</si>
  <si>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</si>
  <si>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</si>
  <si>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</si>
  <si>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</si>
  <si>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</si>
  <si>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</si>
  <si>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</si>
  <si>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</si>
  <si>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</si>
  <si>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</si>
  <si>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</si>
  <si>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</si>
  <si>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</si>
  <si>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</si>
  <si>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</si>
  <si>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</si>
  <si>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</si>
  <si>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</si>
  <si>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</si>
  <si>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</si>
  <si>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</si>
  <si>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</si>
  <si>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</si>
  <si>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</si>
  <si>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</si>
  <si>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</si>
  <si>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</si>
  <si>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</si>
  <si>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</si>
  <si>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</si>
  <si>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</si>
  <si>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</si>
  <si>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</si>
  <si>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</si>
  <si>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</si>
  <si>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</si>
  <si>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</si>
  <si>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</si>
  <si>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</si>
  <si>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</si>
  <si>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</si>
  <si>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</si>
  <si>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</si>
  <si>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</si>
  <si>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</si>
  <si>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</si>
  <si>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</si>
  <si>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</si>
  <si>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</si>
  <si>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</si>
  <si>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</si>
  <si>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</si>
  <si>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</si>
  <si>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</si>
  <si>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</si>
  <si>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</si>
  <si>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</si>
  <si>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</si>
  <si>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</si>
  <si>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</si>
  <si>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</si>
  <si>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</si>
  <si>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</si>
  <si>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</si>
  <si>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</si>
  <si>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</si>
  <si>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</si>
  <si>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</si>
  <si>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</si>
  <si>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</si>
  <si>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</si>
  <si>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</si>
  <si>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</si>
  <si>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</si>
  <si>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</si>
  <si>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</si>
  <si>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</si>
  <si>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</si>
  <si>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</si>
  <si>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</si>
  <si>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</si>
  <si>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</si>
  <si>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</si>
  <si>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</si>
  <si>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</si>
  <si>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</si>
  <si>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</si>
  <si>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</si>
  <si>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</si>
  <si>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</si>
  <si>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</si>
  <si>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</si>
  <si>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</si>
  <si>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</si>
  <si>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Informes presenciales de seguimiento</t>
  </si>
  <si>
    <t>Peso %</t>
  </si>
  <si>
    <t>Diseño de baja/media fidelidad de interfaces (mockups): documentación con todas las interfaces diseñadas mediante mockups + mapa de navegación interfaces</t>
  </si>
  <si>
    <t>Integración interfaces - Difusión: descripción de como se integran dentro de las interfaces los aspectos relacionados con la difusión (SEO, redes sociales, social login, URL amigables, keywords...)</t>
  </si>
  <si>
    <t>Hito 1 (20%) Hito 2 (30%) Hito 3 (80 %) Hito 4 (100%)</t>
  </si>
  <si>
    <t>Pruebas y validación</t>
  </si>
  <si>
    <t>Hito 1 (30%) Hito 4 (100%)</t>
  </si>
  <si>
    <t>Informes seguimiento de iteración + presencial</t>
  </si>
  <si>
    <t>En cada iteración</t>
  </si>
  <si>
    <t>Registrar tiempos y % de realización de tareas en Project</t>
  </si>
  <si>
    <t>Comparar la planificación prevista y real en Project hito 1</t>
  </si>
  <si>
    <t>Confeccionar Informes de iteración e informe resumen de Hito 1</t>
  </si>
  <si>
    <t>Elaborar la presentación del Hito 1</t>
  </si>
  <si>
    <t>Exponer la presentación del Hito 1</t>
  </si>
  <si>
    <t>Crear plan general (Tareas y precedencias básicas) en Project</t>
  </si>
  <si>
    <t>Crear WBS del proyecto en Project</t>
  </si>
  <si>
    <t>Comparar la planificación prevista y real en Project hito 2</t>
  </si>
  <si>
    <t>Detallar plan iteraciones del mes de Enero. Asignar recursos a las tareas en Project</t>
  </si>
  <si>
    <t>Detallar plan iteraciones del mes de Febrero-Marzo Asignar recursos a las tareas en Project</t>
  </si>
  <si>
    <t>Comparar la planificación prevista y real en Project hito 3</t>
  </si>
  <si>
    <t>Comparar la planificación prevista y real en Project hito 4</t>
  </si>
  <si>
    <t>Confeccionar Informes de iteración e informe resumen de Hito 3</t>
  </si>
  <si>
    <t>Elaborar la presentación del Hito 3</t>
  </si>
  <si>
    <t>Exponer la presentación del Hito 3</t>
  </si>
  <si>
    <t>Confeccionar Informes de iteración e informe resumen de Hito 4</t>
  </si>
  <si>
    <t>Elaborar la presentación del Hito 4</t>
  </si>
  <si>
    <t>Exponer la presentación del Hito 4</t>
  </si>
  <si>
    <t>Confeccionar Informes de iteración e informe resumen de Hito 2</t>
  </si>
  <si>
    <t>??</t>
  </si>
  <si>
    <t>Adicional</t>
  </si>
  <si>
    <t>TAG.69</t>
  </si>
  <si>
    <t>TAG.68</t>
  </si>
  <si>
    <t>TAG.67</t>
  </si>
  <si>
    <t>TAG.66</t>
  </si>
  <si>
    <t>Skybox (sólo la incorporación en el motor)</t>
  </si>
  <si>
    <t>Efectos visuales</t>
  </si>
  <si>
    <t>Avanzado</t>
  </si>
  <si>
    <t>TAG.65</t>
  </si>
  <si>
    <t>Billboards (sólo la parte de visualización)</t>
  </si>
  <si>
    <t>TAG.64</t>
  </si>
  <si>
    <t>TAG.63</t>
  </si>
  <si>
    <t>Caustics</t>
  </si>
  <si>
    <t>TAG.62</t>
  </si>
  <si>
    <t>Sistema de partículas (sólo la incorporación en el motor)</t>
  </si>
  <si>
    <t>TAG.61</t>
  </si>
  <si>
    <t>Sombras volumétricas</t>
  </si>
  <si>
    <t>Sombras</t>
  </si>
  <si>
    <t>TAG.60</t>
  </si>
  <si>
    <t>Shadow mapping</t>
  </si>
  <si>
    <t>TAG.59</t>
  </si>
  <si>
    <t>Sombras proyectadas</t>
  </si>
  <si>
    <t>TAG.58</t>
  </si>
  <si>
    <t>Portales</t>
  </si>
  <si>
    <t>Optimizaciones</t>
  </si>
  <si>
    <t>TAG.57</t>
  </si>
  <si>
    <t>Tiles</t>
  </si>
  <si>
    <t>TAG.56</t>
  </si>
  <si>
    <t>Frustum culling</t>
  </si>
  <si>
    <t>TAG.55</t>
  </si>
  <si>
    <t>Backface culling</t>
  </si>
  <si>
    <t>TAG.54</t>
  </si>
  <si>
    <t>Bounding boxes (incluye retocar nodos, entidades y recursos malla)</t>
  </si>
  <si>
    <t>TAG.53</t>
  </si>
  <si>
    <t>Integración</t>
  </si>
  <si>
    <t>TAG.52</t>
  </si>
  <si>
    <t>Aplicación</t>
  </si>
  <si>
    <t>TAG.51</t>
  </si>
  <si>
    <t>Integración con la aplicación</t>
  </si>
  <si>
    <t>TAG.50</t>
  </si>
  <si>
    <t>Shader Deferred Shading</t>
  </si>
  <si>
    <t>Shader</t>
  </si>
  <si>
    <t>Visualización</t>
  </si>
  <si>
    <t>TAG.49</t>
  </si>
  <si>
    <t>TAG.48</t>
  </si>
  <si>
    <t>Shader Cartoon</t>
  </si>
  <si>
    <t>TAG.47</t>
  </si>
  <si>
    <t>Shader básico (Sombreado de Phong, reflexión de Phong) con materiales y texturas</t>
  </si>
  <si>
    <t>TAG.46</t>
  </si>
  <si>
    <t>Shader básico (Sombreado de Phong, reflexión de Phong) con materiales</t>
  </si>
  <si>
    <t>TAG.45</t>
  </si>
  <si>
    <t>Funciones para crear shaders y gestionarlos</t>
  </si>
  <si>
    <t>Interfaz</t>
  </si>
  <si>
    <t>TAG.44</t>
  </si>
  <si>
    <t>Funciones para crear mallas y animaciones</t>
  </si>
  <si>
    <t>TAG.43</t>
  </si>
  <si>
    <t>Funciones para crear transformaciones (creación de varios nodos con las transformaciones, manejo de las transformaciones)</t>
  </si>
  <si>
    <t>TAG.42</t>
  </si>
  <si>
    <t>Funciones para crear luces y gestionarlas (manejo de las luces registro, cálculo de la matriz light)</t>
  </si>
  <si>
    <t>TAG.41</t>
  </si>
  <si>
    <t>Funciones para crear cámaras y gestionarlas (manejo de las cámaras, registro, cálculo de la matriz view)</t>
  </si>
  <si>
    <t>TAG.40</t>
  </si>
  <si>
    <t>TAG.39</t>
  </si>
  <si>
    <t>Recurso shader</t>
  </si>
  <si>
    <t>Gestor de recursos</t>
  </si>
  <si>
    <t>TAG.38</t>
  </si>
  <si>
    <t>Estructura básica del shader (constructor, destructor)</t>
  </si>
  <si>
    <t>TAG.37</t>
  </si>
  <si>
    <t>Recurso material</t>
  </si>
  <si>
    <t>TAG.36</t>
  </si>
  <si>
    <t>TAG.35</t>
  </si>
  <si>
    <t>Estructura básica del material (constructor, destructor)</t>
  </si>
  <si>
    <t>TAG.34</t>
  </si>
  <si>
    <t>Recurso textura</t>
  </si>
  <si>
    <t>TAG.33</t>
  </si>
  <si>
    <t>TAG.32</t>
  </si>
  <si>
    <t>Estructura básica de la textura (constructor, destructor)</t>
  </si>
  <si>
    <t>TAG.31</t>
  </si>
  <si>
    <t>Recurso malla</t>
  </si>
  <si>
    <t>TAG.30</t>
  </si>
  <si>
    <t>Creación de buffers de vértices, normales, índices… y relleno</t>
  </si>
  <si>
    <t>TAG.29</t>
  </si>
  <si>
    <t>Lectura de disco (con assimp)</t>
  </si>
  <si>
    <t>TAG.28</t>
  </si>
  <si>
    <t>Estructura básica de la malla (constructor, destructor)</t>
  </si>
  <si>
    <t>TAG.27</t>
  </si>
  <si>
    <t>Estructura básica del recurso (constructor, destructor. Es virtual, vacío)</t>
  </si>
  <si>
    <t>Recurso (virtual)</t>
  </si>
  <si>
    <t>TAG.26</t>
  </si>
  <si>
    <t>Obtener recurso (gestión adecuada de memoria)</t>
  </si>
  <si>
    <t>TAG.25</t>
  </si>
  <si>
    <t>Estructura básica del gestor de recursos (constructor, destructor, vectores de recursos)</t>
  </si>
  <si>
    <t>TAG.24</t>
  </si>
  <si>
    <t>Entidad Animación</t>
  </si>
  <si>
    <t>Arbol de la escena</t>
  </si>
  <si>
    <t>TAG.23</t>
  </si>
  <si>
    <t>TAG.22</t>
  </si>
  <si>
    <t>Datos de animaciones, mallas, texturas, materiales (multiples, con llamadas al gestor de recursos)</t>
  </si>
  <si>
    <t>TAG.21</t>
  </si>
  <si>
    <t>Estructura básica de la animación (Constructor, destructor)</t>
  </si>
  <si>
    <t>TAG.20</t>
  </si>
  <si>
    <t>Entidad Malla</t>
  </si>
  <si>
    <t>TAG.19</t>
  </si>
  <si>
    <t>Datos de mallas, texturas, materiales… (llamadas al gestor de recursos)</t>
  </si>
  <si>
    <t>TAG.18</t>
  </si>
  <si>
    <t>Estructura básica de la malla (Constructor, destructor)</t>
  </si>
  <si>
    <t>TAG.17</t>
  </si>
  <si>
    <t>Otros tipos de luces</t>
  </si>
  <si>
    <t>Entidad Luz</t>
  </si>
  <si>
    <t>TAG.16</t>
  </si>
  <si>
    <t>Datos y funciones luz dirigida</t>
  </si>
  <si>
    <t>TAG.15</t>
  </si>
  <si>
    <t>Datos y funciones luz puntual</t>
  </si>
  <si>
    <t>TAG.14</t>
  </si>
  <si>
    <t>Estructura básica de la luz (Constructor, destructor)</t>
  </si>
  <si>
    <t>TAG.13</t>
  </si>
  <si>
    <t>Otros tipos de cámaras (lentes virtuales…)</t>
  </si>
  <si>
    <t>Entidad Cámara</t>
  </si>
  <si>
    <t>TAG.12</t>
  </si>
  <si>
    <t>TAG.11</t>
  </si>
  <si>
    <t>TAG.10</t>
  </si>
  <si>
    <t>Estructura básica de la cámara (Constructor, destructor, matriz proyección)</t>
  </si>
  <si>
    <t>TAG.09</t>
  </si>
  <si>
    <t>Entidad Transformación</t>
  </si>
  <si>
    <t>TAG.08</t>
  </si>
  <si>
    <t>TAG.07</t>
  </si>
  <si>
    <t>Estructura básica de la transformación (Constructor, destructor, matriz transformación…)</t>
  </si>
  <si>
    <t>TAG.06</t>
  </si>
  <si>
    <t>Matrices (model, view, projection) y pila estáticas y su manejo</t>
  </si>
  <si>
    <t>Entidad (virtual)</t>
  </si>
  <si>
    <t>TAG.05</t>
  </si>
  <si>
    <t>Estructura básica de la entidad (Constructor, destructor, funciones… todas virtuales, vacías)</t>
  </si>
  <si>
    <t>TAG.04</t>
  </si>
  <si>
    <t>Nodo</t>
  </si>
  <si>
    <t>TAG.03</t>
  </si>
  <si>
    <t>Recorrido-dibujado del árbol</t>
  </si>
  <si>
    <t>TAG.02</t>
  </si>
  <si>
    <t>Estructura básica del nodo (array de hijos, puntero a padre, puntero a entidad, funcionalidad básica -constructor, destructor, gets, sets, manejo de hijos….)</t>
  </si>
  <si>
    <t>TAG.01</t>
  </si>
  <si>
    <t>Elemento o clase</t>
  </si>
  <si>
    <t>Módulo</t>
  </si>
  <si>
    <r>
      <t xml:space="preserve">
 * Seleccionad </t>
    </r>
    <r>
      <rPr>
        <b/>
        <sz val="12"/>
        <color rgb="FF000000"/>
        <rFont val="Microsoft Sans Serif"/>
        <family val="2"/>
        <charset val="1"/>
      </rPr>
      <t xml:space="preserve">funcionalidades </t>
    </r>
    <r>
      <rPr>
        <sz val="12"/>
        <color rgb="FF000000"/>
        <rFont val="Microsoft Sans Serif"/>
        <family val="2"/>
        <charset val="1"/>
      </rPr>
      <t xml:space="preserve">hasta cubrir las horas de ABP.
 * Se selecciona una funcionalidad TAG.xx rellenando las </t>
    </r>
    <r>
      <rPr>
        <b/>
        <sz val="12"/>
        <color rgb="FF000000"/>
        <rFont val="Microsoft Sans Serif"/>
        <family val="2"/>
        <charset val="1"/>
      </rPr>
      <t>columnas grises</t>
    </r>
    <r>
      <rPr>
        <sz val="12"/>
        <color rgb="FF000000"/>
        <rFont val="Microsoft Sans Serif"/>
        <family val="2"/>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family val="2"/>
        <charset val="1"/>
      </rPr>
      <t>Importante</t>
    </r>
    <r>
      <rPr>
        <sz val="12"/>
        <color rgb="FF000000"/>
        <rFont val="Microsoft Sans Serif"/>
        <family val="2"/>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</si>
  <si>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r>
      <rPr>
        <sz val="12"/>
        <color rgb="FF000000"/>
        <rFont val="Microsoft Sans Serif"/>
        <family val="2"/>
        <charset val="1"/>
      </rPr>
      <t xml:space="preserve">Documento de </t>
    </r>
    <r>
      <rPr>
        <b/>
        <sz val="12"/>
        <color rgb="FF000000"/>
        <rFont val="Microsoft Sans Serif"/>
        <family val="2"/>
        <charset val="1"/>
      </rPr>
      <t>diseño de toma de decisión: espacio y métodos</t>
    </r>
  </si>
  <si>
    <r>
      <rPr>
        <sz val="12"/>
        <color rgb="FF000000"/>
        <rFont val="Microsoft Sans Serif"/>
        <family val="2"/>
        <charset val="1"/>
      </rPr>
      <t xml:space="preserve">Documento de </t>
    </r>
    <r>
      <rPr>
        <b/>
        <sz val="12"/>
        <color rgb="FF000000"/>
        <rFont val="Microsoft Sans Serif"/>
        <family val="2"/>
        <charset val="1"/>
      </rPr>
      <t>diseño técnico del motor de IA</t>
    </r>
  </si>
  <si>
    <r>
      <rPr>
        <sz val="12"/>
        <color rgb="FF000000"/>
        <rFont val="Microsoft Sans Serif"/>
        <family val="2"/>
        <charset val="1"/>
      </rPr>
      <t xml:space="preserve">Diseño </t>
    </r>
    <r>
      <rPr>
        <b/>
        <sz val="12"/>
        <color rgb="FF000000"/>
        <rFont val="Microsoft Sans Serif"/>
        <family val="2"/>
        <charset val="1"/>
      </rPr>
      <t xml:space="preserve">técnico </t>
    </r>
    <r>
      <rPr>
        <sz val="12"/>
        <color rgb="FF000000"/>
        <rFont val="Microsoft Sans Serif"/>
        <family val="2"/>
        <charset val="1"/>
      </rPr>
      <t xml:space="preserve">del </t>
    </r>
    <r>
      <rPr>
        <b/>
        <sz val="12"/>
        <color rgb="FF000000"/>
        <rFont val="Microsoft Sans Serif"/>
        <family val="2"/>
        <charset val="1"/>
      </rPr>
      <t>motor de red</t>
    </r>
  </si>
  <si>
    <r>
      <rPr>
        <sz val="12"/>
        <color rgb="FF000000"/>
        <rFont val="Microsoft Sans Serif"/>
        <family val="2"/>
        <charset val="1"/>
      </rPr>
      <t>Sistema de gestión de navegación (</t>
    </r>
    <r>
      <rPr>
        <b/>
        <sz val="12"/>
        <color rgb="FF000000"/>
        <rFont val="Microsoft Sans Serif"/>
        <family val="2"/>
        <charset val="1"/>
      </rPr>
      <t>Pathplanning/following</t>
    </r>
    <r>
      <rPr>
        <sz val="12"/>
        <color rgb="FF000000"/>
        <rFont val="Microsoft Sans Serif"/>
        <family val="2"/>
        <charset val="1"/>
      </rPr>
      <t>)</t>
    </r>
  </si>
  <si>
    <r>
      <rPr>
        <sz val="12"/>
        <color rgb="FF000000"/>
        <rFont val="Microsoft Sans Serif"/>
        <family val="2"/>
        <charset val="1"/>
      </rPr>
      <t>Pathfinding básico (</t>
    </r>
    <r>
      <rPr>
        <b/>
        <sz val="12"/>
        <color rgb="FF000000"/>
        <rFont val="Microsoft Sans Serif"/>
        <family val="2"/>
        <charset val="1"/>
      </rPr>
      <t>A*/Dijkstra</t>
    </r>
    <r>
      <rPr>
        <sz val="12"/>
        <color rgb="FF000000"/>
        <rFont val="Microsoft Sans Serif"/>
        <family val="2"/>
        <charset val="1"/>
      </rPr>
      <t>)</t>
    </r>
  </si>
  <si>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</si>
  <si>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r>
      <rPr>
        <sz val="12"/>
        <color rgb="FF000000"/>
        <rFont val="Microsoft Sans Serif"/>
        <family val="2"/>
        <charset val="1"/>
      </rPr>
      <t xml:space="preserve">Multijugador </t>
    </r>
    <r>
      <rPr>
        <b/>
        <sz val="12"/>
        <color rgb="FF000000"/>
        <rFont val="Microsoft Sans Serif"/>
        <family val="2"/>
        <charset val="1"/>
      </rPr>
      <t>por turnos</t>
    </r>
  </si>
  <si>
    <r>
      <rPr>
        <sz val="12"/>
        <color rgb="FF000000"/>
        <rFont val="Microsoft Sans Serif"/>
        <family val="2"/>
        <charset val="1"/>
      </rPr>
      <t xml:space="preserve">Multijugador </t>
    </r>
    <r>
      <rPr>
        <b/>
        <sz val="12"/>
        <color rgb="FF000000"/>
        <rFont val="Microsoft Sans Serif"/>
        <family val="2"/>
        <charset val="1"/>
      </rPr>
      <t>en tiempo real</t>
    </r>
  </si>
  <si>
    <t>Revisar especificación proyecto</t>
  </si>
  <si>
    <t>Reestimar proyecto</t>
  </si>
  <si>
    <t>Detallar plan iteraciones del mes de Abril-Mayo. Asignar recursos a las tareas en Project</t>
  </si>
  <si>
    <t>Detallar plan iteraciones del mes de Noviembre. Asignar recursos a las tareas en Project</t>
  </si>
  <si>
    <t>Detallar plan iteraciones del mes de Diciembre. Asignar recursos a las tareas en Project</t>
  </si>
  <si>
    <t>ELE</t>
  </si>
  <si>
    <t>RESUMEN ABP ELE</t>
  </si>
  <si>
    <t>SMA</t>
  </si>
  <si>
    <t>RESUMEN ABP SMA</t>
  </si>
  <si>
    <t>SMBI</t>
  </si>
  <si>
    <t>RESUMEN ABP SBMI</t>
  </si>
  <si>
    <t>NM.01</t>
  </si>
  <si>
    <r>
      <t xml:space="preserve">Diseño funcional y </t>
    </r>
    <r>
      <rPr>
        <b/>
        <sz val="12"/>
        <color rgb="FF000000"/>
        <rFont val="Calibri"/>
        <family val="2"/>
      </rPr>
      <t>visualización del proyecto</t>
    </r>
    <r>
      <rPr>
        <sz val="12"/>
        <color theme="1"/>
        <rFont val="Calibri"/>
        <family val="2"/>
        <scheme val="minor"/>
      </rPr>
      <t xml:space="preserve">: documentación con la especificación de todas las </t>
    </r>
    <r>
      <rPr>
        <b/>
        <sz val="12"/>
        <color rgb="FF000000"/>
        <rFont val="Calibri"/>
        <family val="2"/>
      </rPr>
      <t>funcionalidades</t>
    </r>
    <r>
      <rPr>
        <sz val="12"/>
        <color theme="1"/>
        <rFont val="Calibri"/>
        <family val="2"/>
        <scheme val="minor"/>
      </rPr>
      <t xml:space="preserve"> del sistema</t>
    </r>
  </si>
  <si>
    <t>NM.02</t>
  </si>
  <si>
    <r>
      <t xml:space="preserve">Especificación y visualización de elementos y tecnologías a utilizar, por ejemplo mediante la definición de una </t>
    </r>
    <r>
      <rPr>
        <b/>
        <sz val="12"/>
        <color rgb="FF000000"/>
        <rFont val="Calibri"/>
        <family val="2"/>
      </rPr>
      <t>infografía</t>
    </r>
    <r>
      <rPr>
        <sz val="12"/>
        <color theme="1"/>
        <rFont val="Calibri"/>
        <family val="2"/>
        <scheme val="minor"/>
      </rPr>
      <t xml:space="preserve"> del proyecto</t>
    </r>
  </si>
  <si>
    <t>NM.03</t>
  </si>
  <si>
    <r>
      <rPr>
        <b/>
        <sz val="12"/>
        <color rgb="FF000000"/>
        <rFont val="Calibri"/>
        <family val="2"/>
      </rPr>
      <t>Contextualización</t>
    </r>
    <r>
      <rPr>
        <sz val="12"/>
        <color theme="1"/>
        <rFont val="Calibri"/>
        <family val="2"/>
        <scheme val="minor"/>
      </rPr>
      <t xml:space="preserve"> del modelo de </t>
    </r>
    <r>
      <rPr>
        <b/>
        <sz val="12"/>
        <color rgb="FF000000"/>
        <rFont val="Calibri"/>
        <family val="2"/>
      </rPr>
      <t>datos</t>
    </r>
    <r>
      <rPr>
        <sz val="12"/>
        <color theme="1"/>
        <rFont val="Calibri"/>
        <family val="2"/>
        <scheme val="minor"/>
      </rPr>
      <t xml:space="preserve"> en las especificaciones del </t>
    </r>
    <r>
      <rPr>
        <b/>
        <sz val="12"/>
        <color rgb="FF000000"/>
        <rFont val="Calibri"/>
        <family val="2"/>
      </rPr>
      <t>proyecto</t>
    </r>
  </si>
  <si>
    <t>NM.04</t>
  </si>
  <si>
    <r>
      <t>Definición de</t>
    </r>
    <r>
      <rPr>
        <b/>
        <sz val="12"/>
        <color rgb="FF000000"/>
        <rFont val="Calibri"/>
        <family val="2"/>
      </rPr>
      <t xml:space="preserve"> métricas e indicadores</t>
    </r>
    <r>
      <rPr>
        <sz val="12"/>
        <color theme="1"/>
        <rFont val="Calibri"/>
        <family val="2"/>
        <scheme val="minor"/>
      </rPr>
      <t xml:space="preserve"> del proyecto. En el contexto indicado se definen los indicadores principales del proyecto</t>
    </r>
  </si>
  <si>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</si>
  <si>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</si>
  <si>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</si>
  <si>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</si>
  <si>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</si>
  <si>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</si>
  <si>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Hito 3</t>
  </si>
  <si>
    <t>NM.08</t>
  </si>
  <si>
    <t>Valoración de los cuadros de mando y KPI's definidos e incorporación de nuevos elementos según datos</t>
  </si>
  <si>
    <t>NM.09</t>
  </si>
  <si>
    <t>Validación del funcionamiento</t>
  </si>
  <si>
    <t>NM.10</t>
  </si>
  <si>
    <t>Informes presenciales de seguimiento: presencial en sesiones de laboratorio todo el grupo</t>
  </si>
  <si>
    <t>Hito 2, 3 y 4</t>
  </si>
  <si>
    <t>Completar y revisar documento Especificación</t>
  </si>
  <si>
    <t>Multiplataforma con soporte para Windows</t>
  </si>
  <si>
    <t>Multiplataforma con soporte para Mac OSX</t>
  </si>
  <si>
    <t>Uso de sistema de depuración visual de las físicas</t>
  </si>
  <si>
    <t>Control del player: movimiento y colisiones sin motor de físicas</t>
  </si>
  <si>
    <t>Creación de un exportador para editor de niveles existente</t>
  </si>
  <si>
    <t>V2.36</t>
  </si>
  <si>
    <t>V2.37</t>
  </si>
  <si>
    <t>Instalación librerías</t>
  </si>
  <si>
    <t>PRESUPUESTO ABP 4º MULTIMEDIA CURSO 2018/19</t>
  </si>
  <si>
    <t>Optimizaciones del árbol y otras funcionalidades más avanzadas</t>
  </si>
  <si>
    <t>Operaciones de transformación (trasladar, rotar, escalar, identidad, trasponer, invertir, todas con GLM o GLMatrix)</t>
  </si>
  <si>
    <t>Rellenar matriz paralela (con GLM o GLMatrix)</t>
  </si>
  <si>
    <t>Rellenar matriz perspectiva (con GLM o GLMatrix)</t>
  </si>
  <si>
    <t>Dibujado de mallas (begindraw, enddraw, matriz model…)</t>
  </si>
  <si>
    <t>Dibujado de animaciones (begindraw, enddraw, matriz model…)</t>
  </si>
  <si>
    <t>Dibujado de las mallas (draw, con paso de los buffers a OpenGL o WebGL)</t>
  </si>
  <si>
    <t>Leer textura de disco (con librería) y rellenar buffers</t>
  </si>
  <si>
    <t>Dibujado de texturas (preparar las texturas y cargarlas en OpenGL o WebGL)</t>
  </si>
  <si>
    <t>Leer material de disco (con librería o con parser propio) y rellenar valores</t>
  </si>
  <si>
    <t>Dibujado de los materiales (preparar los materiales y cargarlos en OpenGL o WebGL)</t>
  </si>
  <si>
    <t>Lectura de shaders de disco (con parser propio) y guardarlo</t>
  </si>
  <si>
    <t>Estructura básica de la interfaz (constructor, destructor, inicialización motor y openGL)</t>
  </si>
  <si>
    <t>Shader light mapping</t>
  </si>
  <si>
    <r>
      <rPr>
        <b/>
        <sz val="12"/>
        <color rgb="FFFF0000"/>
        <rFont val="Calibri (Cuerpo)_x0000_"/>
      </rPr>
      <t>[Solo GC]</t>
    </r>
    <r>
      <rPr>
        <sz val="12"/>
        <color theme="1"/>
        <rFont val="Calibri"/>
        <family val="2"/>
        <scheme val="minor"/>
      </rPr>
      <t xml:space="preserve"> Realización de una aplicación que maneje el motor (sólo si no existe)</t>
    </r>
  </si>
  <si>
    <t>Realización de una fachada entre el motor y la aplicación o videojuego</t>
  </si>
  <si>
    <r>
      <rPr>
        <b/>
        <sz val="12"/>
        <color rgb="FFFF0000"/>
        <rFont val="Calibri (Cuerpo)_x0000_"/>
      </rPr>
      <t>[Solo GC]</t>
    </r>
    <r>
      <rPr>
        <sz val="12"/>
        <color theme="1"/>
        <rFont val="Calibri"/>
        <family val="2"/>
        <scheme val="minor"/>
      </rPr>
      <t xml:space="preserve"> Modelado (solo si no se cursa Realidad Virtual)</t>
    </r>
  </si>
  <si>
    <t>Librería matemática (GLM o GLMatrix)</t>
  </si>
  <si>
    <r>
      <rPr>
        <b/>
        <sz val="12"/>
        <color rgb="FFFF0000"/>
        <rFont val="Calibri (Cuerpo)_x0000_"/>
      </rPr>
      <t>[Solo CED]</t>
    </r>
    <r>
      <rPr>
        <sz val="12"/>
        <color theme="1"/>
        <rFont val="Calibri"/>
        <family val="2"/>
        <scheme val="minor"/>
      </rPr>
      <t xml:space="preserve"> Librería de lectura de mallas (assimp…)</t>
    </r>
  </si>
  <si>
    <r>
      <rPr>
        <b/>
        <sz val="12"/>
        <color rgb="FFFF0000"/>
        <rFont val="Calibri (Cuerpo)_x0000_"/>
      </rPr>
      <t>[Solo CED]</t>
    </r>
    <r>
      <rPr>
        <sz val="12"/>
        <color theme="1"/>
        <rFont val="Calibri"/>
        <family val="2"/>
        <scheme val="minor"/>
      </rPr>
      <t xml:space="preserve"> Librería de ventanas, entrada/salida... (GLFW…)</t>
    </r>
  </si>
  <si>
    <t>Otras funcionalidades complementarias (todo lo que no quepa en otro sitio)</t>
  </si>
  <si>
    <t>Gestión temporal de las animaciones (frames…)</t>
  </si>
  <si>
    <t>Dibujado (begindraw, enddraw, manejo pila y matriz model)</t>
  </si>
  <si>
    <t>Interfaz del motor</t>
  </si>
  <si>
    <t>Fachada</t>
  </si>
  <si>
    <t>Otros</t>
  </si>
  <si>
    <t>Javier</t>
  </si>
  <si>
    <t>Ródenas Pérez</t>
  </si>
  <si>
    <t>David</t>
  </si>
  <si>
    <t>Hu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</si>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</sst>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Red]\-0.00;&quot;&quot;"/>
    <numFmt numFmtId="167" formatCode="mm/dd/yy"/>
    <numFmt numFmtId="168" formatCode="0\ %"/>
  </numFmts>
  <fonts count="38">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
      <b/>
      <sz val="12"/>
      <color rgb="FF000000"/>
      <name val="Calibri"/>
      <scheme val="minor"/>
    </font>
    <font>
      <b/>
      <sz val="9"/>
      <color indexed="81"/>
      <name val="Tahoma"/>
      <family val="2"/>
    </font>
    <font>
      <b/>
      <sz val="12"/>
      <color rgb="FFFF0000"/>
      <name val="Calibri (Cuerpo)_x0000_"/>
    </font>
    <font>
      <sz val="12"/>
      <name val="Calibri"/>
      <family val="2"/>
      <scheme val="minor"/>
    </font>
  </fonts>
  <fills count="26">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
      <patternFill patternType="solid">
        <fgColor theme="0"/>
        <bgColor indexed="64"/>
      </patternFill>
    </fill>
    <fill>
      <patternFill patternType="solid">
        <fgColor rgb="FF99D74B"/>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999CC"/>
        <bgColor rgb="FFA6A6A6"/>
      </patternFill>
    </fill>
    <fill>
      <patternFill patternType="solid">
        <fgColor rgb="FFD9D9D9"/>
        <bgColor rgb="FFF2DCDB"/>
      </patternFill>
    </fill>
    <fill>
      <patternFill patternType="solid">
        <fgColor rgb="FFFFFFFF"/>
        <bgColor rgb="FFCCFFFF"/>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medium">
        <color auto="1"/>
      </right>
      <top style="hair">
        <color auto="1"/>
      </top>
      <bottom style="hair">
        <color auto="1"/>
      </bottom>
      <diagonal/>
    </border>
    <border>
      <left/>
      <right style="hair">
        <color auto="1"/>
      </right>
      <top style="thin">
        <color auto="1"/>
      </top>
      <bottom/>
      <diagonal/>
    </border>
    <border>
      <left/>
      <right/>
      <top style="thin">
        <color auto="1"/>
      </top>
      <bottom/>
      <diagonal/>
    </border>
    <border>
      <left style="hair">
        <color auto="1"/>
      </left>
      <right/>
      <top style="thin">
        <color auto="1"/>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diagonal/>
    </border>
    <border>
      <left style="medium">
        <color auto="1"/>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rgb="FF000000"/>
      </right>
      <top style="hair">
        <color rgb="FF000000"/>
      </top>
      <bottom style="hair">
        <color rgb="FF000000"/>
      </bottom>
      <diagonal/>
    </border>
    <border>
      <left style="hair">
        <color rgb="FF000000"/>
      </left>
      <right style="medium">
        <color auto="1"/>
      </right>
      <top style="hair">
        <color rgb="FF000000"/>
      </top>
      <bottom style="hair">
        <color rgb="FF000000"/>
      </bottom>
      <diagonal/>
    </border>
    <border>
      <left style="medium">
        <color auto="1"/>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style="hair">
        <color rgb="FF000000"/>
      </left>
      <right style="hair">
        <color rgb="FF000000"/>
      </right>
      <top/>
      <bottom style="medium">
        <color auto="1"/>
      </bottom>
      <diagonal/>
    </border>
    <border>
      <left style="hair">
        <color rgb="FF000000"/>
      </left>
      <right style="medium">
        <color auto="1"/>
      </right>
      <top style="hair">
        <color rgb="FF000000"/>
      </top>
      <bottom style="medium">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59">
    <xf numFmtId="0" fontId="0"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28" fillId="0" borderId="0"/>
    <xf numFmtId="9" fontId="28" fillId="0" borderId="0" applyBorder="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8" fontId="28" fillId="0" borderId="0" applyBorder="0" applyProtection="0"/>
  </cellStyleXfs>
  <cellXfs count="326">
    <xf numFmtId="0" fontId="0" fillId="0" borderId="0" xfId="0"/>
    <xf numFmtId="0" fontId="0" fillId="0" borderId="1" xfId="0" applyBorder="1"/>
    <xf numFmtId="0" fontId="6" fillId="0" borderId="0" xfId="0" applyFont="1" applyAlignment="1">
      <alignment horizontal="center" vertical="center"/>
    </xf>
    <xf numFmtId="0" fontId="9" fillId="0" borderId="0" xfId="0" applyFont="1" applyAlignment="1">
      <alignment horizontal="center" vertical="center"/>
    </xf>
    <xf numFmtId="9" fontId="0" fillId="0" borderId="1" xfId="1" applyFont="1" applyBorder="1"/>
    <xf numFmtId="0" fontId="9" fillId="0" borderId="0" xfId="0" applyFont="1" applyAlignment="1">
      <alignment horizontal="center"/>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2" borderId="12" xfId="0" applyFill="1" applyBorder="1" applyAlignment="1">
      <alignment horizontal="center" vertical="center" wrapText="1"/>
    </xf>
    <xf numFmtId="0" fontId="0" fillId="3" borderId="12"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0" xfId="0" applyAlignment="1">
      <alignment horizontal="center" vertical="center" wrapText="1"/>
    </xf>
    <xf numFmtId="0" fontId="0" fillId="0" borderId="10" xfId="0" applyBorder="1"/>
    <xf numFmtId="0" fontId="0" fillId="0" borderId="11" xfId="0" applyBorder="1"/>
    <xf numFmtId="0" fontId="0" fillId="0" borderId="13" xfId="0" applyBorder="1"/>
    <xf numFmtId="0" fontId="0" fillId="0" borderId="0" xfId="0" applyAlignment="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xf numFmtId="0" fontId="12" fillId="0" borderId="0" xfId="0" applyFont="1"/>
    <xf numFmtId="0" fontId="12" fillId="0" borderId="25" xfId="0" applyFont="1" applyBorder="1"/>
    <xf numFmtId="0" fontId="12" fillId="0" borderId="25" xfId="0" applyFont="1" applyBorder="1" applyAlignment="1">
      <alignment horizontal="center"/>
    </xf>
    <xf numFmtId="0" fontId="12" fillId="0" borderId="26" xfId="0" applyFont="1" applyBorder="1"/>
    <xf numFmtId="0" fontId="12" fillId="0" borderId="26" xfId="0" applyFont="1" applyBorder="1" applyAlignment="1">
      <alignment horizontal="center"/>
    </xf>
    <xf numFmtId="2" fontId="12" fillId="0" borderId="26" xfId="0" applyNumberFormat="1" applyFont="1" applyBorder="1"/>
    <xf numFmtId="0" fontId="12" fillId="0" borderId="27" xfId="0" applyFont="1" applyBorder="1" applyAlignment="1">
      <alignment horizontal="center"/>
    </xf>
    <xf numFmtId="0" fontId="12" fillId="0" borderId="0" xfId="0" applyFont="1" applyAlignment="1">
      <alignment horizontal="right"/>
    </xf>
    <xf numFmtId="0" fontId="12" fillId="0" borderId="28" xfId="0" applyFont="1" applyBorder="1"/>
    <xf numFmtId="0" fontId="11" fillId="6" borderId="0" xfId="0" applyFont="1" applyFill="1" applyAlignment="1">
      <alignment horizontal="center" wrapText="1"/>
    </xf>
    <xf numFmtId="0" fontId="11" fillId="6" borderId="18" xfId="0" applyFont="1" applyFill="1" applyBorder="1" applyAlignment="1">
      <alignment horizontal="center" wrapText="1"/>
    </xf>
    <xf numFmtId="0" fontId="12" fillId="0" borderId="31" xfId="0" applyFont="1" applyBorder="1"/>
    <xf numFmtId="0" fontId="12" fillId="0" borderId="32" xfId="0" applyFont="1" applyBorder="1"/>
    <xf numFmtId="0" fontId="12" fillId="0" borderId="33" xfId="0" applyFont="1" applyBorder="1"/>
    <xf numFmtId="0" fontId="12" fillId="0" borderId="34" xfId="0" applyFont="1" applyBorder="1"/>
    <xf numFmtId="0" fontId="12" fillId="0" borderId="34" xfId="0" applyFont="1" applyBorder="1" applyAlignment="1">
      <alignment horizontal="center"/>
    </xf>
    <xf numFmtId="2" fontId="12" fillId="0" borderId="34" xfId="0" applyNumberFormat="1" applyFont="1" applyBorder="1"/>
    <xf numFmtId="9" fontId="0" fillId="0" borderId="0" xfId="0" applyNumberFormat="1"/>
    <xf numFmtId="0" fontId="12" fillId="0" borderId="27" xfId="0" applyFont="1" applyBorder="1"/>
    <xf numFmtId="164" fontId="0" fillId="0" borderId="0" xfId="0" applyNumberFormat="1"/>
    <xf numFmtId="0" fontId="0" fillId="0" borderId="0" xfId="0" applyAlignment="1">
      <alignment horizontal="center"/>
    </xf>
    <xf numFmtId="165" fontId="12" fillId="0" borderId="26" xfId="0" applyNumberFormat="1" applyFont="1" applyBorder="1" applyAlignment="1">
      <alignment horizontal="center"/>
    </xf>
    <xf numFmtId="165" fontId="12" fillId="0" borderId="35" xfId="0" applyNumberFormat="1" applyFont="1" applyBorder="1" applyAlignment="1">
      <alignment horizontal="center"/>
    </xf>
    <xf numFmtId="165" fontId="12" fillId="0" borderId="34" xfId="0" applyNumberFormat="1" applyFont="1" applyBorder="1" applyAlignment="1">
      <alignment horizontal="center"/>
    </xf>
    <xf numFmtId="165" fontId="12" fillId="0" borderId="21" xfId="0" applyNumberFormat="1" applyFont="1" applyBorder="1" applyAlignment="1">
      <alignment horizontal="center"/>
    </xf>
    <xf numFmtId="165" fontId="12" fillId="0" borderId="0" xfId="0" applyNumberFormat="1" applyFont="1"/>
    <xf numFmtId="0" fontId="14" fillId="0" borderId="0" xfId="0" applyFont="1"/>
    <xf numFmtId="0" fontId="15" fillId="0" borderId="0" xfId="145"/>
    <xf numFmtId="0" fontId="19" fillId="0" borderId="0" xfId="145" applyFont="1"/>
    <xf numFmtId="0" fontId="20" fillId="10" borderId="40" xfId="145" applyFont="1" applyFill="1" applyBorder="1" applyAlignment="1">
      <alignment horizontal="left" vertical="center"/>
    </xf>
    <xf numFmtId="0" fontId="20" fillId="10" borderId="40" xfId="145" applyFont="1" applyFill="1" applyBorder="1" applyAlignment="1">
      <alignment horizontal="right"/>
    </xf>
    <xf numFmtId="0" fontId="17" fillId="0" borderId="40" xfId="145" applyFont="1" applyBorder="1"/>
    <xf numFmtId="0" fontId="17" fillId="0" borderId="40" xfId="145" applyFont="1" applyBorder="1" applyAlignment="1">
      <alignment horizontal="left" vertical="center"/>
    </xf>
    <xf numFmtId="2" fontId="17" fillId="0" borderId="40" xfId="145" applyNumberFormat="1" applyFont="1" applyBorder="1"/>
    <xf numFmtId="2" fontId="18" fillId="0" borderId="40" xfId="145" applyNumberFormat="1" applyFont="1" applyBorder="1"/>
    <xf numFmtId="164" fontId="18" fillId="0" borderId="40" xfId="145" applyNumberFormat="1" applyFont="1" applyBorder="1" applyAlignment="1">
      <alignment vertical="center"/>
    </xf>
    <xf numFmtId="0" fontId="18" fillId="11" borderId="40" xfId="145" applyFont="1" applyFill="1" applyBorder="1" applyAlignment="1">
      <alignment horizontal="left" vertical="center"/>
    </xf>
    <xf numFmtId="0" fontId="18" fillId="12" borderId="40" xfId="145" applyFont="1" applyFill="1" applyBorder="1"/>
    <xf numFmtId="2" fontId="21" fillId="13" borderId="40"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0" xfId="145" applyNumberFormat="1" applyFont="1" applyFill="1" applyBorder="1" applyAlignment="1">
      <alignment horizontal="right" vertical="center" wrapText="1"/>
    </xf>
    <xf numFmtId="2" fontId="0" fillId="0" borderId="0" xfId="0" applyNumberFormat="1"/>
    <xf numFmtId="0" fontId="12" fillId="0" borderId="31" xfId="0" applyFont="1" applyBorder="1" applyAlignment="1">
      <alignment vertical="top" wrapText="1"/>
    </xf>
    <xf numFmtId="0" fontId="12" fillId="0" borderId="25" xfId="0" applyFont="1" applyBorder="1" applyAlignment="1">
      <alignment vertical="top" wrapText="1"/>
    </xf>
    <xf numFmtId="2" fontId="12" fillId="0" borderId="25" xfId="0" applyNumberFormat="1" applyFont="1" applyBorder="1" applyAlignment="1">
      <alignment vertical="top" wrapText="1"/>
    </xf>
    <xf numFmtId="0" fontId="0" fillId="0" borderId="0" xfId="0" applyAlignment="1">
      <alignment vertical="top" wrapText="1"/>
    </xf>
    <xf numFmtId="0" fontId="12" fillId="0" borderId="0" xfId="0" applyFont="1" applyAlignment="1">
      <alignment vertical="top" wrapText="1"/>
    </xf>
    <xf numFmtId="0" fontId="12" fillId="0" borderId="32" xfId="0" applyFont="1" applyBorder="1" applyAlignment="1">
      <alignment vertical="top" wrapText="1"/>
    </xf>
    <xf numFmtId="0" fontId="12" fillId="0" borderId="26" xfId="0" applyFont="1" applyBorder="1" applyAlignment="1">
      <alignment vertical="top" wrapText="1"/>
    </xf>
    <xf numFmtId="2" fontId="12" fillId="0" borderId="26" xfId="0" applyNumberFormat="1" applyFont="1" applyBorder="1" applyAlignment="1">
      <alignment vertical="top" wrapText="1"/>
    </xf>
    <xf numFmtId="0" fontId="12" fillId="0" borderId="27" xfId="0" applyFont="1" applyBorder="1" applyAlignment="1">
      <alignment vertical="top" wrapText="1"/>
    </xf>
    <xf numFmtId="2" fontId="12" fillId="0" borderId="0" xfId="0" applyNumberFormat="1" applyFont="1" applyAlignment="1">
      <alignment vertical="top" wrapText="1"/>
    </xf>
    <xf numFmtId="0" fontId="12" fillId="0" borderId="41" xfId="0" applyFont="1" applyBorder="1" applyAlignment="1">
      <alignment vertical="top" wrapText="1"/>
    </xf>
    <xf numFmtId="9" fontId="0" fillId="0" borderId="1" xfId="148" applyFont="1" applyBorder="1"/>
    <xf numFmtId="0" fontId="10" fillId="0" borderId="0" xfId="0" applyFont="1"/>
    <xf numFmtId="0" fontId="0" fillId="0" borderId="0" xfId="0" applyAlignment="1">
      <alignment wrapText="1"/>
    </xf>
    <xf numFmtId="2" fontId="0" fillId="0" borderId="1" xfId="0" applyNumberFormat="1" applyBorder="1"/>
    <xf numFmtId="2" fontId="0" fillId="0" borderId="6" xfId="0" applyNumberFormat="1" applyBorder="1"/>
    <xf numFmtId="0" fontId="0" fillId="7" borderId="1" xfId="0" applyFill="1" applyBorder="1" applyProtection="1">
      <protection locked="0"/>
    </xf>
    <xf numFmtId="0" fontId="0" fillId="0" borderId="12" xfId="0" applyBorder="1"/>
    <xf numFmtId="2" fontId="0" fillId="0" borderId="12" xfId="0" applyNumberFormat="1" applyBorder="1"/>
    <xf numFmtId="2" fontId="0" fillId="0" borderId="36"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Alignment="1">
      <alignment horizontal="center" vertical="center"/>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44"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0"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Border="1"/>
    <xf numFmtId="0" fontId="31" fillId="9" borderId="0" xfId="149" applyFont="1" applyFill="1" applyAlignment="1">
      <alignment horizontal="center" wrapText="1"/>
    </xf>
    <xf numFmtId="0" fontId="31" fillId="9" borderId="18" xfId="149" applyFont="1" applyFill="1" applyBorder="1" applyAlignment="1">
      <alignment horizontal="center" wrapText="1"/>
    </xf>
    <xf numFmtId="0" fontId="28" fillId="0" borderId="40" xfId="149" applyBorder="1" applyAlignment="1">
      <alignment vertical="top" wrapText="1"/>
    </xf>
    <xf numFmtId="2" fontId="28" fillId="0" borderId="40" xfId="149" applyNumberFormat="1" applyBorder="1" applyAlignment="1">
      <alignment vertical="top" wrapText="1"/>
    </xf>
    <xf numFmtId="0" fontId="28" fillId="0" borderId="0" xfId="149" applyAlignment="1">
      <alignment vertical="top" wrapText="1"/>
    </xf>
    <xf numFmtId="0" fontId="28" fillId="0" borderId="35" xfId="149" applyBorder="1" applyAlignment="1">
      <alignment vertical="top" wrapText="1"/>
    </xf>
    <xf numFmtId="0" fontId="30" fillId="0" borderId="0" xfId="149" applyFont="1" applyAlignment="1">
      <alignment horizontal="center"/>
    </xf>
    <xf numFmtId="2" fontId="28" fillId="0" borderId="0" xfId="149" applyNumberFormat="1" applyAlignment="1">
      <alignment vertical="top" wrapText="1"/>
    </xf>
    <xf numFmtId="9" fontId="0" fillId="0" borderId="1" xfId="150" applyFont="1" applyBorder="1"/>
    <xf numFmtId="0" fontId="32" fillId="0" borderId="0" xfId="149" applyFont="1" applyAlignment="1">
      <alignment vertical="top" wrapText="1"/>
    </xf>
    <xf numFmtId="0" fontId="28" fillId="0" borderId="0" xfId="149" applyAlignment="1">
      <alignment horizontal="center"/>
    </xf>
    <xf numFmtId="2" fontId="28" fillId="0" borderId="0" xfId="149" applyNumberFormat="1"/>
    <xf numFmtId="0" fontId="28" fillId="0" borderId="0" xfId="149" applyAlignment="1">
      <alignment horizontal="right"/>
    </xf>
    <xf numFmtId="0" fontId="28" fillId="0" borderId="31" xfId="149" applyBorder="1" applyAlignment="1">
      <alignment vertical="top" wrapText="1"/>
    </xf>
    <xf numFmtId="0" fontId="28" fillId="0" borderId="47" xfId="149" applyBorder="1" applyAlignment="1">
      <alignment vertical="top" wrapText="1"/>
    </xf>
    <xf numFmtId="0" fontId="28" fillId="0" borderId="48" xfId="149" applyBorder="1" applyAlignment="1">
      <alignment vertical="top" wrapText="1"/>
    </xf>
    <xf numFmtId="2" fontId="28" fillId="0" borderId="48" xfId="149" applyNumberFormat="1" applyBorder="1" applyAlignment="1">
      <alignment vertical="top" wrapText="1"/>
    </xf>
    <xf numFmtId="0" fontId="28" fillId="0" borderId="21" xfId="149" applyBorder="1" applyAlignment="1">
      <alignment vertical="top" wrapText="1"/>
    </xf>
    <xf numFmtId="0" fontId="14" fillId="5" borderId="14" xfId="0" applyFont="1" applyFill="1" applyBorder="1"/>
    <xf numFmtId="0" fontId="14" fillId="5" borderId="15" xfId="0" applyFont="1" applyFill="1" applyBorder="1"/>
    <xf numFmtId="0" fontId="14" fillId="5" borderId="16" xfId="0" applyFont="1" applyFill="1" applyBorder="1"/>
    <xf numFmtId="0" fontId="14" fillId="0" borderId="17" xfId="0" applyFont="1" applyBorder="1"/>
    <xf numFmtId="0" fontId="14" fillId="0" borderId="18" xfId="0" applyFont="1" applyBorder="1"/>
    <xf numFmtId="0" fontId="14" fillId="0" borderId="19" xfId="0" applyFont="1" applyBorder="1"/>
    <xf numFmtId="0" fontId="14" fillId="0" borderId="20" xfId="0" applyFont="1" applyBorder="1"/>
    <xf numFmtId="9" fontId="14" fillId="0" borderId="21" xfId="0" applyNumberFormat="1" applyFont="1" applyBorder="1"/>
    <xf numFmtId="9" fontId="0" fillId="0" borderId="0" xfId="153" applyFont="1"/>
    <xf numFmtId="9" fontId="14" fillId="0" borderId="18" xfId="0" applyNumberFormat="1" applyFont="1" applyBorder="1"/>
    <xf numFmtId="0" fontId="14" fillId="0" borderId="21" xfId="0" applyFont="1" applyBorder="1"/>
    <xf numFmtId="17" fontId="14"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9" fontId="14" fillId="0" borderId="0" xfId="0" applyNumberFormat="1" applyFont="1"/>
    <xf numFmtId="0" fontId="33" fillId="0" borderId="0" xfId="0" applyFont="1"/>
    <xf numFmtId="0" fontId="28" fillId="0" borderId="0" xfId="149" applyAlignment="1">
      <alignment horizontal="right" vertical="top" wrapText="1"/>
    </xf>
    <xf numFmtId="0" fontId="20" fillId="9" borderId="0" xfId="145" applyFont="1" applyFill="1" applyAlignment="1">
      <alignment horizontal="center" vertical="center"/>
    </xf>
    <xf numFmtId="2" fontId="12" fillId="0" borderId="27" xfId="0" applyNumberFormat="1" applyFont="1" applyBorder="1" applyAlignment="1">
      <alignment vertical="top" wrapText="1"/>
    </xf>
    <xf numFmtId="2" fontId="12" fillId="0" borderId="40" xfId="0" applyNumberFormat="1" applyFont="1" applyBorder="1" applyAlignment="1">
      <alignment vertical="top" wrapText="1"/>
    </xf>
    <xf numFmtId="0" fontId="12" fillId="0" borderId="47" xfId="0" applyFont="1" applyBorder="1" applyAlignment="1">
      <alignment vertical="top" wrapText="1"/>
    </xf>
    <xf numFmtId="0" fontId="12" fillId="0" borderId="48" xfId="0" applyFont="1" applyBorder="1" applyAlignment="1">
      <alignment vertical="top" wrapText="1"/>
    </xf>
    <xf numFmtId="2" fontId="12" fillId="0" borderId="48" xfId="0" applyNumberFormat="1" applyFont="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166" fontId="34" fillId="17" borderId="1" xfId="145" applyNumberFormat="1" applyFont="1" applyFill="1" applyBorder="1" applyProtection="1">
      <protection locked="0"/>
    </xf>
    <xf numFmtId="0" fontId="27" fillId="5" borderId="1" xfId="145" applyFont="1" applyFill="1" applyBorder="1"/>
    <xf numFmtId="0" fontId="1" fillId="19" borderId="1" xfId="0" applyFont="1" applyFill="1" applyBorder="1" applyAlignment="1">
      <alignment horizontal="right"/>
    </xf>
    <xf numFmtId="16" fontId="27" fillId="0" borderId="1" xfId="145" quotePrefix="1" applyNumberFormat="1" applyFont="1" applyBorder="1" applyAlignment="1">
      <alignment horizontal="center"/>
    </xf>
    <xf numFmtId="0" fontId="27" fillId="0" borderId="1" xfId="145" applyFont="1" applyBorder="1"/>
    <xf numFmtId="0" fontId="27" fillId="0" borderId="1" xfId="145" applyFont="1" applyBorder="1" applyAlignment="1">
      <alignment horizontal="center"/>
    </xf>
    <xf numFmtId="0" fontId="1" fillId="21" borderId="1" xfId="0" applyFont="1" applyFill="1" applyBorder="1"/>
    <xf numFmtId="0" fontId="1" fillId="22" borderId="1" xfId="0" applyFont="1" applyFill="1" applyBorder="1"/>
    <xf numFmtId="2" fontId="27" fillId="16" borderId="1" xfId="145" applyNumberFormat="1" applyFont="1" applyFill="1" applyBorder="1" applyProtection="1">
      <protection locked="0"/>
    </xf>
    <xf numFmtId="0" fontId="27" fillId="16" borderId="1" xfId="145" applyFont="1" applyFill="1" applyBorder="1" applyAlignment="1" applyProtection="1">
      <alignment horizontal="center"/>
      <protection locked="0"/>
    </xf>
    <xf numFmtId="166" fontId="34" fillId="17" borderId="12" xfId="145" applyNumberFormat="1" applyFont="1" applyFill="1" applyBorder="1" applyProtection="1">
      <protection locked="0"/>
    </xf>
    <xf numFmtId="2" fontId="27" fillId="16" borderId="12" xfId="145" applyNumberFormat="1" applyFont="1" applyFill="1" applyBorder="1" applyProtection="1">
      <protection locked="0"/>
    </xf>
    <xf numFmtId="0" fontId="27" fillId="16" borderId="12" xfId="145" applyFont="1" applyFill="1" applyBorder="1" applyAlignment="1" applyProtection="1">
      <alignment horizontal="center"/>
      <protection locked="0"/>
    </xf>
    <xf numFmtId="0" fontId="27" fillId="0" borderId="12" xfId="145" applyFont="1" applyBorder="1" applyAlignment="1">
      <alignment horizontal="center"/>
    </xf>
    <xf numFmtId="0" fontId="1" fillId="21" borderId="0" xfId="0" applyFont="1" applyFill="1"/>
    <xf numFmtId="0" fontId="27" fillId="0" borderId="12" xfId="145" applyFont="1" applyBorder="1"/>
    <xf numFmtId="0" fontId="12" fillId="16" borderId="1" xfId="145" applyFont="1" applyFill="1" applyBorder="1" applyAlignment="1" applyProtection="1">
      <alignment horizontal="center"/>
      <protection locked="0"/>
    </xf>
    <xf numFmtId="0" fontId="1" fillId="22" borderId="0" xfId="0" applyFont="1" applyFill="1"/>
    <xf numFmtId="0" fontId="1" fillId="20" borderId="0" xfId="0" applyFont="1" applyFill="1"/>
    <xf numFmtId="0" fontId="0" fillId="19" borderId="1" xfId="0" applyFill="1" applyBorder="1" applyAlignment="1">
      <alignment horizontal="right"/>
    </xf>
    <xf numFmtId="0" fontId="21" fillId="11" borderId="51" xfId="145" applyFont="1" applyFill="1" applyBorder="1" applyAlignment="1">
      <alignment vertical="center"/>
    </xf>
    <xf numFmtId="0" fontId="21" fillId="11" borderId="52" xfId="145" applyFont="1" applyFill="1" applyBorder="1" applyAlignment="1">
      <alignment vertical="center"/>
    </xf>
    <xf numFmtId="0" fontId="21" fillId="11" borderId="53" xfId="145" applyFont="1" applyFill="1" applyBorder="1" applyAlignment="1">
      <alignment vertical="center"/>
    </xf>
    <xf numFmtId="0" fontId="20" fillId="9" borderId="10" xfId="145" applyFont="1" applyFill="1" applyBorder="1" applyAlignment="1">
      <alignment vertical="center" wrapText="1"/>
    </xf>
    <xf numFmtId="0" fontId="18" fillId="12" borderId="0" xfId="145" applyFont="1" applyFill="1"/>
    <xf numFmtId="0" fontId="17" fillId="0" borderId="0" xfId="145" applyFont="1"/>
    <xf numFmtId="0" fontId="20" fillId="10" borderId="0" xfId="145" applyFont="1" applyFill="1" applyAlignment="1">
      <alignment horizontal="right"/>
    </xf>
    <xf numFmtId="0" fontId="15" fillId="0" borderId="0" xfId="158" applyNumberFormat="1" applyFont="1"/>
    <xf numFmtId="0" fontId="19" fillId="0" borderId="0" xfId="158" applyNumberFormat="1" applyFont="1"/>
    <xf numFmtId="0" fontId="20" fillId="10" borderId="40" xfId="158" applyNumberFormat="1" applyFont="1" applyFill="1" applyBorder="1" applyAlignment="1">
      <alignment horizontal="left" vertical="center"/>
    </xf>
    <xf numFmtId="0" fontId="20" fillId="10" borderId="40" xfId="158" applyNumberFormat="1" applyFont="1" applyFill="1" applyBorder="1" applyAlignment="1">
      <alignment horizontal="right"/>
    </xf>
    <xf numFmtId="0" fontId="17" fillId="0" borderId="40" xfId="158" applyNumberFormat="1" applyFont="1" applyBorder="1"/>
    <xf numFmtId="0" fontId="17" fillId="0" borderId="40" xfId="158" applyNumberFormat="1" applyFont="1" applyBorder="1" applyAlignment="1">
      <alignment horizontal="left" vertical="center"/>
    </xf>
    <xf numFmtId="2" fontId="17" fillId="0" borderId="40" xfId="158" applyNumberFormat="1" applyFont="1" applyBorder="1"/>
    <xf numFmtId="2" fontId="18" fillId="0" borderId="40" xfId="158" applyNumberFormat="1" applyFont="1" applyBorder="1"/>
    <xf numFmtId="164" fontId="18" fillId="0" borderId="40" xfId="158" applyNumberFormat="1" applyFont="1" applyBorder="1" applyAlignment="1">
      <alignment vertical="center"/>
    </xf>
    <xf numFmtId="0" fontId="18" fillId="11" borderId="40" xfId="158" applyNumberFormat="1" applyFont="1" applyFill="1" applyBorder="1" applyAlignment="1">
      <alignment horizontal="left" vertical="center"/>
    </xf>
    <xf numFmtId="0" fontId="18" fillId="12" borderId="40" xfId="158" applyNumberFormat="1" applyFont="1" applyFill="1" applyBorder="1"/>
    <xf numFmtId="2" fontId="21" fillId="23" borderId="40" xfId="158" applyNumberFormat="1" applyFont="1" applyFill="1" applyBorder="1"/>
    <xf numFmtId="0" fontId="22" fillId="9" borderId="1" xfId="158" applyNumberFormat="1" applyFont="1" applyFill="1" applyBorder="1" applyAlignment="1">
      <alignment horizontal="center" vertical="center" wrapText="1"/>
    </xf>
    <xf numFmtId="0" fontId="23" fillId="15" borderId="1" xfId="158" applyNumberFormat="1" applyFont="1" applyFill="1" applyBorder="1" applyAlignment="1">
      <alignment horizontal="center" vertical="center" wrapText="1"/>
    </xf>
    <xf numFmtId="2" fontId="21" fillId="12" borderId="40" xfId="158" applyNumberFormat="1" applyFont="1" applyFill="1" applyBorder="1" applyAlignment="1">
      <alignment horizontal="right" vertical="center" wrapText="1"/>
    </xf>
    <xf numFmtId="0" fontId="24" fillId="0" borderId="1" xfId="158" applyNumberFormat="1" applyFont="1" applyBorder="1" applyAlignment="1">
      <alignment horizontal="center"/>
    </xf>
    <xf numFmtId="0" fontId="24" fillId="0" borderId="1" xfId="158" applyNumberFormat="1" applyFont="1" applyBorder="1"/>
    <xf numFmtId="0" fontId="17" fillId="0" borderId="1" xfId="158" applyNumberFormat="1" applyFont="1" applyBorder="1"/>
    <xf numFmtId="0" fontId="24" fillId="24" borderId="1" xfId="158" applyNumberFormat="1" applyFont="1" applyFill="1" applyBorder="1" applyAlignment="1" applyProtection="1">
      <alignment horizontal="center"/>
      <protection locked="0"/>
    </xf>
    <xf numFmtId="2" fontId="25" fillId="0" borderId="1" xfId="158" applyNumberFormat="1" applyFont="1" applyBorder="1"/>
    <xf numFmtId="2" fontId="24" fillId="0" borderId="1" xfId="158" applyNumberFormat="1" applyFont="1" applyBorder="1"/>
    <xf numFmtId="2" fontId="24" fillId="24" borderId="1" xfId="158" applyNumberFormat="1" applyFont="1" applyFill="1" applyBorder="1" applyProtection="1">
      <protection locked="0"/>
    </xf>
    <xf numFmtId="166" fontId="18" fillId="25" borderId="1" xfId="158" applyNumberFormat="1" applyFont="1" applyFill="1" applyBorder="1" applyProtection="1">
      <protection locked="0"/>
    </xf>
    <xf numFmtId="0" fontId="17" fillId="0" borderId="1" xfId="158" applyNumberFormat="1" applyFont="1" applyBorder="1" applyAlignment="1">
      <alignment horizontal="left"/>
    </xf>
    <xf numFmtId="0" fontId="18" fillId="0" borderId="1" xfId="158" applyNumberFormat="1" applyFont="1" applyBorder="1"/>
    <xf numFmtId="167" fontId="17" fillId="0" borderId="1" xfId="158" applyNumberFormat="1" applyFont="1" applyBorder="1" applyAlignment="1">
      <alignment horizontal="center"/>
    </xf>
    <xf numFmtId="0" fontId="17" fillId="24" borderId="1" xfId="158" applyNumberFormat="1" applyFont="1" applyFill="1" applyBorder="1" applyAlignment="1" applyProtection="1">
      <alignment horizontal="center"/>
      <protection locked="0"/>
    </xf>
    <xf numFmtId="14" fontId="17" fillId="0" borderId="1" xfId="158" applyNumberFormat="1" applyFont="1" applyBorder="1" applyAlignment="1">
      <alignment horizontal="center"/>
    </xf>
    <xf numFmtId="0" fontId="0" fillId="0" borderId="54" xfId="0" applyBorder="1" applyAlignment="1">
      <alignment vertical="top" wrapText="1"/>
    </xf>
    <xf numFmtId="0" fontId="28" fillId="0" borderId="54" xfId="0" applyFont="1" applyBorder="1" applyAlignment="1">
      <alignment vertical="top" wrapText="1"/>
    </xf>
    <xf numFmtId="0" fontId="28" fillId="0" borderId="55" xfId="0" applyFont="1" applyBorder="1" applyAlignment="1">
      <alignment vertical="top" wrapText="1"/>
    </xf>
    <xf numFmtId="0" fontId="0" fillId="0" borderId="55" xfId="0" applyBorder="1" applyAlignment="1">
      <alignment vertical="top" wrapText="1"/>
    </xf>
    <xf numFmtId="0" fontId="0" fillId="0" borderId="56" xfId="0" applyBorder="1" applyAlignment="1">
      <alignment vertical="top" wrapText="1"/>
    </xf>
    <xf numFmtId="0" fontId="0" fillId="0" borderId="57" xfId="0" applyBorder="1" applyAlignment="1">
      <alignment vertical="top" wrapText="1"/>
    </xf>
    <xf numFmtId="0" fontId="28" fillId="0" borderId="57" xfId="0" applyFont="1" applyBorder="1" applyAlignment="1">
      <alignment vertical="top" wrapText="1"/>
    </xf>
    <xf numFmtId="2" fontId="12" fillId="0" borderId="15" xfId="0" applyNumberFormat="1" applyFont="1" applyBorder="1" applyAlignment="1">
      <alignment vertical="top" wrapText="1"/>
    </xf>
    <xf numFmtId="2" fontId="12" fillId="0" borderId="58" xfId="0" applyNumberFormat="1" applyFont="1" applyBorder="1" applyAlignment="1">
      <alignment vertical="top" wrapText="1"/>
    </xf>
    <xf numFmtId="0" fontId="0" fillId="0" borderId="59" xfId="0" applyBorder="1" applyAlignment="1">
      <alignment vertical="top" wrapText="1"/>
    </xf>
    <xf numFmtId="0" fontId="0" fillId="0" borderId="60" xfId="0" applyBorder="1" applyAlignment="1">
      <alignment vertical="top" wrapText="1"/>
    </xf>
    <xf numFmtId="0" fontId="28" fillId="0" borderId="61" xfId="0" applyFont="1" applyBorder="1" applyAlignment="1">
      <alignment vertical="top" wrapText="1"/>
    </xf>
    <xf numFmtId="0" fontId="0" fillId="0" borderId="62" xfId="0" applyBorder="1" applyAlignment="1">
      <alignment vertical="top" wrapText="1"/>
    </xf>
    <xf numFmtId="0" fontId="0" fillId="0" borderId="63" xfId="0" applyBorder="1" applyAlignment="1">
      <alignment vertical="top" wrapText="1"/>
    </xf>
    <xf numFmtId="0" fontId="28" fillId="0" borderId="63" xfId="0" applyFont="1" applyBorder="1" applyAlignment="1">
      <alignment vertical="top" wrapText="1"/>
    </xf>
    <xf numFmtId="0" fontId="0" fillId="0" borderId="64" xfId="0" applyBorder="1" applyAlignment="1">
      <alignment vertical="top" wrapText="1"/>
    </xf>
    <xf numFmtId="0" fontId="28" fillId="0" borderId="65" xfId="0" applyFont="1" applyBorder="1" applyAlignment="1">
      <alignment vertical="top" wrapText="1"/>
    </xf>
    <xf numFmtId="2" fontId="0" fillId="0" borderId="13" xfId="0" applyNumberFormat="1" applyBorder="1"/>
    <xf numFmtId="2" fontId="0" fillId="0" borderId="66" xfId="0" applyNumberFormat="1" applyBorder="1"/>
    <xf numFmtId="0" fontId="0" fillId="0" borderId="67" xfId="0" applyBorder="1"/>
    <xf numFmtId="0" fontId="0" fillId="0" borderId="68" xfId="0" applyBorder="1"/>
    <xf numFmtId="0" fontId="0" fillId="0" borderId="69" xfId="0" applyBorder="1"/>
    <xf numFmtId="1" fontId="12" fillId="0" borderId="26" xfId="0" applyNumberFormat="1" applyFont="1" applyBorder="1" applyAlignment="1">
      <alignment horizontal="center"/>
    </xf>
    <xf numFmtId="0" fontId="17" fillId="0" borderId="1" xfId="158" applyNumberFormat="1" applyFont="1" applyBorder="1" applyAlignment="1">
      <alignment wrapText="1"/>
    </xf>
    <xf numFmtId="0" fontId="17" fillId="0" borderId="1" xfId="158" applyNumberFormat="1" applyFont="1" applyBorder="1" applyAlignment="1">
      <alignment horizontal="left" wrapText="1"/>
    </xf>
    <xf numFmtId="16" fontId="24" fillId="0" borderId="1" xfId="158" quotePrefix="1" applyNumberFormat="1" applyFont="1" applyBorder="1" applyAlignment="1">
      <alignment horizontal="center"/>
    </xf>
    <xf numFmtId="0" fontId="24" fillId="0" borderId="1" xfId="158" quotePrefix="1" applyNumberFormat="1" applyFont="1" applyBorder="1" applyAlignment="1">
      <alignment horizontal="center"/>
    </xf>
    <xf numFmtId="0" fontId="0" fillId="20" borderId="0" xfId="0" applyFill="1"/>
    <xf numFmtId="0" fontId="0" fillId="21" borderId="0" xfId="0" applyFill="1"/>
    <xf numFmtId="0" fontId="0" fillId="22" borderId="0" xfId="0" applyFill="1"/>
    <xf numFmtId="0" fontId="0" fillId="21" borderId="1" xfId="0" applyFill="1" applyBorder="1"/>
    <xf numFmtId="0" fontId="0" fillId="22" borderId="1" xfId="0" applyFill="1" applyBorder="1"/>
    <xf numFmtId="0" fontId="0" fillId="20" borderId="1" xfId="0" applyFill="1" applyBorder="1"/>
    <xf numFmtId="0" fontId="37" fillId="0" borderId="1" xfId="145" applyFont="1" applyBorder="1"/>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6" fillId="0" borderId="17" xfId="0" applyFont="1" applyBorder="1" applyAlignment="1">
      <alignment horizontal="left" vertical="center" wrapText="1"/>
    </xf>
    <xf numFmtId="0" fontId="6" fillId="0" borderId="0" xfId="0" applyFont="1" applyAlignment="1">
      <alignment horizontal="left" vertical="center" wrapText="1"/>
    </xf>
    <xf numFmtId="0" fontId="6" fillId="0" borderId="18" xfId="0" applyFont="1" applyBorder="1" applyAlignment="1">
      <alignment horizontal="left" vertical="center" wrapText="1"/>
    </xf>
    <xf numFmtId="0" fontId="0" fillId="0" borderId="17"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6" fillId="0" borderId="17" xfId="0" applyFont="1" applyBorder="1" applyAlignment="1">
      <alignment horizontal="left" wrapText="1"/>
    </xf>
    <xf numFmtId="0" fontId="6" fillId="0" borderId="0" xfId="0" applyFont="1" applyAlignment="1">
      <alignment horizontal="left" wrapText="1"/>
    </xf>
    <xf numFmtId="0" fontId="6"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1" fillId="6" borderId="14"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15"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15" xfId="0" applyFont="1" applyFill="1" applyBorder="1" applyAlignment="1">
      <alignment horizontal="center" vertical="center" wrapText="1"/>
    </xf>
    <xf numFmtId="0" fontId="11" fillId="6" borderId="29"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20" fillId="9" borderId="12" xfId="145" applyFont="1" applyFill="1" applyBorder="1" applyAlignment="1">
      <alignment horizontal="center" vertical="center"/>
    </xf>
    <xf numFmtId="0" fontId="20" fillId="9" borderId="13" xfId="145" applyFont="1" applyFill="1" applyBorder="1" applyAlignment="1">
      <alignment horizontal="center"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38" xfId="145" applyFont="1" applyFill="1" applyBorder="1" applyAlignment="1">
      <alignment horizontal="center" vertical="center"/>
    </xf>
    <xf numFmtId="0" fontId="17" fillId="0" borderId="39" xfId="145" applyFont="1" applyBorder="1" applyAlignment="1">
      <alignment horizontal="left" vertical="center" wrapText="1"/>
    </xf>
    <xf numFmtId="0" fontId="20" fillId="9" borderId="0" xfId="145" applyFont="1" applyFill="1" applyAlignment="1">
      <alignment horizontal="center" vertical="center"/>
    </xf>
    <xf numFmtId="0" fontId="17" fillId="0" borderId="1" xfId="158" applyNumberFormat="1" applyFont="1" applyBorder="1" applyAlignment="1">
      <alignment horizontal="left" vertical="center"/>
    </xf>
    <xf numFmtId="0" fontId="16" fillId="8" borderId="38" xfId="158" applyNumberFormat="1" applyFont="1" applyFill="1" applyBorder="1" applyAlignment="1">
      <alignment horizontal="center" vertical="center"/>
    </xf>
    <xf numFmtId="0" fontId="17" fillId="0" borderId="39" xfId="158" applyNumberFormat="1" applyFont="1" applyBorder="1" applyAlignment="1">
      <alignment horizontal="left" vertical="center" wrapText="1"/>
    </xf>
    <xf numFmtId="0" fontId="20" fillId="9" borderId="0" xfId="158" applyNumberFormat="1" applyFont="1" applyFill="1" applyAlignment="1">
      <alignment horizontal="center" vertical="center"/>
    </xf>
    <xf numFmtId="0" fontId="21" fillId="11" borderId="40" xfId="158" applyNumberFormat="1" applyFont="1" applyFill="1" applyBorder="1" applyAlignment="1">
      <alignment horizontal="right" vertical="center"/>
    </xf>
    <xf numFmtId="0" fontId="18" fillId="23" borderId="1" xfId="158" applyNumberFormat="1" applyFont="1" applyFill="1" applyBorder="1" applyAlignment="1">
      <alignment horizontal="left" vertical="center"/>
    </xf>
    <xf numFmtId="0" fontId="20" fillId="9" borderId="1" xfId="158" applyNumberFormat="1" applyFont="1" applyFill="1" applyBorder="1" applyAlignment="1">
      <alignment horizontal="center" vertical="center"/>
    </xf>
    <xf numFmtId="0" fontId="20" fillId="9" borderId="1" xfId="158" applyNumberFormat="1" applyFont="1" applyFill="1" applyBorder="1" applyAlignment="1">
      <alignment horizontal="center" vertical="center" wrapText="1"/>
    </xf>
    <xf numFmtId="0" fontId="20" fillId="14" borderId="1" xfId="158" applyNumberFormat="1" applyFont="1" applyFill="1" applyBorder="1" applyAlignment="1">
      <alignment horizontal="center" vertical="center" wrapText="1"/>
    </xf>
    <xf numFmtId="0" fontId="0" fillId="0" borderId="38" xfId="0" applyBorder="1" applyAlignment="1">
      <alignment horizontal="center" vertical="center"/>
    </xf>
    <xf numFmtId="0" fontId="0" fillId="0" borderId="42" xfId="0" applyBorder="1" applyAlignment="1">
      <alignment horizontal="center" vertical="center"/>
    </xf>
    <xf numFmtId="0" fontId="0" fillId="0" borderId="39" xfId="0" applyBorder="1" applyAlignment="1">
      <alignment horizontal="center" vertical="center"/>
    </xf>
    <xf numFmtId="0" fontId="0" fillId="0" borderId="0" xfId="0" applyAlignment="1">
      <alignment wrapText="1"/>
    </xf>
    <xf numFmtId="0" fontId="0" fillId="0" borderId="37"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wrapText="1"/>
    </xf>
    <xf numFmtId="0" fontId="0" fillId="0" borderId="43" xfId="0" applyBorder="1" applyAlignment="1">
      <alignment horizontal="center" wrapText="1"/>
    </xf>
    <xf numFmtId="0" fontId="29" fillId="0" borderId="38" xfId="149" applyFont="1" applyBorder="1" applyAlignment="1">
      <alignment horizontal="center"/>
    </xf>
    <xf numFmtId="0" fontId="28" fillId="0" borderId="42" xfId="149" applyBorder="1" applyAlignment="1">
      <alignment horizontal="center" vertical="center" wrapText="1"/>
    </xf>
    <xf numFmtId="0" fontId="26" fillId="0" borderId="42" xfId="149" applyFont="1" applyBorder="1" applyAlignment="1">
      <alignment horizontal="left" wrapText="1"/>
    </xf>
    <xf numFmtId="0" fontId="31" fillId="9" borderId="45" xfId="149" applyFont="1" applyFill="1" applyBorder="1" applyAlignment="1">
      <alignment horizontal="center" vertical="center"/>
    </xf>
    <xf numFmtId="0" fontId="31" fillId="9" borderId="46" xfId="149" applyFont="1" applyFill="1" applyBorder="1" applyAlignment="1">
      <alignment horizontal="center" vertical="center"/>
    </xf>
    <xf numFmtId="0" fontId="31" fillId="9" borderId="46"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6" fillId="0" borderId="17" xfId="0" applyFont="1" applyBorder="1" applyAlignment="1">
      <alignment horizontal="center" wrapText="1"/>
    </xf>
    <xf numFmtId="0" fontId="6" fillId="0" borderId="0" xfId="0" applyFont="1" applyAlignment="1">
      <alignment horizontal="center" wrapText="1"/>
    </xf>
    <xf numFmtId="0" fontId="6" fillId="0" borderId="18" xfId="0" applyFont="1"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1" fillId="6" borderId="17" xfId="0" applyFont="1" applyFill="1" applyBorder="1" applyAlignment="1">
      <alignment horizontal="center" vertical="center"/>
    </xf>
    <xf numFmtId="0" fontId="11" fillId="6" borderId="0" xfId="0" applyFont="1" applyFill="1" applyAlignment="1">
      <alignment horizontal="center" vertical="center"/>
    </xf>
    <xf numFmtId="0" fontId="11" fillId="6" borderId="0" xfId="0" applyFont="1" applyFill="1" applyAlignment="1">
      <alignment horizontal="center" vertical="center" wrapText="1"/>
    </xf>
  </cellXfs>
  <cellStyles count="159">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Normal" xfId="0" builtinId="0"/>
    <cellStyle name="Normal 2" xfId="145" xr:uid="{00000000-0005-0000-0000-000097000000}"/>
    <cellStyle name="Normal 3" xfId="149" xr:uid="{00000000-0005-0000-0000-000098000000}"/>
    <cellStyle name="Porcentaje" xfId="1" builtinId="5"/>
    <cellStyle name="Porcentual 2" xfId="142" xr:uid="{00000000-0005-0000-0000-00009A000000}"/>
    <cellStyle name="Porcentual 3" xfId="148" xr:uid="{00000000-0005-0000-0000-00009B000000}"/>
    <cellStyle name="Porcentual 4" xfId="150" xr:uid="{00000000-0005-0000-0000-00009C000000}"/>
    <cellStyle name="Porcentual 5" xfId="153" xr:uid="{00000000-0005-0000-0000-00009D000000}"/>
    <cellStyle name="Texto explicativo 2" xfId="158" xr:uid="{00000000-0005-0000-0000-00009E000000}"/>
  </cellStyles>
  <dxfs count="16">
    <dxf>
      <font>
        <b/>
        <i val="0"/>
        <color theme="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b/>
        <i val="0"/>
        <color rgb="FFFFFFFF"/>
      </font>
      <fill>
        <patternFill>
          <bgColor rgb="FFFFC7CE"/>
        </patternFill>
      </fill>
    </dxf>
    <dxf>
      <font>
        <b/>
        <i val="0"/>
        <color rgb="FFFFFFFF"/>
      </font>
      <fill>
        <patternFill>
          <bgColor rgb="FFFFC7CE"/>
        </patternFill>
      </fill>
    </dxf>
    <dxf>
      <font>
        <name val="Mangal"/>
      </font>
      <fill>
        <patternFill>
          <bgColor rgb="FFFFFF00"/>
        </patternFill>
      </fill>
    </dxf>
    <dxf>
      <font>
        <name val="Mangal"/>
      </font>
      <fill>
        <patternFill>
          <bgColor rgb="FFFF0000"/>
        </patternFill>
      </fill>
    </dxf>
  </dxfs>
  <tableStyles count="0" defaultTableStyle="TableStyleMedium9" defaultPivotStyle="PivotStyleMedium4"/>
  <colors>
    <mruColors>
      <color rgb="FFF5D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8"/>
  <sheetViews>
    <sheetView topLeftCell="A4" workbookViewId="0">
      <selection activeCell="F23" sqref="F23"/>
    </sheetView>
  </sheetViews>
  <sheetFormatPr baseColWidth="10" defaultColWidth="10.796875" defaultRowHeight="15.6"/>
  <cols>
    <col min="2" max="2" width="18.19921875" bestFit="1" customWidth="1"/>
    <col min="3" max="3" width="24.19921875" customWidth="1"/>
    <col min="4" max="4" width="14.69921875" customWidth="1"/>
  </cols>
  <sheetData>
    <row r="1" spans="2:18" ht="16.2" thickBot="1"/>
    <row r="2" spans="2:18" ht="23.4">
      <c r="B2" s="250" t="s">
        <v>674</v>
      </c>
      <c r="C2" s="251"/>
      <c r="D2" s="251"/>
      <c r="E2" s="251"/>
      <c r="F2" s="251"/>
      <c r="G2" s="251"/>
      <c r="H2" s="251"/>
      <c r="I2" s="251"/>
      <c r="J2" s="251"/>
      <c r="K2" s="251"/>
      <c r="L2" s="251"/>
      <c r="M2" s="251"/>
      <c r="N2" s="251"/>
      <c r="O2" s="251"/>
      <c r="P2" s="251"/>
      <c r="Q2" s="251"/>
      <c r="R2" s="252"/>
    </row>
    <row r="3" spans="2:18" ht="46.95" customHeight="1">
      <c r="B3" s="253" t="s">
        <v>34</v>
      </c>
      <c r="C3" s="254"/>
      <c r="D3" s="254"/>
      <c r="E3" s="254"/>
      <c r="F3" s="254"/>
      <c r="G3" s="254"/>
      <c r="H3" s="254"/>
      <c r="I3" s="254"/>
      <c r="J3" s="254"/>
      <c r="K3" s="254"/>
      <c r="L3" s="254"/>
      <c r="M3" s="254"/>
      <c r="N3" s="254"/>
      <c r="O3" s="254"/>
      <c r="P3" s="254"/>
      <c r="Q3" s="254"/>
      <c r="R3" s="255"/>
    </row>
    <row r="4" spans="2:18">
      <c r="B4" s="259" t="s">
        <v>36</v>
      </c>
      <c r="C4" s="260"/>
      <c r="D4" s="260"/>
      <c r="E4" s="260"/>
      <c r="F4" s="260"/>
      <c r="G4" s="260"/>
      <c r="H4" s="260"/>
      <c r="I4" s="260"/>
      <c r="J4" s="260"/>
      <c r="K4" s="260"/>
      <c r="L4" s="260"/>
      <c r="M4" s="260"/>
      <c r="N4" s="260"/>
      <c r="O4" s="260"/>
      <c r="P4" s="260"/>
      <c r="Q4" s="260"/>
      <c r="R4" s="261"/>
    </row>
    <row r="5" spans="2:18">
      <c r="B5" s="262" t="s">
        <v>43</v>
      </c>
      <c r="C5" s="263" t="s">
        <v>35</v>
      </c>
      <c r="D5" s="263"/>
      <c r="E5" s="263"/>
      <c r="F5" s="263"/>
      <c r="G5" s="263"/>
      <c r="H5" s="263"/>
      <c r="I5" s="263"/>
      <c r="J5" s="263"/>
      <c r="K5" s="263"/>
      <c r="L5" s="263"/>
      <c r="M5" s="263"/>
      <c r="N5" s="263"/>
      <c r="O5" s="263"/>
      <c r="P5" s="263"/>
      <c r="Q5" s="263"/>
      <c r="R5" s="264"/>
    </row>
    <row r="6" spans="2:18" ht="16.2" thickBot="1">
      <c r="B6" s="256" t="s">
        <v>37</v>
      </c>
      <c r="C6" s="257" t="s">
        <v>35</v>
      </c>
      <c r="D6" s="257"/>
      <c r="E6" s="257"/>
      <c r="F6" s="257"/>
      <c r="G6" s="257"/>
      <c r="H6" s="257"/>
      <c r="I6" s="257"/>
      <c r="J6" s="257"/>
      <c r="K6" s="257"/>
      <c r="L6" s="257"/>
      <c r="M6" s="257"/>
      <c r="N6" s="257"/>
      <c r="O6" s="257"/>
      <c r="P6" s="257"/>
      <c r="Q6" s="257"/>
      <c r="R6" s="258"/>
    </row>
    <row r="7" spans="2:18">
      <c r="B7" s="6"/>
      <c r="C7" s="6"/>
      <c r="D7" s="6"/>
      <c r="E7" s="6"/>
      <c r="F7" s="6"/>
      <c r="G7" s="6"/>
      <c r="H7" s="6"/>
      <c r="I7" s="6"/>
      <c r="J7" s="6"/>
      <c r="K7" s="6"/>
      <c r="L7" s="6"/>
      <c r="M7" s="6"/>
      <c r="N7" s="6"/>
      <c r="O7" s="6"/>
      <c r="P7" s="6"/>
      <c r="Q7" s="6"/>
      <c r="R7" s="6"/>
    </row>
    <row r="8" spans="2:18" ht="16.2" thickBot="1">
      <c r="B8" s="6"/>
      <c r="C8" s="6"/>
      <c r="D8" s="6"/>
      <c r="E8" s="6"/>
      <c r="F8" s="6"/>
      <c r="G8" s="6"/>
      <c r="H8" s="6"/>
      <c r="I8" s="6"/>
      <c r="J8" s="6"/>
      <c r="K8" s="6"/>
      <c r="L8" s="6"/>
      <c r="M8" s="6"/>
      <c r="N8" s="6"/>
      <c r="O8" s="6"/>
      <c r="P8" s="6"/>
      <c r="Q8" s="6"/>
      <c r="R8" s="6"/>
    </row>
    <row r="9" spans="2:18" ht="16.2" thickBot="1">
      <c r="B9" s="27" t="s">
        <v>42</v>
      </c>
      <c r="C9" s="265"/>
      <c r="D9" s="265"/>
      <c r="E9" s="265"/>
      <c r="F9" s="266"/>
    </row>
    <row r="11" spans="2:18">
      <c r="E11" s="247" t="s">
        <v>4</v>
      </c>
      <c r="F11" s="247"/>
      <c r="G11" s="248" t="s">
        <v>5</v>
      </c>
      <c r="H11" s="248"/>
      <c r="I11" s="248"/>
      <c r="J11" s="248"/>
      <c r="K11" s="248"/>
      <c r="L11" s="249" t="s">
        <v>6</v>
      </c>
      <c r="M11" s="249"/>
      <c r="N11" s="249"/>
      <c r="O11" s="249"/>
      <c r="P11" s="249"/>
    </row>
    <row r="12" spans="2:18" s="12" customFormat="1" ht="78.599999999999994" thickBot="1">
      <c r="B12" s="7" t="s">
        <v>32</v>
      </c>
      <c r="C12" s="8" t="s">
        <v>0</v>
      </c>
      <c r="D12" s="8" t="s">
        <v>1</v>
      </c>
      <c r="E12" s="9" t="s">
        <v>9</v>
      </c>
      <c r="F12" s="9" t="s">
        <v>10</v>
      </c>
      <c r="G12" s="10" t="s">
        <v>11</v>
      </c>
      <c r="H12" s="10" t="s">
        <v>12</v>
      </c>
      <c r="I12" s="10" t="s">
        <v>13</v>
      </c>
      <c r="J12" s="10" t="s">
        <v>14</v>
      </c>
      <c r="K12" s="10" t="s">
        <v>15</v>
      </c>
      <c r="L12" s="11" t="s">
        <v>16</v>
      </c>
      <c r="M12" s="11" t="s">
        <v>17</v>
      </c>
      <c r="N12" s="11" t="s">
        <v>18</v>
      </c>
      <c r="O12" s="11" t="s">
        <v>19</v>
      </c>
      <c r="P12" s="11" t="s">
        <v>20</v>
      </c>
      <c r="Q12" s="7" t="s">
        <v>2</v>
      </c>
      <c r="R12" s="7" t="s">
        <v>3</v>
      </c>
    </row>
    <row r="13" spans="2:18">
      <c r="B13" s="13">
        <v>1</v>
      </c>
      <c r="C13" s="17" t="s">
        <v>702</v>
      </c>
      <c r="D13" s="18" t="s">
        <v>701</v>
      </c>
      <c r="E13" s="18"/>
      <c r="F13" s="18" t="s">
        <v>705</v>
      </c>
      <c r="G13" s="18"/>
      <c r="H13" s="18"/>
      <c r="I13" s="18"/>
      <c r="J13" s="18"/>
      <c r="K13" s="18"/>
      <c r="L13" s="18"/>
      <c r="M13" s="18"/>
      <c r="N13" s="18"/>
      <c r="O13" s="18"/>
      <c r="P13" s="19"/>
      <c r="Q13" s="14">
        <f t="shared" ref="Q13:Q18" si="0">COUNTIF(E13:P13,"*")</f>
        <v>1</v>
      </c>
      <c r="R13" s="1">
        <f t="shared" ref="R13:R18" si="1">Q13*10</f>
        <v>10</v>
      </c>
    </row>
    <row r="14" spans="2:18">
      <c r="B14" s="13">
        <v>2</v>
      </c>
      <c r="C14" s="20" t="s">
        <v>704</v>
      </c>
      <c r="D14" s="21" t="s">
        <v>703</v>
      </c>
      <c r="E14" s="21"/>
      <c r="F14" s="21" t="s">
        <v>705</v>
      </c>
      <c r="G14" s="21"/>
      <c r="H14" s="21"/>
      <c r="I14" s="21"/>
      <c r="J14" s="21"/>
      <c r="K14" s="21"/>
      <c r="L14" s="21"/>
      <c r="M14" s="21"/>
      <c r="N14" s="21"/>
      <c r="O14" s="21"/>
      <c r="P14" s="22"/>
      <c r="Q14" s="14">
        <f t="shared" si="0"/>
        <v>1</v>
      </c>
      <c r="R14" s="1">
        <f t="shared" si="1"/>
        <v>10</v>
      </c>
    </row>
    <row r="15" spans="2:18">
      <c r="B15" s="13">
        <v>3</v>
      </c>
      <c r="C15" s="20"/>
      <c r="D15" s="21"/>
      <c r="E15" s="21"/>
      <c r="F15" s="21"/>
      <c r="G15" s="21"/>
      <c r="H15" s="21"/>
      <c r="I15" s="21"/>
      <c r="J15" s="21"/>
      <c r="K15" s="21"/>
      <c r="L15" s="21"/>
      <c r="M15" s="21"/>
      <c r="N15" s="21"/>
      <c r="O15" s="21"/>
      <c r="P15" s="22"/>
      <c r="Q15" s="14">
        <f t="shared" si="0"/>
        <v>0</v>
      </c>
      <c r="R15" s="1">
        <f t="shared" si="1"/>
        <v>0</v>
      </c>
    </row>
    <row r="16" spans="2:18">
      <c r="B16" s="13">
        <v>4</v>
      </c>
      <c r="C16" s="20"/>
      <c r="D16" s="21"/>
      <c r="E16" s="21"/>
      <c r="F16" s="21"/>
      <c r="G16" s="21"/>
      <c r="H16" s="21"/>
      <c r="I16" s="21"/>
      <c r="J16" s="21"/>
      <c r="K16" s="21"/>
      <c r="L16" s="21"/>
      <c r="M16" s="21"/>
      <c r="N16" s="21"/>
      <c r="O16" s="21"/>
      <c r="P16" s="22"/>
      <c r="Q16" s="14">
        <f t="shared" si="0"/>
        <v>0</v>
      </c>
      <c r="R16" s="1">
        <f t="shared" si="1"/>
        <v>0</v>
      </c>
    </row>
    <row r="17" spans="2:18">
      <c r="B17" s="13">
        <v>5</v>
      </c>
      <c r="C17" s="20"/>
      <c r="D17" s="21"/>
      <c r="E17" s="21"/>
      <c r="F17" s="21"/>
      <c r="G17" s="21"/>
      <c r="H17" s="21"/>
      <c r="I17" s="21"/>
      <c r="J17" s="21"/>
      <c r="K17" s="21"/>
      <c r="L17" s="21"/>
      <c r="M17" s="21"/>
      <c r="N17" s="21"/>
      <c r="O17" s="21"/>
      <c r="P17" s="22"/>
      <c r="Q17" s="14">
        <f t="shared" si="0"/>
        <v>0</v>
      </c>
      <c r="R17" s="1">
        <f t="shared" si="1"/>
        <v>0</v>
      </c>
    </row>
    <row r="18" spans="2:18" ht="16.2" thickBot="1">
      <c r="B18" s="13">
        <v>6</v>
      </c>
      <c r="C18" s="23"/>
      <c r="D18" s="24"/>
      <c r="E18" s="24"/>
      <c r="F18" s="24"/>
      <c r="G18" s="24"/>
      <c r="H18" s="24"/>
      <c r="I18" s="24"/>
      <c r="J18" s="24"/>
      <c r="K18" s="24"/>
      <c r="L18" s="24"/>
      <c r="M18" s="24"/>
      <c r="N18" s="24"/>
      <c r="O18" s="24"/>
      <c r="P18" s="25"/>
      <c r="Q18" s="14">
        <f t="shared" si="0"/>
        <v>0</v>
      </c>
      <c r="R18" s="1">
        <f t="shared" si="1"/>
        <v>0</v>
      </c>
    </row>
    <row r="19" spans="2:18">
      <c r="B19" s="1" t="s">
        <v>33</v>
      </c>
      <c r="C19" s="15">
        <f>COUNTIF(C13:C18,"*")</f>
        <v>2</v>
      </c>
      <c r="D19" s="15"/>
      <c r="E19" s="15">
        <f>COUNTIF(E13:E18,"*")</f>
        <v>0</v>
      </c>
      <c r="F19" s="15">
        <f t="shared" ref="F19:P19" si="2">COUNTIF(F13:F18,"*")</f>
        <v>2</v>
      </c>
      <c r="G19" s="15">
        <f t="shared" si="2"/>
        <v>0</v>
      </c>
      <c r="H19" s="15">
        <f t="shared" si="2"/>
        <v>0</v>
      </c>
      <c r="I19" s="15">
        <f t="shared" si="2"/>
        <v>0</v>
      </c>
      <c r="J19" s="15">
        <f t="shared" si="2"/>
        <v>0</v>
      </c>
      <c r="K19" s="15">
        <f t="shared" si="2"/>
        <v>0</v>
      </c>
      <c r="L19" s="15">
        <f t="shared" si="2"/>
        <v>0</v>
      </c>
      <c r="M19" s="15">
        <f t="shared" si="2"/>
        <v>0</v>
      </c>
      <c r="N19" s="15">
        <f t="shared" si="2"/>
        <v>0</v>
      </c>
      <c r="O19" s="15">
        <f t="shared" si="2"/>
        <v>0</v>
      </c>
      <c r="P19" s="15">
        <f t="shared" si="2"/>
        <v>0</v>
      </c>
      <c r="Q19" s="1">
        <f>SUM(Q13:Q18)</f>
        <v>2</v>
      </c>
      <c r="R19" s="1"/>
    </row>
    <row r="20" spans="2:18">
      <c r="B20" s="1" t="s">
        <v>3</v>
      </c>
      <c r="C20" s="1"/>
      <c r="D20" s="1"/>
      <c r="E20" s="1">
        <f>E19*10</f>
        <v>0</v>
      </c>
      <c r="F20" s="1">
        <f t="shared" ref="F20:P20" si="3">F19*10</f>
        <v>20</v>
      </c>
      <c r="G20" s="1">
        <f t="shared" si="3"/>
        <v>0</v>
      </c>
      <c r="H20" s="1">
        <f t="shared" si="3"/>
        <v>0</v>
      </c>
      <c r="I20" s="1">
        <f t="shared" si="3"/>
        <v>0</v>
      </c>
      <c r="J20" s="1">
        <f t="shared" si="3"/>
        <v>0</v>
      </c>
      <c r="K20" s="1">
        <f t="shared" si="3"/>
        <v>0</v>
      </c>
      <c r="L20" s="1">
        <f t="shared" si="3"/>
        <v>0</v>
      </c>
      <c r="M20" s="1">
        <f t="shared" si="3"/>
        <v>0</v>
      </c>
      <c r="N20" s="1">
        <f t="shared" si="3"/>
        <v>0</v>
      </c>
      <c r="O20" s="1">
        <f t="shared" si="3"/>
        <v>0</v>
      </c>
      <c r="P20" s="1">
        <f t="shared" si="3"/>
        <v>0</v>
      </c>
      <c r="R20" s="1">
        <f>SUM(R13:R18)</f>
        <v>20</v>
      </c>
    </row>
    <row r="28" spans="2:18">
      <c r="P28" s="16"/>
    </row>
  </sheetData>
  <mergeCells count="9">
    <mergeCell ref="E11:F11"/>
    <mergeCell ref="G11:K11"/>
    <mergeCell ref="L11:P11"/>
    <mergeCell ref="B2:R2"/>
    <mergeCell ref="B3:R3"/>
    <mergeCell ref="B6:R6"/>
    <mergeCell ref="B4:R4"/>
    <mergeCell ref="B5:R5"/>
    <mergeCell ref="C9:F9"/>
  </mergeCells>
  <phoneticPr fontId="13" type="noConversion"/>
  <pageMargins left="0.75" right="0.75" top="1" bottom="1" header="0.5" footer="0.5"/>
  <pageSetup paperSize="9" orientation="portrait" horizontalDpi="4294967292" verticalDpi="4294967292"/>
  <ignoredErrors>
    <ignoredError sqref="E19:P19 Q13:Q18"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45"/>
  <sheetViews>
    <sheetView workbookViewId="0">
      <selection activeCell="B2" sqref="B2:M2"/>
    </sheetView>
  </sheetViews>
  <sheetFormatPr baseColWidth="10" defaultRowHeight="15.6"/>
  <cols>
    <col min="2" max="2" width="30.69921875" bestFit="1" customWidth="1"/>
    <col min="3" max="3" width="6.296875" bestFit="1" customWidth="1"/>
    <col min="4" max="4" width="6" customWidth="1"/>
    <col min="6" max="6" width="13.296875" bestFit="1" customWidth="1"/>
    <col min="7" max="7" width="84.796875" bestFit="1" customWidth="1"/>
    <col min="8" max="8" width="12.69921875" customWidth="1"/>
    <col min="12" max="12" width="10.796875" customWidth="1"/>
  </cols>
  <sheetData>
    <row r="1" spans="2:13" ht="16.2" thickBot="1"/>
    <row r="2" spans="2:13" ht="23.4">
      <c r="B2" s="250" t="s">
        <v>318</v>
      </c>
      <c r="C2" s="251"/>
      <c r="D2" s="251"/>
      <c r="E2" s="251"/>
      <c r="F2" s="251"/>
      <c r="G2" s="251"/>
      <c r="H2" s="251"/>
      <c r="I2" s="251"/>
      <c r="J2" s="251"/>
      <c r="K2" s="251"/>
      <c r="L2" s="251"/>
      <c r="M2" s="252"/>
    </row>
    <row r="3" spans="2:13" ht="37.049999999999997" customHeight="1">
      <c r="B3" s="253" t="s">
        <v>294</v>
      </c>
      <c r="C3" s="254"/>
      <c r="D3" s="254"/>
      <c r="E3" s="254"/>
      <c r="F3" s="254"/>
      <c r="G3" s="254"/>
      <c r="H3" s="254"/>
      <c r="I3" s="254"/>
      <c r="J3" s="254"/>
      <c r="K3" s="254"/>
      <c r="L3" s="254"/>
      <c r="M3" s="255"/>
    </row>
    <row r="4" spans="2:13">
      <c r="B4" s="314" t="s">
        <v>36</v>
      </c>
      <c r="C4" s="315"/>
      <c r="D4" s="315"/>
      <c r="E4" s="315"/>
      <c r="F4" s="315"/>
      <c r="G4" s="315"/>
      <c r="H4" s="315"/>
      <c r="I4" s="315"/>
      <c r="J4" s="315"/>
      <c r="K4" s="315"/>
      <c r="L4" s="315"/>
      <c r="M4" s="316"/>
    </row>
    <row r="5" spans="2:13" ht="33.450000000000003" customHeight="1" thickBot="1">
      <c r="B5" s="317" t="s">
        <v>319</v>
      </c>
      <c r="C5" s="318"/>
      <c r="D5" s="318"/>
      <c r="E5" s="318"/>
      <c r="F5" s="318"/>
      <c r="G5" s="318"/>
      <c r="H5" s="318"/>
      <c r="I5" s="318"/>
      <c r="J5" s="318"/>
      <c r="K5" s="318"/>
      <c r="L5" s="318"/>
      <c r="M5" s="319"/>
    </row>
    <row r="7" spans="2:13" ht="21.6" thickBot="1">
      <c r="B7" s="3" t="s">
        <v>639</v>
      </c>
      <c r="H7" s="2"/>
      <c r="I7" s="2"/>
      <c r="J7" s="2"/>
      <c r="K7" s="2"/>
    </row>
    <row r="8" spans="2:13" ht="15" customHeight="1">
      <c r="B8" s="1" t="s">
        <v>21</v>
      </c>
      <c r="C8" s="1">
        <v>30</v>
      </c>
      <c r="E8" s="273" t="s">
        <v>38</v>
      </c>
      <c r="F8" s="275" t="s">
        <v>39</v>
      </c>
      <c r="G8" s="275" t="s">
        <v>40</v>
      </c>
      <c r="H8" s="277" t="s">
        <v>295</v>
      </c>
      <c r="I8" s="277" t="s">
        <v>46</v>
      </c>
      <c r="J8" s="277"/>
      <c r="K8" s="277"/>
      <c r="L8" s="277"/>
      <c r="M8" s="279"/>
    </row>
    <row r="9" spans="2:13" ht="46.8">
      <c r="B9" s="1" t="s">
        <v>22</v>
      </c>
      <c r="C9" s="1">
        <v>120</v>
      </c>
      <c r="E9" s="274"/>
      <c r="F9" s="276"/>
      <c r="G9" s="276"/>
      <c r="H9" s="278"/>
      <c r="I9" s="37" t="s">
        <v>296</v>
      </c>
      <c r="J9" s="37" t="s">
        <v>454</v>
      </c>
      <c r="K9" s="37" t="s">
        <v>89</v>
      </c>
      <c r="L9" s="37" t="s">
        <v>297</v>
      </c>
      <c r="M9" s="38" t="s">
        <v>90</v>
      </c>
    </row>
    <row r="10" spans="2:13">
      <c r="B10" s="1" t="s">
        <v>23</v>
      </c>
      <c r="C10" s="1">
        <v>0</v>
      </c>
      <c r="E10" s="71" t="s">
        <v>298</v>
      </c>
      <c r="F10" s="72" t="s">
        <v>299</v>
      </c>
      <c r="G10" s="72" t="s">
        <v>300</v>
      </c>
      <c r="H10" s="72" t="s">
        <v>59</v>
      </c>
      <c r="I10" s="73">
        <v>10</v>
      </c>
      <c r="J10" s="80">
        <f t="shared" ref="J10:J18" si="0">I10*100/150</f>
        <v>6.666666666666667</v>
      </c>
      <c r="K10" s="80"/>
      <c r="L10" s="73"/>
      <c r="M10" s="157"/>
    </row>
    <row r="11" spans="2:13" ht="31.2">
      <c r="B11" s="1" t="s">
        <v>24</v>
      </c>
      <c r="C11" s="1">
        <f>SUM(C8:C10)</f>
        <v>150</v>
      </c>
      <c r="E11" s="76" t="s">
        <v>301</v>
      </c>
      <c r="F11" s="77" t="s">
        <v>299</v>
      </c>
      <c r="G11" s="77" t="s">
        <v>455</v>
      </c>
      <c r="H11" s="77" t="s">
        <v>59</v>
      </c>
      <c r="I11" s="78">
        <v>10</v>
      </c>
      <c r="J11" s="151">
        <f t="shared" si="0"/>
        <v>6.666666666666667</v>
      </c>
      <c r="K11" s="151"/>
      <c r="L11" s="78"/>
      <c r="M11" s="157"/>
    </row>
    <row r="12" spans="2:13" ht="31.2">
      <c r="E12" s="76" t="s">
        <v>302</v>
      </c>
      <c r="F12" s="77" t="s">
        <v>299</v>
      </c>
      <c r="G12" s="77" t="s">
        <v>304</v>
      </c>
      <c r="H12" s="77" t="s">
        <v>8</v>
      </c>
      <c r="I12" s="78">
        <v>2</v>
      </c>
      <c r="J12" s="151">
        <f t="shared" si="0"/>
        <v>1.3333333333333333</v>
      </c>
      <c r="K12" s="151"/>
      <c r="L12" s="78"/>
      <c r="M12" s="157"/>
    </row>
    <row r="13" spans="2:13" ht="31.2">
      <c r="E13" s="76" t="s">
        <v>303</v>
      </c>
      <c r="F13" s="77" t="s">
        <v>299</v>
      </c>
      <c r="G13" s="77" t="s">
        <v>306</v>
      </c>
      <c r="H13" s="78" t="s">
        <v>8</v>
      </c>
      <c r="I13" s="78">
        <v>2</v>
      </c>
      <c r="J13" s="151">
        <f t="shared" si="0"/>
        <v>1.3333333333333333</v>
      </c>
      <c r="K13" s="151"/>
      <c r="L13" s="78"/>
      <c r="M13" s="157"/>
    </row>
    <row r="14" spans="2:13" ht="46.8">
      <c r="B14" s="5" t="s">
        <v>640</v>
      </c>
      <c r="E14" s="76" t="s">
        <v>305</v>
      </c>
      <c r="F14" s="77" t="s">
        <v>299</v>
      </c>
      <c r="G14" s="77" t="s">
        <v>456</v>
      </c>
      <c r="H14" s="79" t="s">
        <v>8</v>
      </c>
      <c r="I14" s="78">
        <v>3</v>
      </c>
      <c r="J14" s="151">
        <f t="shared" si="0"/>
        <v>2</v>
      </c>
      <c r="K14" s="151"/>
      <c r="L14" s="78"/>
      <c r="M14" s="157"/>
    </row>
    <row r="15" spans="2:13" ht="31.2">
      <c r="B15" s="1" t="s">
        <v>25</v>
      </c>
      <c r="C15" s="1">
        <f>'Principal - ABP'!O19</f>
        <v>0</v>
      </c>
      <c r="E15" s="76" t="s">
        <v>307</v>
      </c>
      <c r="F15" s="79" t="s">
        <v>299</v>
      </c>
      <c r="G15" s="79" t="s">
        <v>309</v>
      </c>
      <c r="H15" s="79" t="s">
        <v>8</v>
      </c>
      <c r="I15" s="78">
        <v>2</v>
      </c>
      <c r="J15" s="151">
        <f t="shared" si="0"/>
        <v>1.3333333333333333</v>
      </c>
      <c r="K15" s="151"/>
      <c r="L15" s="78"/>
      <c r="M15" s="157"/>
    </row>
    <row r="16" spans="2:13" ht="62.4">
      <c r="B16" s="1" t="s">
        <v>26</v>
      </c>
      <c r="C16" s="1">
        <f>C9*C15</f>
        <v>0</v>
      </c>
      <c r="E16" s="76" t="s">
        <v>308</v>
      </c>
      <c r="F16" s="77" t="s">
        <v>311</v>
      </c>
      <c r="G16" s="77" t="s">
        <v>312</v>
      </c>
      <c r="H16" s="72" t="s">
        <v>457</v>
      </c>
      <c r="I16" s="78">
        <v>96</v>
      </c>
      <c r="J16" s="78">
        <f t="shared" si="0"/>
        <v>64</v>
      </c>
      <c r="K16" s="78"/>
      <c r="L16" s="78"/>
      <c r="M16" s="157"/>
    </row>
    <row r="17" spans="2:13" ht="62.4">
      <c r="B17" s="1" t="s">
        <v>27</v>
      </c>
      <c r="C17" s="85">
        <f>K19</f>
        <v>0</v>
      </c>
      <c r="E17" s="81" t="s">
        <v>310</v>
      </c>
      <c r="F17" s="79" t="s">
        <v>458</v>
      </c>
      <c r="G17" s="79" t="s">
        <v>315</v>
      </c>
      <c r="H17" s="150" t="s">
        <v>459</v>
      </c>
      <c r="I17" s="150">
        <v>10</v>
      </c>
      <c r="J17" s="150">
        <f t="shared" si="0"/>
        <v>6.666666666666667</v>
      </c>
      <c r="K17" s="150"/>
      <c r="L17" s="150"/>
      <c r="M17" s="157"/>
    </row>
    <row r="18" spans="2:13" ht="31.8" thickBot="1">
      <c r="B18" s="1" t="s">
        <v>31</v>
      </c>
      <c r="C18" s="82" t="e">
        <f>C17/C16-1</f>
        <v>#DIV/0!</v>
      </c>
      <c r="E18" s="152" t="s">
        <v>313</v>
      </c>
      <c r="F18" s="153" t="s">
        <v>50</v>
      </c>
      <c r="G18" s="153" t="s">
        <v>460</v>
      </c>
      <c r="H18" s="153" t="s">
        <v>461</v>
      </c>
      <c r="I18" s="154">
        <v>15</v>
      </c>
      <c r="J18" s="154">
        <f t="shared" si="0"/>
        <v>10</v>
      </c>
      <c r="K18" s="155"/>
      <c r="L18" s="154"/>
      <c r="M18" s="156"/>
    </row>
    <row r="19" spans="2:13">
      <c r="B19" s="1" t="s">
        <v>29</v>
      </c>
      <c r="C19" s="1">
        <f>C15*10</f>
        <v>0</v>
      </c>
      <c r="E19" s="75"/>
      <c r="F19" s="79"/>
      <c r="G19" s="79"/>
      <c r="I19" s="80">
        <f>SUM(I10:I18)</f>
        <v>150</v>
      </c>
      <c r="J19" s="80">
        <f>SUM(J10:J18)</f>
        <v>100</v>
      </c>
      <c r="K19" s="80">
        <f>SUM(K10:K18)</f>
        <v>0</v>
      </c>
      <c r="L19" s="80">
        <f>SUM(L10:L18)</f>
        <v>0</v>
      </c>
      <c r="M19" s="80">
        <f>SUM(M10:M18)</f>
        <v>0</v>
      </c>
    </row>
    <row r="20" spans="2:13">
      <c r="B20" s="1" t="s">
        <v>30</v>
      </c>
      <c r="C20" s="1">
        <f>M19</f>
        <v>0</v>
      </c>
    </row>
    <row r="21" spans="2:13">
      <c r="E21" s="75"/>
      <c r="F21" s="75"/>
      <c r="G21" s="75"/>
      <c r="H21" s="75"/>
      <c r="K21" s="74"/>
      <c r="L21" s="80"/>
      <c r="M21" s="74"/>
    </row>
    <row r="22" spans="2:13">
      <c r="E22" s="75"/>
      <c r="F22" s="75"/>
      <c r="G22" s="75"/>
      <c r="H22" s="75"/>
      <c r="I22" s="80"/>
      <c r="J22" s="74"/>
      <c r="K22" s="80"/>
      <c r="L22" s="75"/>
    </row>
    <row r="23" spans="2:13">
      <c r="E23" s="75"/>
      <c r="F23" s="75"/>
      <c r="G23" s="75"/>
      <c r="H23" s="75"/>
      <c r="I23" s="80"/>
      <c r="J23" s="74"/>
      <c r="K23" s="80"/>
      <c r="L23" s="75"/>
    </row>
    <row r="24" spans="2:13">
      <c r="E24" s="75"/>
      <c r="F24" s="75"/>
      <c r="G24" s="75"/>
      <c r="H24" s="75"/>
      <c r="I24" s="80"/>
      <c r="J24" s="74"/>
      <c r="K24" s="80"/>
      <c r="L24" s="75"/>
    </row>
    <row r="25" spans="2:13">
      <c r="E25" s="75"/>
      <c r="F25" s="75"/>
      <c r="G25" s="75"/>
      <c r="H25" s="75"/>
      <c r="I25" s="80"/>
      <c r="J25" s="74"/>
      <c r="K25" s="80"/>
      <c r="L25" s="75"/>
    </row>
    <row r="26" spans="2:13">
      <c r="E26" s="75"/>
      <c r="F26" s="75"/>
      <c r="G26" s="75"/>
      <c r="H26" s="75"/>
      <c r="I26" s="80"/>
      <c r="J26" s="74"/>
      <c r="K26" s="80"/>
      <c r="L26" s="75"/>
    </row>
    <row r="27" spans="2:13">
      <c r="E27" s="75"/>
      <c r="F27" s="75"/>
      <c r="G27" s="75"/>
      <c r="H27" s="75"/>
      <c r="I27" s="80"/>
      <c r="J27" s="74"/>
      <c r="K27" s="80"/>
      <c r="L27" s="75"/>
    </row>
    <row r="28" spans="2:13">
      <c r="E28" s="75"/>
      <c r="F28" s="75"/>
      <c r="G28" s="75"/>
      <c r="H28" s="75"/>
      <c r="I28" s="80"/>
      <c r="J28" s="74"/>
      <c r="K28" s="80"/>
      <c r="L28" s="75"/>
    </row>
    <row r="29" spans="2:13">
      <c r="E29" s="75"/>
      <c r="F29" s="75"/>
      <c r="G29" s="75"/>
      <c r="H29" s="75"/>
      <c r="I29" s="80"/>
      <c r="J29" s="74"/>
      <c r="K29" s="80"/>
      <c r="L29" s="75"/>
    </row>
    <row r="30" spans="2:13">
      <c r="E30" s="75"/>
      <c r="F30" s="75"/>
      <c r="G30" s="75"/>
      <c r="H30" s="75"/>
      <c r="I30" s="80"/>
      <c r="J30" s="74"/>
      <c r="K30" s="80"/>
      <c r="L30" s="75"/>
    </row>
    <row r="31" spans="2:13">
      <c r="E31" s="75"/>
      <c r="F31" s="75"/>
      <c r="G31" s="75"/>
      <c r="H31" s="75"/>
      <c r="I31" s="80"/>
      <c r="J31" s="74"/>
      <c r="K31" s="80"/>
      <c r="L31" s="75"/>
    </row>
    <row r="32" spans="2:13">
      <c r="E32" s="75"/>
      <c r="F32" s="75"/>
      <c r="G32" s="75"/>
      <c r="H32" s="75"/>
      <c r="I32" s="80"/>
      <c r="J32" s="74"/>
      <c r="K32" s="80"/>
      <c r="L32" s="75"/>
    </row>
    <row r="33" spans="5:12">
      <c r="E33" s="75"/>
      <c r="F33" s="75"/>
      <c r="G33" s="75"/>
      <c r="H33" s="75"/>
      <c r="I33" s="80"/>
      <c r="J33" s="74"/>
      <c r="K33" s="80"/>
      <c r="L33" s="75"/>
    </row>
    <row r="34" spans="5:12">
      <c r="E34" s="75"/>
      <c r="F34" s="75"/>
      <c r="G34" s="75"/>
      <c r="H34" s="75"/>
      <c r="I34" s="80"/>
      <c r="J34" s="74"/>
      <c r="K34" s="80"/>
      <c r="L34" s="75"/>
    </row>
    <row r="35" spans="5:12">
      <c r="E35" s="75"/>
      <c r="F35" s="75"/>
      <c r="G35" s="75"/>
      <c r="H35" s="75"/>
      <c r="I35" s="80"/>
      <c r="J35" s="74"/>
      <c r="K35" s="80"/>
      <c r="L35" s="75"/>
    </row>
    <row r="36" spans="5:12">
      <c r="E36" s="75"/>
      <c r="F36" s="75"/>
      <c r="G36" s="75"/>
      <c r="H36" s="75"/>
      <c r="I36" s="80"/>
      <c r="J36" s="74"/>
      <c r="K36" s="80"/>
      <c r="L36" s="75"/>
    </row>
    <row r="37" spans="5:12">
      <c r="E37" s="75"/>
      <c r="F37" s="75"/>
      <c r="G37" s="75"/>
      <c r="H37" s="75"/>
      <c r="I37" s="80"/>
      <c r="J37" s="74"/>
      <c r="K37" s="80"/>
      <c r="L37" s="75"/>
    </row>
    <row r="38" spans="5:12">
      <c r="E38" s="75"/>
      <c r="F38" s="75"/>
      <c r="G38" s="75"/>
      <c r="H38" s="75"/>
      <c r="I38" s="80"/>
      <c r="J38" s="74"/>
      <c r="K38" s="80"/>
      <c r="L38" s="75"/>
    </row>
    <row r="45" spans="5:12">
      <c r="E45" s="28"/>
      <c r="F45" s="28"/>
      <c r="G45" s="28"/>
      <c r="H45" s="28"/>
      <c r="I45" s="28"/>
      <c r="J45" s="28"/>
      <c r="L45" s="28"/>
    </row>
  </sheetData>
  <mergeCells count="9">
    <mergeCell ref="B2:M2"/>
    <mergeCell ref="B3:M3"/>
    <mergeCell ref="B4:M4"/>
    <mergeCell ref="B5:M5"/>
    <mergeCell ref="E8:E9"/>
    <mergeCell ref="F8:F9"/>
    <mergeCell ref="G8:G9"/>
    <mergeCell ref="H8:H9"/>
    <mergeCell ref="I8:M8"/>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14"/>
  <sheetViews>
    <sheetView workbookViewId="0">
      <selection activeCell="B2" sqref="B2:K2"/>
    </sheetView>
  </sheetViews>
  <sheetFormatPr baseColWidth="10" defaultRowHeight="15.6"/>
  <cols>
    <col min="2" max="2" width="28.796875" bestFit="1" customWidth="1"/>
  </cols>
  <sheetData>
    <row r="1" spans="2:11" ht="16.2" thickBot="1"/>
    <row r="2" spans="2:11" ht="23.4">
      <c r="B2" s="250" t="s">
        <v>451</v>
      </c>
      <c r="C2" s="251"/>
      <c r="D2" s="251"/>
      <c r="E2" s="251"/>
      <c r="F2" s="251"/>
      <c r="G2" s="251"/>
      <c r="H2" s="251"/>
      <c r="I2" s="251"/>
      <c r="J2" s="251"/>
      <c r="K2" s="252"/>
    </row>
    <row r="3" spans="2:11" ht="16.2" thickBot="1">
      <c r="B3" s="320" t="s">
        <v>442</v>
      </c>
      <c r="C3" s="321"/>
      <c r="D3" s="321"/>
      <c r="E3" s="321"/>
      <c r="F3" s="321"/>
      <c r="G3" s="321"/>
      <c r="H3" s="321"/>
      <c r="I3" s="321"/>
      <c r="J3" s="321"/>
      <c r="K3" s="322"/>
    </row>
    <row r="5" spans="2:11" ht="21">
      <c r="B5" s="3" t="s">
        <v>637</v>
      </c>
    </row>
    <row r="6" spans="2:11">
      <c r="B6" s="1" t="s">
        <v>21</v>
      </c>
      <c r="C6" s="1">
        <v>30</v>
      </c>
    </row>
    <row r="7" spans="2:11">
      <c r="B7" s="1" t="s">
        <v>443</v>
      </c>
      <c r="C7" s="1">
        <v>30</v>
      </c>
    </row>
    <row r="8" spans="2:11">
      <c r="B8" s="1" t="s">
        <v>444</v>
      </c>
      <c r="C8" s="1">
        <v>90</v>
      </c>
    </row>
    <row r="9" spans="2:11">
      <c r="B9" s="1" t="s">
        <v>24</v>
      </c>
      <c r="C9" s="1">
        <f>SUM(C6:C8)</f>
        <v>150</v>
      </c>
    </row>
    <row r="12" spans="2:11" ht="21">
      <c r="B12" s="5" t="s">
        <v>638</v>
      </c>
    </row>
    <row r="13" spans="2:11">
      <c r="B13" s="1" t="s">
        <v>25</v>
      </c>
      <c r="C13" s="1">
        <f>'Principal - ABP'!M19</f>
        <v>0</v>
      </c>
    </row>
    <row r="14" spans="2:11">
      <c r="B14" s="1" t="s">
        <v>29</v>
      </c>
      <c r="C14" s="1">
        <f>C13*10</f>
        <v>0</v>
      </c>
    </row>
  </sheetData>
  <mergeCells count="2">
    <mergeCell ref="B2:K2"/>
    <mergeCell ref="B3:K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K14"/>
  <sheetViews>
    <sheetView workbookViewId="0">
      <selection activeCell="B2" sqref="B2:K2"/>
    </sheetView>
  </sheetViews>
  <sheetFormatPr baseColWidth="10" defaultRowHeight="15.6"/>
  <cols>
    <col min="2" max="2" width="28.796875" bestFit="1" customWidth="1"/>
  </cols>
  <sheetData>
    <row r="1" spans="2:11" ht="16.2" thickBot="1"/>
    <row r="2" spans="2:11" ht="23.4">
      <c r="B2" s="250" t="s">
        <v>445</v>
      </c>
      <c r="C2" s="251"/>
      <c r="D2" s="251"/>
      <c r="E2" s="251"/>
      <c r="F2" s="251"/>
      <c r="G2" s="251"/>
      <c r="H2" s="251"/>
      <c r="I2" s="251"/>
      <c r="J2" s="251"/>
      <c r="K2" s="252"/>
    </row>
    <row r="3" spans="2:11" ht="16.2" thickBot="1">
      <c r="B3" s="320" t="s">
        <v>442</v>
      </c>
      <c r="C3" s="321"/>
      <c r="D3" s="321"/>
      <c r="E3" s="321"/>
      <c r="F3" s="321"/>
      <c r="G3" s="321"/>
      <c r="H3" s="321"/>
      <c r="I3" s="321"/>
      <c r="J3" s="321"/>
      <c r="K3" s="322"/>
    </row>
    <row r="5" spans="2:11" ht="21">
      <c r="B5" s="3" t="s">
        <v>446</v>
      </c>
    </row>
    <row r="6" spans="2:11">
      <c r="B6" s="1" t="s">
        <v>21</v>
      </c>
      <c r="C6" s="1">
        <v>30</v>
      </c>
    </row>
    <row r="7" spans="2:11">
      <c r="B7" s="1" t="s">
        <v>443</v>
      </c>
      <c r="C7" s="1">
        <v>30</v>
      </c>
    </row>
    <row r="8" spans="2:11">
      <c r="B8" s="1" t="s">
        <v>444</v>
      </c>
      <c r="C8" s="1">
        <v>90</v>
      </c>
    </row>
    <row r="9" spans="2:11">
      <c r="B9" s="1" t="s">
        <v>24</v>
      </c>
      <c r="C9" s="1">
        <f>SUM(C6:C8)</f>
        <v>150</v>
      </c>
    </row>
    <row r="12" spans="2:11" ht="21">
      <c r="B12" s="5" t="s">
        <v>447</v>
      </c>
    </row>
    <row r="13" spans="2:11">
      <c r="B13" s="1" t="s">
        <v>25</v>
      </c>
      <c r="C13" s="1">
        <f>'Principal - ABP'!N19</f>
        <v>0</v>
      </c>
    </row>
    <row r="14" spans="2:11">
      <c r="B14" s="1" t="s">
        <v>29</v>
      </c>
      <c r="C14" s="1">
        <f>C13*10</f>
        <v>0</v>
      </c>
    </row>
  </sheetData>
  <mergeCells count="2">
    <mergeCell ref="B2:K2"/>
    <mergeCell ref="B3:K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L45"/>
  <sheetViews>
    <sheetView workbookViewId="0">
      <selection activeCell="B2" sqref="B2:L2"/>
    </sheetView>
  </sheetViews>
  <sheetFormatPr baseColWidth="10" defaultRowHeight="15.6"/>
  <cols>
    <col min="2" max="2" width="30.69921875" bestFit="1" customWidth="1"/>
    <col min="3" max="3" width="6.296875" bestFit="1" customWidth="1"/>
    <col min="6" max="6" width="13.296875" bestFit="1" customWidth="1"/>
    <col min="7" max="7" width="84.796875" bestFit="1" customWidth="1"/>
    <col min="8" max="8" width="12.69921875" customWidth="1"/>
    <col min="11" max="11" width="10.796875" customWidth="1"/>
  </cols>
  <sheetData>
    <row r="1" spans="2:12" ht="16.2" thickBot="1"/>
    <row r="2" spans="2:12" ht="23.4">
      <c r="B2" s="250" t="s">
        <v>448</v>
      </c>
      <c r="C2" s="251"/>
      <c r="D2" s="251"/>
      <c r="E2" s="251"/>
      <c r="F2" s="251"/>
      <c r="G2" s="251"/>
      <c r="H2" s="251"/>
      <c r="I2" s="251"/>
      <c r="J2" s="251"/>
      <c r="K2" s="251"/>
      <c r="L2" s="252"/>
    </row>
    <row r="3" spans="2:12" ht="37.049999999999997" customHeight="1">
      <c r="B3" s="253" t="s">
        <v>294</v>
      </c>
      <c r="C3" s="254"/>
      <c r="D3" s="254"/>
      <c r="E3" s="254"/>
      <c r="F3" s="254"/>
      <c r="G3" s="254"/>
      <c r="H3" s="254"/>
      <c r="I3" s="254"/>
      <c r="J3" s="254"/>
      <c r="K3" s="254"/>
      <c r="L3" s="255"/>
    </row>
    <row r="4" spans="2:12">
      <c r="B4" s="314" t="s">
        <v>36</v>
      </c>
      <c r="C4" s="315"/>
      <c r="D4" s="315"/>
      <c r="E4" s="315"/>
      <c r="F4" s="315"/>
      <c r="G4" s="315"/>
      <c r="H4" s="315"/>
      <c r="I4" s="315"/>
      <c r="J4" s="315"/>
      <c r="K4" s="315"/>
      <c r="L4" s="316"/>
    </row>
    <row r="5" spans="2:12" ht="33.450000000000003" customHeight="1" thickBot="1">
      <c r="B5" s="317" t="s">
        <v>319</v>
      </c>
      <c r="C5" s="318"/>
      <c r="D5" s="318"/>
      <c r="E5" s="318"/>
      <c r="F5" s="318"/>
      <c r="G5" s="318"/>
      <c r="H5" s="318"/>
      <c r="I5" s="318"/>
      <c r="J5" s="318"/>
      <c r="K5" s="318"/>
      <c r="L5" s="319"/>
    </row>
    <row r="7" spans="2:12" ht="21.6" thickBot="1">
      <c r="B7" s="3" t="s">
        <v>449</v>
      </c>
      <c r="H7" s="2"/>
      <c r="I7" s="2"/>
      <c r="J7" s="2"/>
    </row>
    <row r="8" spans="2:12" ht="15" customHeight="1">
      <c r="B8" s="1" t="s">
        <v>21</v>
      </c>
      <c r="C8" s="1">
        <v>30</v>
      </c>
      <c r="E8" s="273" t="s">
        <v>38</v>
      </c>
      <c r="F8" s="275" t="s">
        <v>39</v>
      </c>
      <c r="G8" s="275" t="s">
        <v>40</v>
      </c>
      <c r="H8" s="277" t="s">
        <v>295</v>
      </c>
      <c r="I8" s="277" t="s">
        <v>46</v>
      </c>
      <c r="J8" s="277"/>
      <c r="K8" s="277"/>
      <c r="L8" s="279"/>
    </row>
    <row r="9" spans="2:12" ht="47.4" thickBot="1">
      <c r="B9" s="1" t="s">
        <v>22</v>
      </c>
      <c r="C9" s="1">
        <v>120</v>
      </c>
      <c r="E9" s="323"/>
      <c r="F9" s="324"/>
      <c r="G9" s="324"/>
      <c r="H9" s="325"/>
      <c r="I9" s="37" t="s">
        <v>296</v>
      </c>
      <c r="J9" s="37" t="s">
        <v>89</v>
      </c>
      <c r="K9" s="37" t="s">
        <v>297</v>
      </c>
      <c r="L9" s="38" t="s">
        <v>90</v>
      </c>
    </row>
    <row r="10" spans="2:12" ht="31.2">
      <c r="B10" s="1" t="s">
        <v>23</v>
      </c>
      <c r="C10" s="1">
        <v>0</v>
      </c>
      <c r="E10" s="217" t="s">
        <v>643</v>
      </c>
      <c r="F10" s="218" t="s">
        <v>299</v>
      </c>
      <c r="G10" s="219" t="s">
        <v>644</v>
      </c>
      <c r="H10" s="218" t="s">
        <v>59</v>
      </c>
      <c r="I10" s="218">
        <v>5</v>
      </c>
      <c r="J10" s="220"/>
      <c r="K10" s="221"/>
      <c r="L10" s="222"/>
    </row>
    <row r="11" spans="2:12" ht="31.2">
      <c r="B11" s="1" t="s">
        <v>24</v>
      </c>
      <c r="C11" s="1">
        <f>SUM(C8:C10)</f>
        <v>150</v>
      </c>
      <c r="E11" s="223" t="s">
        <v>645</v>
      </c>
      <c r="F11" s="213" t="s">
        <v>299</v>
      </c>
      <c r="G11" s="214" t="s">
        <v>646</v>
      </c>
      <c r="H11" s="213" t="s">
        <v>59</v>
      </c>
      <c r="I11" s="213">
        <v>5</v>
      </c>
      <c r="J11" s="151"/>
      <c r="K11" s="78"/>
      <c r="L11" s="157"/>
    </row>
    <row r="12" spans="2:12">
      <c r="E12" s="223" t="s">
        <v>647</v>
      </c>
      <c r="F12" s="213" t="s">
        <v>299</v>
      </c>
      <c r="G12" s="214" t="s">
        <v>648</v>
      </c>
      <c r="H12" s="213" t="s">
        <v>7</v>
      </c>
      <c r="I12" s="213">
        <v>5</v>
      </c>
      <c r="J12" s="151"/>
      <c r="K12" s="78"/>
      <c r="L12" s="157"/>
    </row>
    <row r="13" spans="2:12" ht="31.2">
      <c r="E13" s="223" t="s">
        <v>649</v>
      </c>
      <c r="F13" s="213" t="s">
        <v>299</v>
      </c>
      <c r="G13" s="214" t="s">
        <v>650</v>
      </c>
      <c r="H13" s="213" t="s">
        <v>7</v>
      </c>
      <c r="I13" s="213">
        <v>5</v>
      </c>
      <c r="J13" s="151"/>
      <c r="K13" s="78"/>
      <c r="L13" s="157"/>
    </row>
    <row r="14" spans="2:12" ht="21">
      <c r="B14" s="5" t="s">
        <v>450</v>
      </c>
      <c r="E14" s="223" t="s">
        <v>651</v>
      </c>
      <c r="F14" s="213" t="s">
        <v>311</v>
      </c>
      <c r="G14" s="213" t="s">
        <v>652</v>
      </c>
      <c r="H14" s="213" t="s">
        <v>8</v>
      </c>
      <c r="I14" s="213">
        <v>25</v>
      </c>
      <c r="J14" s="151"/>
      <c r="K14" s="78"/>
      <c r="L14" s="157"/>
    </row>
    <row r="15" spans="2:12">
      <c r="B15" s="1" t="s">
        <v>25</v>
      </c>
      <c r="C15" s="1">
        <f>'Principal - ABP'!O19</f>
        <v>0</v>
      </c>
      <c r="E15" s="223" t="s">
        <v>653</v>
      </c>
      <c r="F15" s="213" t="s">
        <v>370</v>
      </c>
      <c r="G15" s="215" t="s">
        <v>654</v>
      </c>
      <c r="H15" s="213" t="s">
        <v>8</v>
      </c>
      <c r="I15" s="213">
        <v>10</v>
      </c>
      <c r="J15" s="151"/>
      <c r="K15" s="78"/>
      <c r="L15" s="157"/>
    </row>
    <row r="16" spans="2:12" ht="31.2">
      <c r="B16" s="1" t="s">
        <v>26</v>
      </c>
      <c r="C16" s="1">
        <f>C9*C15</f>
        <v>0</v>
      </c>
      <c r="E16" s="223" t="s">
        <v>655</v>
      </c>
      <c r="F16" s="213" t="s">
        <v>314</v>
      </c>
      <c r="G16" s="214" t="s">
        <v>656</v>
      </c>
      <c r="H16" s="213" t="s">
        <v>657</v>
      </c>
      <c r="I16" s="213">
        <v>55</v>
      </c>
      <c r="J16" s="78"/>
      <c r="K16" s="78"/>
      <c r="L16" s="157"/>
    </row>
    <row r="17" spans="2:12" ht="31.2">
      <c r="B17" s="1" t="s">
        <v>27</v>
      </c>
      <c r="C17" s="85">
        <f>J20</f>
        <v>0</v>
      </c>
      <c r="E17" s="223" t="s">
        <v>658</v>
      </c>
      <c r="F17" s="216" t="s">
        <v>370</v>
      </c>
      <c r="G17" s="215" t="s">
        <v>659</v>
      </c>
      <c r="H17" s="214" t="s">
        <v>657</v>
      </c>
      <c r="I17" s="213">
        <v>15</v>
      </c>
      <c r="J17" s="150"/>
      <c r="K17" s="150"/>
      <c r="L17" s="157"/>
    </row>
    <row r="18" spans="2:12">
      <c r="B18" s="1" t="s">
        <v>31</v>
      </c>
      <c r="C18" s="82" t="e">
        <f>C17/C16-1</f>
        <v>#DIV/0!</v>
      </c>
      <c r="E18" s="223" t="s">
        <v>660</v>
      </c>
      <c r="F18" s="213" t="s">
        <v>317</v>
      </c>
      <c r="G18" s="213" t="s">
        <v>661</v>
      </c>
      <c r="H18" s="214" t="s">
        <v>316</v>
      </c>
      <c r="I18" s="213">
        <v>15</v>
      </c>
      <c r="J18" s="214"/>
      <c r="K18" s="214"/>
      <c r="L18" s="224"/>
    </row>
    <row r="19" spans="2:12" ht="16.2" thickBot="1">
      <c r="B19" s="1" t="s">
        <v>29</v>
      </c>
      <c r="C19" s="1">
        <f>C15*10</f>
        <v>0</v>
      </c>
      <c r="E19" s="225" t="s">
        <v>662</v>
      </c>
      <c r="F19" s="226" t="s">
        <v>50</v>
      </c>
      <c r="G19" s="226" t="s">
        <v>663</v>
      </c>
      <c r="H19" s="227" t="s">
        <v>664</v>
      </c>
      <c r="I19" s="228">
        <v>10</v>
      </c>
      <c r="J19" s="227"/>
      <c r="K19" s="227"/>
      <c r="L19" s="229"/>
    </row>
    <row r="20" spans="2:12">
      <c r="B20" s="1" t="s">
        <v>30</v>
      </c>
      <c r="C20" s="1">
        <f>L20</f>
        <v>0</v>
      </c>
      <c r="I20" s="80">
        <f>SUM(I10:I18)</f>
        <v>140</v>
      </c>
      <c r="J20" s="80">
        <f>SUM(J10:J18)</f>
        <v>0</v>
      </c>
      <c r="K20" s="80">
        <f>SUM(K10:K18)</f>
        <v>0</v>
      </c>
      <c r="L20" s="80">
        <f>SUM(L10:L18)</f>
        <v>0</v>
      </c>
    </row>
    <row r="21" spans="2:12">
      <c r="E21" s="75"/>
      <c r="F21" s="75"/>
      <c r="G21" s="75"/>
      <c r="H21" s="75"/>
      <c r="J21" s="74"/>
      <c r="K21" s="80"/>
      <c r="L21" s="74"/>
    </row>
    <row r="22" spans="2:12">
      <c r="E22" s="75"/>
      <c r="F22" s="75"/>
      <c r="G22" s="75"/>
      <c r="H22" s="75"/>
      <c r="I22" s="80"/>
      <c r="J22" s="80"/>
      <c r="K22" s="75"/>
    </row>
    <row r="23" spans="2:12">
      <c r="E23" s="75"/>
      <c r="F23" s="75"/>
      <c r="G23" s="75"/>
      <c r="H23" s="75"/>
      <c r="I23" s="80"/>
      <c r="J23" s="80"/>
      <c r="K23" s="75"/>
    </row>
    <row r="24" spans="2:12">
      <c r="E24" s="75"/>
      <c r="F24" s="75"/>
      <c r="G24" s="75"/>
      <c r="H24" s="75"/>
      <c r="I24" s="80"/>
      <c r="J24" s="80"/>
      <c r="K24" s="75"/>
    </row>
    <row r="25" spans="2:12">
      <c r="E25" s="75"/>
      <c r="F25" s="75"/>
      <c r="G25" s="75"/>
      <c r="H25" s="75"/>
      <c r="I25" s="80"/>
      <c r="J25" s="80"/>
      <c r="K25" s="75"/>
    </row>
    <row r="26" spans="2:12">
      <c r="E26" s="75"/>
      <c r="F26" s="75"/>
      <c r="G26" s="75"/>
      <c r="H26" s="75"/>
      <c r="I26" s="80"/>
      <c r="J26" s="80"/>
      <c r="K26" s="75"/>
    </row>
    <row r="27" spans="2:12">
      <c r="E27" s="75"/>
      <c r="F27" s="75"/>
      <c r="G27" s="75"/>
      <c r="H27" s="75"/>
      <c r="I27" s="80"/>
      <c r="J27" s="80"/>
      <c r="K27" s="75"/>
    </row>
    <row r="28" spans="2:12">
      <c r="E28" s="75"/>
      <c r="F28" s="75"/>
      <c r="G28" s="75"/>
      <c r="H28" s="75"/>
      <c r="I28" s="80"/>
      <c r="J28" s="80"/>
      <c r="K28" s="75"/>
    </row>
    <row r="29" spans="2:12">
      <c r="E29" s="75"/>
      <c r="F29" s="75"/>
      <c r="G29" s="75"/>
      <c r="H29" s="75"/>
      <c r="I29" s="80"/>
      <c r="J29" s="80"/>
      <c r="K29" s="75"/>
    </row>
    <row r="30" spans="2:12">
      <c r="E30" s="75"/>
      <c r="F30" s="75"/>
      <c r="G30" s="75"/>
      <c r="H30" s="75"/>
      <c r="I30" s="80"/>
      <c r="J30" s="80"/>
      <c r="K30" s="75"/>
    </row>
    <row r="31" spans="2:12">
      <c r="E31" s="75"/>
      <c r="F31" s="75"/>
      <c r="G31" s="75"/>
      <c r="H31" s="75"/>
      <c r="I31" s="80"/>
      <c r="J31" s="80"/>
      <c r="K31" s="75"/>
    </row>
    <row r="32" spans="2:12">
      <c r="E32" s="75"/>
      <c r="F32" s="75"/>
      <c r="G32" s="75"/>
      <c r="H32" s="75"/>
      <c r="I32" s="80"/>
      <c r="J32" s="80"/>
      <c r="K32" s="75"/>
    </row>
    <row r="33" spans="5:11">
      <c r="E33" s="75"/>
      <c r="F33" s="75"/>
      <c r="G33" s="75"/>
      <c r="H33" s="75"/>
      <c r="I33" s="80"/>
      <c r="J33" s="80"/>
      <c r="K33" s="75"/>
    </row>
    <row r="34" spans="5:11">
      <c r="E34" s="75"/>
      <c r="F34" s="75"/>
      <c r="G34" s="75"/>
      <c r="H34" s="75"/>
      <c r="I34" s="80"/>
      <c r="J34" s="80"/>
      <c r="K34" s="75"/>
    </row>
    <row r="35" spans="5:11">
      <c r="E35" s="75"/>
      <c r="F35" s="75"/>
      <c r="G35" s="75"/>
      <c r="H35" s="75"/>
      <c r="I35" s="80"/>
      <c r="J35" s="80"/>
      <c r="K35" s="75"/>
    </row>
    <row r="36" spans="5:11">
      <c r="E36" s="75"/>
      <c r="F36" s="75"/>
      <c r="G36" s="75"/>
      <c r="H36" s="75"/>
      <c r="I36" s="80"/>
      <c r="J36" s="80"/>
      <c r="K36" s="75"/>
    </row>
    <row r="37" spans="5:11">
      <c r="E37" s="75"/>
      <c r="F37" s="75"/>
      <c r="G37" s="75"/>
      <c r="H37" s="75"/>
      <c r="I37" s="80"/>
      <c r="J37" s="80"/>
      <c r="K37" s="75"/>
    </row>
    <row r="38" spans="5:11">
      <c r="E38" s="75"/>
      <c r="F38" s="75"/>
      <c r="G38" s="75"/>
      <c r="H38" s="75"/>
      <c r="I38" s="80"/>
      <c r="J38" s="80"/>
      <c r="K38" s="75"/>
    </row>
    <row r="45" spans="5:11">
      <c r="E45" s="28"/>
      <c r="F45" s="28"/>
      <c r="G45" s="28"/>
      <c r="H45" s="28"/>
      <c r="I45" s="28"/>
      <c r="K45" s="28"/>
    </row>
  </sheetData>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55"/>
  <sheetViews>
    <sheetView workbookViewId="0">
      <selection activeCell="G40" sqref="G40"/>
    </sheetView>
  </sheetViews>
  <sheetFormatPr baseColWidth="10" defaultRowHeight="15.6"/>
  <cols>
    <col min="1" max="1" width="5.796875" customWidth="1"/>
    <col min="2" max="2" width="30.69921875" bestFit="1" customWidth="1"/>
    <col min="4" max="4" width="4.69921875" customWidth="1"/>
    <col min="6" max="6" width="14.69921875" customWidth="1"/>
    <col min="7" max="7" width="82" bestFit="1" customWidth="1"/>
    <col min="8" max="8" width="6.19921875" customWidth="1"/>
    <col min="9" max="9" width="11.296875" bestFit="1" customWidth="1"/>
    <col min="10" max="10" width="11.19921875" customWidth="1"/>
    <col min="13" max="13" width="3.796875" hidden="1" customWidth="1"/>
    <col min="14" max="14" width="15.19921875" hidden="1" customWidth="1"/>
    <col min="15" max="15" width="11.796875" hidden="1" customWidth="1"/>
    <col min="16" max="16" width="6.69921875" hidden="1" customWidth="1"/>
  </cols>
  <sheetData>
    <row r="1" spans="2:16" ht="16.2" thickBot="1"/>
    <row r="2" spans="2:16" ht="23.4">
      <c r="B2" s="250" t="s">
        <v>44</v>
      </c>
      <c r="C2" s="251"/>
      <c r="D2" s="251"/>
      <c r="E2" s="251"/>
      <c r="F2" s="251"/>
      <c r="G2" s="251"/>
      <c r="H2" s="251"/>
      <c r="I2" s="251"/>
      <c r="J2" s="251"/>
      <c r="K2" s="251"/>
      <c r="L2" s="252"/>
    </row>
    <row r="3" spans="2:16" ht="37.049999999999997" customHeight="1">
      <c r="B3" s="253" t="s">
        <v>93</v>
      </c>
      <c r="C3" s="254"/>
      <c r="D3" s="254"/>
      <c r="E3" s="254"/>
      <c r="F3" s="254"/>
      <c r="G3" s="254"/>
      <c r="H3" s="254"/>
      <c r="I3" s="254"/>
      <c r="J3" s="254"/>
      <c r="K3" s="254"/>
      <c r="L3" s="255"/>
    </row>
    <row r="4" spans="2:16">
      <c r="B4" s="267" t="s">
        <v>36</v>
      </c>
      <c r="C4" s="268"/>
      <c r="D4" s="268"/>
      <c r="E4" s="268"/>
      <c r="F4" s="268"/>
      <c r="G4" s="268"/>
      <c r="H4" s="268"/>
      <c r="I4" s="268"/>
      <c r="J4" s="268"/>
      <c r="K4" s="268"/>
      <c r="L4" s="269"/>
    </row>
    <row r="5" spans="2:16" ht="33" customHeight="1" thickBot="1">
      <c r="B5" s="270" t="s">
        <v>92</v>
      </c>
      <c r="C5" s="271"/>
      <c r="D5" s="271"/>
      <c r="E5" s="271"/>
      <c r="F5" s="271"/>
      <c r="G5" s="271"/>
      <c r="H5" s="271"/>
      <c r="I5" s="271"/>
      <c r="J5" s="271"/>
      <c r="K5" s="271"/>
      <c r="L5" s="272"/>
    </row>
    <row r="7" spans="2:16" ht="21.6" thickBot="1">
      <c r="B7" s="3" t="s">
        <v>45</v>
      </c>
      <c r="H7" s="2"/>
      <c r="I7" s="2"/>
      <c r="J7" s="2"/>
      <c r="K7" s="2"/>
    </row>
    <row r="8" spans="2:16" ht="15" customHeight="1">
      <c r="B8" s="1" t="s">
        <v>21</v>
      </c>
      <c r="C8" s="1">
        <v>30</v>
      </c>
      <c r="E8" s="273" t="s">
        <v>38</v>
      </c>
      <c r="F8" s="275" t="s">
        <v>98</v>
      </c>
      <c r="G8" s="275" t="s">
        <v>40</v>
      </c>
      <c r="H8" s="277" t="s">
        <v>28</v>
      </c>
      <c r="I8" s="277" t="s">
        <v>46</v>
      </c>
      <c r="J8" s="277"/>
      <c r="K8" s="277"/>
      <c r="L8" s="279"/>
    </row>
    <row r="9" spans="2:16" ht="46.8">
      <c r="B9" s="1" t="s">
        <v>22</v>
      </c>
      <c r="C9" s="1">
        <v>96</v>
      </c>
      <c r="E9" s="274"/>
      <c r="F9" s="276"/>
      <c r="G9" s="276"/>
      <c r="H9" s="278"/>
      <c r="I9" s="37" t="s">
        <v>292</v>
      </c>
      <c r="J9" s="37" t="s">
        <v>89</v>
      </c>
      <c r="K9" s="37" t="s">
        <v>293</v>
      </c>
      <c r="L9" s="38" t="s">
        <v>90</v>
      </c>
      <c r="N9" s="48" t="s">
        <v>97</v>
      </c>
      <c r="O9" s="48" t="s">
        <v>116</v>
      </c>
      <c r="P9" t="s">
        <v>115</v>
      </c>
    </row>
    <row r="10" spans="2:16">
      <c r="B10" s="1" t="s">
        <v>23</v>
      </c>
      <c r="C10" s="1">
        <v>24</v>
      </c>
      <c r="E10" s="39" t="s">
        <v>48</v>
      </c>
      <c r="F10" s="29" t="s">
        <v>94</v>
      </c>
      <c r="G10" s="29" t="s">
        <v>95</v>
      </c>
      <c r="H10" s="30">
        <v>0</v>
      </c>
      <c r="I10" s="49">
        <f t="shared" ref="I10:I15" si="0">VLOOKUP(F10,$N$18:$P$20,2,FALSE)/VLOOKUP(F10,$N$18:$P$20,3,FALSE)*96</f>
        <v>1.6</v>
      </c>
      <c r="J10" s="32">
        <f t="shared" ref="J10:J15" si="1">$C$20*I10</f>
        <v>0</v>
      </c>
      <c r="K10" s="49">
        <f t="shared" ref="K10:K15" si="2">VLOOKUP(F10,$N$18:$P$20,2,FALSE)/VLOOKUP(F10,$N$18:$P$20,3,FALSE)*10</f>
        <v>0.16666666666666666</v>
      </c>
      <c r="L10" s="50">
        <f t="shared" ref="L10:L15" si="3">$C$20*K10</f>
        <v>0</v>
      </c>
      <c r="N10" t="s">
        <v>94</v>
      </c>
      <c r="O10" s="45">
        <v>0.1</v>
      </c>
      <c r="P10">
        <f>COUNTIF($F$10:$F$51,"Especificación")</f>
        <v>4</v>
      </c>
    </row>
    <row r="11" spans="2:16">
      <c r="B11" s="1" t="s">
        <v>24</v>
      </c>
      <c r="C11" s="1">
        <f>SUM(C8:C10)</f>
        <v>150</v>
      </c>
      <c r="E11" s="40" t="s">
        <v>51</v>
      </c>
      <c r="F11" s="31" t="s">
        <v>94</v>
      </c>
      <c r="G11" s="31" t="s">
        <v>103</v>
      </c>
      <c r="H11" s="32">
        <v>0</v>
      </c>
      <c r="I11" s="49">
        <f t="shared" si="0"/>
        <v>1.6</v>
      </c>
      <c r="J11" s="32">
        <f t="shared" si="1"/>
        <v>0</v>
      </c>
      <c r="K11" s="49">
        <f t="shared" si="2"/>
        <v>0.16666666666666666</v>
      </c>
      <c r="L11" s="50">
        <f t="shared" si="3"/>
        <v>0</v>
      </c>
      <c r="N11" t="s">
        <v>47</v>
      </c>
      <c r="O11" s="45">
        <v>0.35</v>
      </c>
      <c r="P11">
        <f>COUNTIF($F$10:$F$51,"Planificación")</f>
        <v>13</v>
      </c>
    </row>
    <row r="12" spans="2:16">
      <c r="E12" s="40" t="s">
        <v>52</v>
      </c>
      <c r="F12" s="31" t="s">
        <v>94</v>
      </c>
      <c r="G12" s="31" t="s">
        <v>665</v>
      </c>
      <c r="H12" s="32">
        <v>0</v>
      </c>
      <c r="I12" s="49">
        <f t="shared" si="0"/>
        <v>1.6</v>
      </c>
      <c r="J12" s="32">
        <f t="shared" si="1"/>
        <v>0</v>
      </c>
      <c r="K12" s="49">
        <f t="shared" si="2"/>
        <v>0.16666666666666666</v>
      </c>
      <c r="L12" s="50">
        <f t="shared" si="3"/>
        <v>0</v>
      </c>
      <c r="N12" t="s">
        <v>50</v>
      </c>
      <c r="O12" s="45">
        <v>0.3</v>
      </c>
      <c r="P12">
        <f>COUNTIF($F$10:$F$51,"Seguimiento")</f>
        <v>13</v>
      </c>
    </row>
    <row r="13" spans="2:16">
      <c r="E13" s="40" t="s">
        <v>53</v>
      </c>
      <c r="F13" s="31" t="s">
        <v>49</v>
      </c>
      <c r="G13" s="31" t="s">
        <v>101</v>
      </c>
      <c r="H13" s="32">
        <v>0</v>
      </c>
      <c r="I13" s="49">
        <f t="shared" si="0"/>
        <v>9.6000000000000014</v>
      </c>
      <c r="J13" s="32">
        <f t="shared" si="1"/>
        <v>0</v>
      </c>
      <c r="K13" s="49">
        <f t="shared" si="2"/>
        <v>1</v>
      </c>
      <c r="L13" s="50">
        <f t="shared" si="3"/>
        <v>0</v>
      </c>
      <c r="N13" t="s">
        <v>49</v>
      </c>
      <c r="O13" s="45">
        <v>0.15</v>
      </c>
      <c r="P13">
        <f>COUNTIF($F$10:$F$51,"Estimación")</f>
        <v>2</v>
      </c>
    </row>
    <row r="14" spans="2:16">
      <c r="E14" s="40" t="s">
        <v>54</v>
      </c>
      <c r="F14" s="31" t="s">
        <v>47</v>
      </c>
      <c r="G14" s="31" t="s">
        <v>468</v>
      </c>
      <c r="H14" s="32">
        <v>0</v>
      </c>
      <c r="I14" s="49">
        <f t="shared" si="0"/>
        <v>4.8000000000000007</v>
      </c>
      <c r="J14" s="32">
        <f t="shared" si="1"/>
        <v>0</v>
      </c>
      <c r="K14" s="49">
        <f t="shared" si="2"/>
        <v>0.5</v>
      </c>
      <c r="L14" s="50">
        <f t="shared" si="3"/>
        <v>0</v>
      </c>
      <c r="N14" t="s">
        <v>56</v>
      </c>
      <c r="O14" s="45">
        <v>0.1</v>
      </c>
      <c r="P14">
        <f>COUNTIF($F$10:$F$51,"Presentación")</f>
        <v>6</v>
      </c>
    </row>
    <row r="15" spans="2:16">
      <c r="E15" s="40" t="s">
        <v>57</v>
      </c>
      <c r="F15" s="31" t="s">
        <v>47</v>
      </c>
      <c r="G15" s="31" t="s">
        <v>467</v>
      </c>
      <c r="H15" s="32">
        <v>0</v>
      </c>
      <c r="I15" s="49">
        <f t="shared" si="0"/>
        <v>4.8000000000000007</v>
      </c>
      <c r="J15" s="32">
        <f t="shared" si="1"/>
        <v>0</v>
      </c>
      <c r="K15" s="49">
        <f t="shared" si="2"/>
        <v>0.5</v>
      </c>
      <c r="L15" s="50">
        <f t="shared" si="3"/>
        <v>0</v>
      </c>
      <c r="O15" s="47">
        <f>SUM(O10:O14)</f>
        <v>1</v>
      </c>
      <c r="P15">
        <f>SUM(P10:P14)</f>
        <v>38</v>
      </c>
    </row>
    <row r="16" spans="2:16">
      <c r="E16" s="40"/>
      <c r="F16" s="31"/>
      <c r="G16" s="31"/>
      <c r="H16" s="32"/>
      <c r="I16" s="33"/>
      <c r="J16" s="32"/>
      <c r="K16" s="49"/>
      <c r="L16" s="50"/>
      <c r="O16" s="47"/>
    </row>
    <row r="17" spans="2:16">
      <c r="E17" s="40" t="s">
        <v>58</v>
      </c>
      <c r="F17" s="31" t="s">
        <v>47</v>
      </c>
      <c r="G17" s="31" t="s">
        <v>99</v>
      </c>
      <c r="H17" s="32">
        <v>1</v>
      </c>
      <c r="I17" s="49">
        <f>VLOOKUP(F17,$N$24:$P$26,2,FALSE)/VLOOKUP(F17,$N$24:$P$26,3,FALSE)*96</f>
        <v>3.84</v>
      </c>
      <c r="J17" s="32">
        <f t="shared" ref="J17:J25" si="4">$C$20*I17</f>
        <v>0</v>
      </c>
      <c r="K17" s="49">
        <f>VLOOKUP(F17,$N$24:$P$26,2,FALSE)/VLOOKUP(F17,$N$24:$P$26,3,FALSE)*10</f>
        <v>0.4</v>
      </c>
      <c r="L17" s="50">
        <f t="shared" ref="L17:L27" si="5">$C$20*K17</f>
        <v>0</v>
      </c>
      <c r="N17" t="s">
        <v>59</v>
      </c>
      <c r="O17" s="47"/>
    </row>
    <row r="18" spans="2:16">
      <c r="E18" s="40" t="s">
        <v>60</v>
      </c>
      <c r="F18" s="31" t="s">
        <v>47</v>
      </c>
      <c r="G18" s="31" t="s">
        <v>635</v>
      </c>
      <c r="H18" s="32">
        <v>1</v>
      </c>
      <c r="I18" s="49">
        <f t="shared" ref="I18:I27" si="6">VLOOKUP(F18,$N$24:$P$26,2,FALSE)/VLOOKUP(F18,$N$24:$P$26,3,FALSE)*96</f>
        <v>3.84</v>
      </c>
      <c r="J18" s="32">
        <f t="shared" si="4"/>
        <v>0</v>
      </c>
      <c r="K18" s="49">
        <f t="shared" ref="K18:K27" si="7">VLOOKUP(F18,$N$24:$P$26,2,FALSE)/VLOOKUP(F18,$N$24:$P$26,3,FALSE)*10</f>
        <v>0.4</v>
      </c>
      <c r="L18" s="50">
        <f t="shared" si="5"/>
        <v>0</v>
      </c>
      <c r="N18" t="s">
        <v>94</v>
      </c>
      <c r="O18" s="45">
        <v>0.05</v>
      </c>
      <c r="P18">
        <f>COUNTIF($F$10:$F$15,"Especificación")</f>
        <v>3</v>
      </c>
    </row>
    <row r="19" spans="2:16" ht="18" customHeight="1">
      <c r="B19" s="5" t="s">
        <v>91</v>
      </c>
      <c r="E19" s="40" t="s">
        <v>61</v>
      </c>
      <c r="F19" s="31" t="s">
        <v>47</v>
      </c>
      <c r="G19" s="31" t="s">
        <v>100</v>
      </c>
      <c r="H19" s="32">
        <v>1</v>
      </c>
      <c r="I19" s="49">
        <f t="shared" si="6"/>
        <v>3.84</v>
      </c>
      <c r="J19" s="32">
        <f t="shared" si="4"/>
        <v>0</v>
      </c>
      <c r="K19" s="49">
        <f t="shared" si="7"/>
        <v>0.4</v>
      </c>
      <c r="L19" s="50">
        <f t="shared" si="5"/>
        <v>0</v>
      </c>
      <c r="N19" t="s">
        <v>47</v>
      </c>
      <c r="O19" s="45">
        <v>0.1</v>
      </c>
      <c r="P19">
        <f>COUNTIF($F$10:$F$15,"Planificación")</f>
        <v>2</v>
      </c>
    </row>
    <row r="20" spans="2:16">
      <c r="B20" s="1" t="s">
        <v>25</v>
      </c>
      <c r="C20" s="1">
        <f>'Principal - ABP'!E19</f>
        <v>0</v>
      </c>
      <c r="E20" s="40" t="s">
        <v>62</v>
      </c>
      <c r="F20" s="31" t="s">
        <v>47</v>
      </c>
      <c r="G20" s="31" t="s">
        <v>636</v>
      </c>
      <c r="H20" s="32">
        <v>1</v>
      </c>
      <c r="I20" s="49">
        <f t="shared" si="6"/>
        <v>3.84</v>
      </c>
      <c r="J20" s="32">
        <f t="shared" si="4"/>
        <v>0</v>
      </c>
      <c r="K20" s="49">
        <f t="shared" si="7"/>
        <v>0.4</v>
      </c>
      <c r="L20" s="50">
        <f t="shared" si="5"/>
        <v>0</v>
      </c>
      <c r="N20" t="s">
        <v>49</v>
      </c>
      <c r="O20" s="45">
        <v>0.1</v>
      </c>
      <c r="P20">
        <f>COUNTIF($F$10:$F$15,"Estimación")</f>
        <v>1</v>
      </c>
    </row>
    <row r="21" spans="2:16">
      <c r="B21" s="1" t="s">
        <v>26</v>
      </c>
      <c r="C21" s="1">
        <f>C9*C20</f>
        <v>0</v>
      </c>
      <c r="E21" s="40" t="s">
        <v>63</v>
      </c>
      <c r="F21" s="46" t="s">
        <v>47</v>
      </c>
      <c r="G21" s="46" t="s">
        <v>96</v>
      </c>
      <c r="H21" s="32">
        <v>1</v>
      </c>
      <c r="I21" s="49">
        <f t="shared" si="6"/>
        <v>3.84</v>
      </c>
      <c r="J21" s="32">
        <f t="shared" si="4"/>
        <v>0</v>
      </c>
      <c r="K21" s="49">
        <f t="shared" si="7"/>
        <v>0.4</v>
      </c>
      <c r="L21" s="50">
        <f t="shared" si="5"/>
        <v>0</v>
      </c>
      <c r="N21" s="26" t="s">
        <v>64</v>
      </c>
      <c r="O21" s="47">
        <f>SUM(O18:O20)</f>
        <v>0.25</v>
      </c>
      <c r="P21">
        <f>SUM(P18:P20)</f>
        <v>6</v>
      </c>
    </row>
    <row r="22" spans="2:16">
      <c r="B22" s="1" t="s">
        <v>27</v>
      </c>
      <c r="C22" s="1">
        <f>J53</f>
        <v>0</v>
      </c>
      <c r="E22" s="40" t="s">
        <v>65</v>
      </c>
      <c r="F22" s="29" t="s">
        <v>50</v>
      </c>
      <c r="G22" s="29" t="s">
        <v>462</v>
      </c>
      <c r="H22" s="30">
        <v>1</v>
      </c>
      <c r="I22" s="49">
        <f t="shared" si="6"/>
        <v>3.5999999999999996</v>
      </c>
      <c r="J22" s="32">
        <f t="shared" si="4"/>
        <v>0</v>
      </c>
      <c r="K22" s="49">
        <f t="shared" si="7"/>
        <v>0.375</v>
      </c>
      <c r="L22" s="50">
        <f t="shared" si="5"/>
        <v>0</v>
      </c>
      <c r="O22" s="45"/>
    </row>
    <row r="23" spans="2:16">
      <c r="B23" s="1" t="s">
        <v>31</v>
      </c>
      <c r="C23" s="4" t="e">
        <f>C22/C21-1</f>
        <v>#DIV/0!</v>
      </c>
      <c r="E23" s="40" t="s">
        <v>66</v>
      </c>
      <c r="F23" s="31" t="s">
        <v>50</v>
      </c>
      <c r="G23" s="31" t="s">
        <v>463</v>
      </c>
      <c r="H23" s="34">
        <v>1</v>
      </c>
      <c r="I23" s="49">
        <f t="shared" si="6"/>
        <v>3.5999999999999996</v>
      </c>
      <c r="J23" s="32">
        <f t="shared" si="4"/>
        <v>0</v>
      </c>
      <c r="K23" s="49">
        <f t="shared" si="7"/>
        <v>0.375</v>
      </c>
      <c r="L23" s="50">
        <f t="shared" si="5"/>
        <v>0</v>
      </c>
      <c r="N23" t="s">
        <v>7</v>
      </c>
    </row>
    <row r="24" spans="2:16">
      <c r="B24" s="1" t="s">
        <v>29</v>
      </c>
      <c r="C24" s="1">
        <f>C20*10</f>
        <v>0</v>
      </c>
      <c r="E24" s="40" t="s">
        <v>67</v>
      </c>
      <c r="F24" s="31" t="s">
        <v>50</v>
      </c>
      <c r="G24" s="31" t="s">
        <v>102</v>
      </c>
      <c r="H24" s="30">
        <v>1</v>
      </c>
      <c r="I24" s="49">
        <f t="shared" si="6"/>
        <v>3.5999999999999996</v>
      </c>
      <c r="J24" s="32">
        <f t="shared" si="4"/>
        <v>0</v>
      </c>
      <c r="K24" s="49">
        <f t="shared" si="7"/>
        <v>0.375</v>
      </c>
      <c r="L24" s="50">
        <f t="shared" si="5"/>
        <v>0</v>
      </c>
      <c r="N24" t="s">
        <v>47</v>
      </c>
      <c r="O24" s="45">
        <v>0.2</v>
      </c>
      <c r="P24">
        <f>COUNTIF($F$17:$F$27,"Planificación")</f>
        <v>5</v>
      </c>
    </row>
    <row r="25" spans="2:16">
      <c r="B25" s="1" t="s">
        <v>30</v>
      </c>
      <c r="C25" s="1">
        <f>L53</f>
        <v>0</v>
      </c>
      <c r="E25" s="40" t="s">
        <v>68</v>
      </c>
      <c r="F25" s="31" t="s">
        <v>50</v>
      </c>
      <c r="G25" s="31" t="s">
        <v>464</v>
      </c>
      <c r="H25" s="32">
        <v>1</v>
      </c>
      <c r="I25" s="49">
        <f t="shared" si="6"/>
        <v>3.5999999999999996</v>
      </c>
      <c r="J25" s="32">
        <f t="shared" si="4"/>
        <v>0</v>
      </c>
      <c r="K25" s="49">
        <f t="shared" si="7"/>
        <v>0.375</v>
      </c>
      <c r="L25" s="50">
        <f t="shared" si="5"/>
        <v>0</v>
      </c>
      <c r="N25" t="s">
        <v>50</v>
      </c>
      <c r="O25" s="45">
        <v>0.15</v>
      </c>
      <c r="P25">
        <f>COUNTIF($F$17:$F$27,"Seguimiento")</f>
        <v>4</v>
      </c>
    </row>
    <row r="26" spans="2:16">
      <c r="E26" s="40" t="s">
        <v>69</v>
      </c>
      <c r="F26" s="31" t="s">
        <v>55</v>
      </c>
      <c r="G26" s="31" t="s">
        <v>465</v>
      </c>
      <c r="H26" s="32">
        <v>1</v>
      </c>
      <c r="I26" s="49">
        <f t="shared" si="6"/>
        <v>2.4000000000000004</v>
      </c>
      <c r="J26" s="32">
        <f>$C$20*I26</f>
        <v>0</v>
      </c>
      <c r="K26" s="49">
        <f t="shared" si="7"/>
        <v>0.25</v>
      </c>
      <c r="L26" s="50">
        <f t="shared" si="5"/>
        <v>0</v>
      </c>
      <c r="N26" t="s">
        <v>55</v>
      </c>
      <c r="O26" s="45">
        <v>0.05</v>
      </c>
      <c r="P26">
        <f>COUNTIF($F$17:$F$27,"Presentación")</f>
        <v>2</v>
      </c>
    </row>
    <row r="27" spans="2:16">
      <c r="E27" s="40" t="s">
        <v>70</v>
      </c>
      <c r="F27" s="31" t="s">
        <v>55</v>
      </c>
      <c r="G27" s="31" t="s">
        <v>466</v>
      </c>
      <c r="H27" s="32">
        <v>1</v>
      </c>
      <c r="I27" s="49">
        <f t="shared" si="6"/>
        <v>2.4000000000000004</v>
      </c>
      <c r="J27" s="32">
        <f>$C$20*I27</f>
        <v>0</v>
      </c>
      <c r="K27" s="49">
        <f t="shared" si="7"/>
        <v>0.25</v>
      </c>
      <c r="L27" s="50">
        <f t="shared" si="5"/>
        <v>0</v>
      </c>
      <c r="N27" s="26" t="s">
        <v>64</v>
      </c>
      <c r="O27" s="47">
        <f>SUM(O24:O26)</f>
        <v>0.39999999999999997</v>
      </c>
      <c r="P27">
        <f>SUM(P24:P26)</f>
        <v>11</v>
      </c>
    </row>
    <row r="28" spans="2:16">
      <c r="E28" s="40"/>
      <c r="F28" s="31"/>
      <c r="G28" s="31"/>
      <c r="H28" s="32"/>
      <c r="I28" s="33"/>
      <c r="J28" s="32"/>
      <c r="K28" s="49"/>
      <c r="L28" s="50"/>
    </row>
    <row r="29" spans="2:16">
      <c r="E29" s="40" t="s">
        <v>71</v>
      </c>
      <c r="F29" s="31" t="s">
        <v>94</v>
      </c>
      <c r="G29" s="31" t="s">
        <v>632</v>
      </c>
      <c r="H29" s="32">
        <v>2</v>
      </c>
      <c r="I29" s="49">
        <f>VLOOKUP(F29,$N$30:$P$34,2,FALSE)/VLOOKUP(F29,$N$30:$P$34,3,FALSE)*96</f>
        <v>4.8000000000000007</v>
      </c>
      <c r="J29" s="32">
        <f t="shared" ref="J29:J35" si="8">$C$20*I29</f>
        <v>0</v>
      </c>
      <c r="K29" s="49">
        <f>VLOOKUP(F29,$N$30:$P$34,2,FALSE)/VLOOKUP(F29,$N$30:$P$34,3,FALSE)*10</f>
        <v>0.5</v>
      </c>
      <c r="L29" s="50">
        <f t="shared" ref="L29:L35" si="9">$C$20*K29</f>
        <v>0</v>
      </c>
      <c r="N29" t="s">
        <v>107</v>
      </c>
      <c r="O29" s="47"/>
    </row>
    <row r="30" spans="2:16">
      <c r="E30" s="40" t="s">
        <v>72</v>
      </c>
      <c r="F30" s="31" t="s">
        <v>49</v>
      </c>
      <c r="G30" s="31" t="s">
        <v>633</v>
      </c>
      <c r="H30" s="32">
        <v>2</v>
      </c>
      <c r="I30" s="49">
        <f t="shared" ref="I30:I35" si="10">VLOOKUP(F30,$N$30:$P$34,2,FALSE)/VLOOKUP(F30,$N$30:$P$34,3,FALSE)*96</f>
        <v>4.8000000000000007</v>
      </c>
      <c r="J30" s="32">
        <f t="shared" si="8"/>
        <v>0</v>
      </c>
      <c r="K30" s="49">
        <f t="shared" ref="K30:K35" si="11">VLOOKUP(F30,$N$30:$P$34,2,FALSE)/VLOOKUP(F30,$N$30:$P$34,3,FALSE)*10</f>
        <v>0.5</v>
      </c>
      <c r="L30" s="50">
        <f t="shared" si="9"/>
        <v>0</v>
      </c>
      <c r="N30" t="s">
        <v>94</v>
      </c>
      <c r="O30" s="45">
        <v>0.05</v>
      </c>
      <c r="P30">
        <f>COUNTIF($F$29:$F$51,"Especificación")</f>
        <v>1</v>
      </c>
    </row>
    <row r="31" spans="2:16">
      <c r="E31" s="40" t="s">
        <v>73</v>
      </c>
      <c r="F31" s="31" t="s">
        <v>47</v>
      </c>
      <c r="G31" s="31" t="s">
        <v>104</v>
      </c>
      <c r="H31" s="32">
        <v>2</v>
      </c>
      <c r="I31" s="49">
        <f t="shared" si="10"/>
        <v>1.6</v>
      </c>
      <c r="J31" s="32">
        <f>$C$20*I31</f>
        <v>0</v>
      </c>
      <c r="K31" s="49">
        <f t="shared" si="11"/>
        <v>0.16666666666666666</v>
      </c>
      <c r="L31" s="50">
        <f t="shared" si="9"/>
        <v>0</v>
      </c>
      <c r="N31" t="s">
        <v>49</v>
      </c>
      <c r="O31" s="45">
        <v>0.05</v>
      </c>
      <c r="P31">
        <f>COUNTIF($F$29:$F$51,"Estimación")</f>
        <v>1</v>
      </c>
    </row>
    <row r="32" spans="2:16">
      <c r="E32" s="40" t="s">
        <v>74</v>
      </c>
      <c r="F32" s="31" t="s">
        <v>47</v>
      </c>
      <c r="G32" s="31" t="s">
        <v>470</v>
      </c>
      <c r="H32" s="32">
        <v>2</v>
      </c>
      <c r="I32" s="49">
        <f t="shared" si="10"/>
        <v>1.6</v>
      </c>
      <c r="J32" s="32">
        <f t="shared" si="8"/>
        <v>0</v>
      </c>
      <c r="K32" s="49">
        <f t="shared" si="11"/>
        <v>0.16666666666666666</v>
      </c>
      <c r="L32" s="50">
        <f t="shared" si="9"/>
        <v>0</v>
      </c>
      <c r="N32" t="s">
        <v>50</v>
      </c>
      <c r="O32" s="45">
        <v>0.1</v>
      </c>
      <c r="P32">
        <f>COUNTIF($F$29:$F$51,"Seguimiento")</f>
        <v>9</v>
      </c>
    </row>
    <row r="33" spans="5:16">
      <c r="E33" s="40" t="s">
        <v>75</v>
      </c>
      <c r="F33" s="29" t="s">
        <v>50</v>
      </c>
      <c r="G33" s="29" t="s">
        <v>462</v>
      </c>
      <c r="H33" s="30">
        <v>2</v>
      </c>
      <c r="I33" s="49">
        <f t="shared" si="10"/>
        <v>1.0666666666666667</v>
      </c>
      <c r="J33" s="235">
        <f t="shared" si="8"/>
        <v>0</v>
      </c>
      <c r="K33" s="49">
        <f t="shared" si="11"/>
        <v>0.11111111111111112</v>
      </c>
      <c r="L33" s="50">
        <f t="shared" si="9"/>
        <v>0</v>
      </c>
      <c r="N33" t="s">
        <v>47</v>
      </c>
      <c r="O33" s="45">
        <v>0.1</v>
      </c>
      <c r="P33">
        <f>COUNTIF($F$29:$F$51,"Planificación")</f>
        <v>6</v>
      </c>
    </row>
    <row r="34" spans="5:16">
      <c r="E34" s="40" t="s">
        <v>76</v>
      </c>
      <c r="F34" s="31" t="s">
        <v>50</v>
      </c>
      <c r="G34" s="31" t="s">
        <v>469</v>
      </c>
      <c r="H34" s="30">
        <v>2</v>
      </c>
      <c r="I34" s="49">
        <f t="shared" si="10"/>
        <v>1.0666666666666667</v>
      </c>
      <c r="J34" s="235">
        <f t="shared" si="8"/>
        <v>0</v>
      </c>
      <c r="K34" s="49">
        <f t="shared" si="11"/>
        <v>0.11111111111111112</v>
      </c>
      <c r="L34" s="50">
        <f t="shared" si="9"/>
        <v>0</v>
      </c>
      <c r="N34" t="s">
        <v>55</v>
      </c>
      <c r="O34" s="45">
        <v>0.05</v>
      </c>
      <c r="P34">
        <f>COUNTIF($F$29:$F$51,"Presentación")</f>
        <v>4</v>
      </c>
    </row>
    <row r="35" spans="5:16">
      <c r="E35" s="40" t="s">
        <v>77</v>
      </c>
      <c r="F35" s="31" t="s">
        <v>50</v>
      </c>
      <c r="G35" s="31" t="s">
        <v>480</v>
      </c>
      <c r="H35" s="30">
        <v>2</v>
      </c>
      <c r="I35" s="49">
        <f t="shared" si="10"/>
        <v>1.0666666666666667</v>
      </c>
      <c r="J35" s="235">
        <f t="shared" si="8"/>
        <v>0</v>
      </c>
      <c r="K35" s="49">
        <f t="shared" si="11"/>
        <v>0.11111111111111112</v>
      </c>
      <c r="L35" s="50">
        <f t="shared" si="9"/>
        <v>0</v>
      </c>
      <c r="N35" s="26" t="s">
        <v>64</v>
      </c>
      <c r="O35" s="47">
        <f>SUM(O30:O34)</f>
        <v>0.35000000000000003</v>
      </c>
      <c r="P35">
        <f>SUM(P30:P34)</f>
        <v>21</v>
      </c>
    </row>
    <row r="36" spans="5:16">
      <c r="E36" s="40"/>
      <c r="F36" s="31"/>
      <c r="G36" s="31"/>
      <c r="H36" s="30"/>
      <c r="I36" s="33"/>
      <c r="J36" s="32"/>
      <c r="K36" s="49"/>
      <c r="L36" s="50"/>
    </row>
    <row r="37" spans="5:16">
      <c r="E37" s="40" t="s">
        <v>78</v>
      </c>
      <c r="F37" s="31" t="s">
        <v>47</v>
      </c>
      <c r="G37" s="31" t="s">
        <v>105</v>
      </c>
      <c r="H37" s="30">
        <v>3</v>
      </c>
      <c r="I37" s="49">
        <f>VLOOKUP(F37,$N$30:$P$34,2,FALSE)/VLOOKUP(F37,$N$30:$P$34,3,FALSE)*96</f>
        <v>1.6</v>
      </c>
      <c r="J37" s="32">
        <f t="shared" ref="J37:J43" si="12">$C$20*I37</f>
        <v>0</v>
      </c>
      <c r="K37" s="49">
        <f>VLOOKUP(F37,$N$30:$P$34,2,FALSE)/VLOOKUP(F37,$N$30:$P$34,3,FALSE)*10</f>
        <v>0.16666666666666666</v>
      </c>
      <c r="L37" s="50">
        <f t="shared" ref="L37:L43" si="13">$C$20*K37</f>
        <v>0</v>
      </c>
      <c r="N37" t="s">
        <v>85</v>
      </c>
      <c r="O37">
        <v>96</v>
      </c>
    </row>
    <row r="38" spans="5:16">
      <c r="E38" s="40" t="s">
        <v>79</v>
      </c>
      <c r="F38" s="31" t="s">
        <v>47</v>
      </c>
      <c r="G38" s="31" t="s">
        <v>471</v>
      </c>
      <c r="H38" s="30">
        <v>3</v>
      </c>
      <c r="I38" s="49">
        <f t="shared" ref="I38:I43" si="14">VLOOKUP(F38,$N$30:$P$34,2,FALSE)/VLOOKUP(F38,$N$30:$P$34,3,FALSE)*96</f>
        <v>1.6</v>
      </c>
      <c r="J38" s="32">
        <f t="shared" si="12"/>
        <v>0</v>
      </c>
      <c r="K38" s="49">
        <f t="shared" ref="K38:K43" si="15">VLOOKUP(F38,$N$30:$P$34,2,FALSE)/VLOOKUP(F38,$N$30:$P$34,3,FALSE)*10</f>
        <v>0.16666666666666666</v>
      </c>
      <c r="L38" s="50">
        <f t="shared" si="13"/>
        <v>0</v>
      </c>
      <c r="N38" t="s">
        <v>86</v>
      </c>
    </row>
    <row r="39" spans="5:16">
      <c r="E39" s="40" t="s">
        <v>80</v>
      </c>
      <c r="F39" s="29" t="s">
        <v>50</v>
      </c>
      <c r="G39" s="29" t="s">
        <v>462</v>
      </c>
      <c r="H39" s="30">
        <v>3</v>
      </c>
      <c r="I39" s="49">
        <f t="shared" si="14"/>
        <v>1.0666666666666667</v>
      </c>
      <c r="J39" s="235">
        <f t="shared" si="12"/>
        <v>0</v>
      </c>
      <c r="K39" s="49">
        <f t="shared" si="15"/>
        <v>0.11111111111111112</v>
      </c>
      <c r="L39" s="50">
        <f t="shared" si="13"/>
        <v>0</v>
      </c>
      <c r="N39" t="s">
        <v>87</v>
      </c>
    </row>
    <row r="40" spans="5:16">
      <c r="E40" s="40" t="s">
        <v>81</v>
      </c>
      <c r="F40" s="31" t="s">
        <v>50</v>
      </c>
      <c r="G40" s="31" t="s">
        <v>472</v>
      </c>
      <c r="H40" s="30">
        <v>3</v>
      </c>
      <c r="I40" s="49">
        <f t="shared" si="14"/>
        <v>1.0666666666666667</v>
      </c>
      <c r="J40" s="235">
        <f t="shared" si="12"/>
        <v>0</v>
      </c>
      <c r="K40" s="49">
        <f t="shared" si="15"/>
        <v>0.11111111111111112</v>
      </c>
      <c r="L40" s="50">
        <f t="shared" si="13"/>
        <v>0</v>
      </c>
      <c r="N40" t="s">
        <v>88</v>
      </c>
    </row>
    <row r="41" spans="5:16">
      <c r="E41" s="40" t="s">
        <v>82</v>
      </c>
      <c r="F41" s="31" t="s">
        <v>50</v>
      </c>
      <c r="G41" s="31" t="s">
        <v>474</v>
      </c>
      <c r="H41" s="30">
        <v>3</v>
      </c>
      <c r="I41" s="49">
        <f t="shared" si="14"/>
        <v>1.0666666666666667</v>
      </c>
      <c r="J41" s="235">
        <f t="shared" si="12"/>
        <v>0</v>
      </c>
      <c r="K41" s="49">
        <f t="shared" si="15"/>
        <v>0.11111111111111112</v>
      </c>
      <c r="L41" s="50">
        <f t="shared" si="13"/>
        <v>0</v>
      </c>
    </row>
    <row r="42" spans="5:16">
      <c r="E42" s="40" t="s">
        <v>83</v>
      </c>
      <c r="F42" s="31" t="s">
        <v>55</v>
      </c>
      <c r="G42" s="31" t="s">
        <v>475</v>
      </c>
      <c r="H42" s="32">
        <v>3</v>
      </c>
      <c r="I42" s="49">
        <f t="shared" si="14"/>
        <v>1.2000000000000002</v>
      </c>
      <c r="J42" s="32">
        <f t="shared" si="12"/>
        <v>0</v>
      </c>
      <c r="K42" s="49">
        <f t="shared" si="15"/>
        <v>0.125</v>
      </c>
      <c r="L42" s="50">
        <f t="shared" si="13"/>
        <v>0</v>
      </c>
    </row>
    <row r="43" spans="5:16">
      <c r="E43" s="40" t="s">
        <v>84</v>
      </c>
      <c r="F43" s="31" t="s">
        <v>55</v>
      </c>
      <c r="G43" s="31" t="s">
        <v>476</v>
      </c>
      <c r="H43" s="32">
        <v>3</v>
      </c>
      <c r="I43" s="49">
        <f t="shared" si="14"/>
        <v>1.2000000000000002</v>
      </c>
      <c r="J43" s="32">
        <f t="shared" si="12"/>
        <v>0</v>
      </c>
      <c r="K43" s="49">
        <f t="shared" si="15"/>
        <v>0.125</v>
      </c>
      <c r="L43" s="50">
        <f t="shared" si="13"/>
        <v>0</v>
      </c>
    </row>
    <row r="44" spans="5:16">
      <c r="E44" s="40"/>
      <c r="F44" s="31"/>
      <c r="G44" s="31"/>
      <c r="H44" s="32"/>
      <c r="I44" s="33"/>
      <c r="J44" s="32"/>
      <c r="K44" s="49"/>
      <c r="L44" s="50"/>
    </row>
    <row r="45" spans="5:16">
      <c r="E45" s="40" t="s">
        <v>108</v>
      </c>
      <c r="F45" s="31" t="s">
        <v>47</v>
      </c>
      <c r="G45" s="31" t="s">
        <v>106</v>
      </c>
      <c r="H45" s="32">
        <v>4</v>
      </c>
      <c r="I45" s="49">
        <f>VLOOKUP(F45,$N$30:$P$34,2,FALSE)/VLOOKUP(F45,$N$30:$P$34,3,FALSE)*96</f>
        <v>1.6</v>
      </c>
      <c r="J45" s="32">
        <f t="shared" ref="J45:J51" si="16">$C$20*I45</f>
        <v>0</v>
      </c>
      <c r="K45" s="49">
        <f>VLOOKUP(F45,$N$30:$P$34,2,FALSE)/VLOOKUP(F45,$N$30:$P$34,3,FALSE)*10</f>
        <v>0.16666666666666666</v>
      </c>
      <c r="L45" s="50">
        <f t="shared" ref="L45:L51" si="17">$C$20*K45</f>
        <v>0</v>
      </c>
      <c r="O45" s="47"/>
    </row>
    <row r="46" spans="5:16">
      <c r="E46" s="40" t="s">
        <v>109</v>
      </c>
      <c r="F46" s="31" t="s">
        <v>47</v>
      </c>
      <c r="G46" s="31" t="s">
        <v>634</v>
      </c>
      <c r="H46" s="32">
        <v>4</v>
      </c>
      <c r="I46" s="49">
        <f t="shared" ref="I46:I51" si="18">VLOOKUP(F46,$N$30:$P$34,2,FALSE)/VLOOKUP(F46,$N$30:$P$34,3,FALSE)*96</f>
        <v>1.6</v>
      </c>
      <c r="J46" s="32">
        <f t="shared" si="16"/>
        <v>0</v>
      </c>
      <c r="K46" s="49">
        <f t="shared" ref="K46:K51" si="19">VLOOKUP(F46,$N$30:$P$34,2,FALSE)/VLOOKUP(F46,$N$30:$P$34,3,FALSE)*10</f>
        <v>0.16666666666666666</v>
      </c>
      <c r="L46" s="50">
        <f t="shared" si="17"/>
        <v>0</v>
      </c>
      <c r="O46" s="47"/>
    </row>
    <row r="47" spans="5:16">
      <c r="E47" s="40" t="s">
        <v>110</v>
      </c>
      <c r="F47" s="29" t="s">
        <v>50</v>
      </c>
      <c r="G47" s="29" t="s">
        <v>462</v>
      </c>
      <c r="H47" s="30">
        <v>4</v>
      </c>
      <c r="I47" s="49">
        <f t="shared" si="18"/>
        <v>1.0666666666666667</v>
      </c>
      <c r="J47" s="235">
        <f t="shared" si="16"/>
        <v>0</v>
      </c>
      <c r="K47" s="49">
        <f t="shared" si="19"/>
        <v>0.11111111111111112</v>
      </c>
      <c r="L47" s="50">
        <f t="shared" si="17"/>
        <v>0</v>
      </c>
      <c r="O47" s="45"/>
    </row>
    <row r="48" spans="5:16">
      <c r="E48" s="40" t="s">
        <v>111</v>
      </c>
      <c r="F48" s="31" t="s">
        <v>50</v>
      </c>
      <c r="G48" s="31" t="s">
        <v>473</v>
      </c>
      <c r="H48" s="32">
        <v>4</v>
      </c>
      <c r="I48" s="49">
        <f t="shared" si="18"/>
        <v>1.0666666666666667</v>
      </c>
      <c r="J48" s="235">
        <f t="shared" si="16"/>
        <v>0</v>
      </c>
      <c r="K48" s="49">
        <f t="shared" si="19"/>
        <v>0.11111111111111112</v>
      </c>
      <c r="L48" s="50">
        <f t="shared" si="17"/>
        <v>0</v>
      </c>
      <c r="O48" s="45"/>
    </row>
    <row r="49" spans="5:15">
      <c r="E49" s="40" t="s">
        <v>112</v>
      </c>
      <c r="F49" s="31" t="s">
        <v>50</v>
      </c>
      <c r="G49" s="31" t="s">
        <v>477</v>
      </c>
      <c r="H49" s="32">
        <v>4</v>
      </c>
      <c r="I49" s="49">
        <f t="shared" si="18"/>
        <v>1.0666666666666667</v>
      </c>
      <c r="J49" s="235">
        <f t="shared" si="16"/>
        <v>0</v>
      </c>
      <c r="K49" s="49">
        <f t="shared" si="19"/>
        <v>0.11111111111111112</v>
      </c>
      <c r="L49" s="50">
        <f t="shared" si="17"/>
        <v>0</v>
      </c>
      <c r="N49" s="26"/>
      <c r="O49" s="47"/>
    </row>
    <row r="50" spans="5:15">
      <c r="E50" s="40" t="s">
        <v>113</v>
      </c>
      <c r="F50" s="31" t="s">
        <v>55</v>
      </c>
      <c r="G50" s="31" t="s">
        <v>478</v>
      </c>
      <c r="H50" s="32">
        <v>4</v>
      </c>
      <c r="I50" s="49">
        <f t="shared" si="18"/>
        <v>1.2000000000000002</v>
      </c>
      <c r="J50" s="32">
        <f t="shared" si="16"/>
        <v>0</v>
      </c>
      <c r="K50" s="49">
        <f t="shared" si="19"/>
        <v>0.125</v>
      </c>
      <c r="L50" s="50">
        <f t="shared" si="17"/>
        <v>0</v>
      </c>
    </row>
    <row r="51" spans="5:15">
      <c r="E51" s="40" t="s">
        <v>114</v>
      </c>
      <c r="F51" s="31" t="s">
        <v>55</v>
      </c>
      <c r="G51" s="31" t="s">
        <v>479</v>
      </c>
      <c r="H51" s="32">
        <v>4</v>
      </c>
      <c r="I51" s="49">
        <f t="shared" si="18"/>
        <v>1.2000000000000002</v>
      </c>
      <c r="J51" s="32">
        <f t="shared" si="16"/>
        <v>0</v>
      </c>
      <c r="K51" s="49">
        <f t="shared" si="19"/>
        <v>0.125</v>
      </c>
      <c r="L51" s="50">
        <f t="shared" si="17"/>
        <v>0</v>
      </c>
    </row>
    <row r="52" spans="5:15" ht="16.2" thickBot="1">
      <c r="E52" s="41"/>
      <c r="F52" s="42"/>
      <c r="G52" s="42"/>
      <c r="H52" s="43"/>
      <c r="I52" s="44"/>
      <c r="J52" s="43"/>
      <c r="K52" s="51"/>
      <c r="L52" s="52"/>
    </row>
    <row r="53" spans="5:15">
      <c r="E53" s="28"/>
      <c r="F53" s="36"/>
      <c r="G53" s="35" t="s">
        <v>41</v>
      </c>
      <c r="H53" s="28"/>
      <c r="I53" s="53">
        <f>SUM(I10:I52)</f>
        <v>95.999999999999943</v>
      </c>
      <c r="J53">
        <f>SUM(J10:J51)</f>
        <v>0</v>
      </c>
      <c r="K53" s="28">
        <f>SUM(K10:K52)</f>
        <v>9.9999999999999947</v>
      </c>
      <c r="L53">
        <f>SUM(L10:L51)</f>
        <v>0</v>
      </c>
    </row>
    <row r="54" spans="5:15">
      <c r="E54" s="28"/>
      <c r="F54" s="28"/>
      <c r="G54" s="28"/>
      <c r="H54" s="28"/>
      <c r="I54" s="28"/>
      <c r="J54" s="28"/>
    </row>
    <row r="55" spans="5:15">
      <c r="E55" s="28"/>
      <c r="F55" s="28"/>
      <c r="G55" s="28"/>
      <c r="H55" s="28"/>
      <c r="I55" s="28"/>
      <c r="J55" s="28"/>
    </row>
  </sheetData>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2"/>
  <sheetViews>
    <sheetView tabSelected="1" topLeftCell="D9" workbookViewId="0">
      <selection activeCell="L17" sqref="L17"/>
    </sheetView>
  </sheetViews>
  <sheetFormatPr baseColWidth="10" defaultColWidth="8.796875" defaultRowHeight="13.2"/>
  <cols>
    <col min="1" max="1" width="13" style="55" bestFit="1" customWidth="1"/>
    <col min="2" max="2" width="16.5" style="55" bestFit="1" customWidth="1"/>
    <col min="3" max="3" width="20.69921875" style="55" bestFit="1" customWidth="1"/>
    <col min="4" max="4" width="107.09765625" style="55" customWidth="1"/>
    <col min="5" max="8" width="8.796875" style="55"/>
    <col min="9" max="9" width="9.5" style="55" bestFit="1" customWidth="1"/>
    <col min="10" max="16384" width="8.796875" style="55"/>
  </cols>
  <sheetData>
    <row r="1" spans="1:11" ht="22.8">
      <c r="A1" s="287" t="s">
        <v>117</v>
      </c>
      <c r="B1" s="287"/>
      <c r="C1" s="287"/>
      <c r="D1" s="287"/>
      <c r="E1" s="287"/>
      <c r="F1" s="287"/>
      <c r="G1" s="287"/>
      <c r="H1" s="287"/>
      <c r="I1" s="287"/>
      <c r="J1" s="287"/>
      <c r="K1" s="287"/>
    </row>
    <row r="2" spans="1:11" ht="190.05" customHeight="1" thickBot="1">
      <c r="A2" s="288" t="s">
        <v>623</v>
      </c>
      <c r="B2" s="288"/>
      <c r="C2" s="288"/>
      <c r="D2" s="288"/>
      <c r="E2" s="288"/>
      <c r="F2" s="288"/>
      <c r="G2" s="288"/>
      <c r="H2" s="288"/>
      <c r="I2" s="288"/>
      <c r="J2" s="288"/>
      <c r="K2" s="288"/>
    </row>
    <row r="3" spans="1:11">
      <c r="A3" s="56"/>
      <c r="B3" s="56"/>
      <c r="C3" s="56"/>
      <c r="D3" s="56"/>
      <c r="E3" s="56"/>
      <c r="F3" s="56"/>
      <c r="G3" s="56"/>
      <c r="H3" s="56"/>
      <c r="I3" s="56"/>
      <c r="J3" s="56"/>
      <c r="K3" s="56"/>
    </row>
    <row r="4" spans="1:11" ht="20.7" customHeight="1">
      <c r="A4" s="289" t="s">
        <v>120</v>
      </c>
      <c r="B4" s="289"/>
      <c r="C4" s="149"/>
      <c r="D4" s="56"/>
      <c r="E4" s="289" t="s">
        <v>121</v>
      </c>
      <c r="F4" s="289"/>
      <c r="G4" s="289"/>
      <c r="H4" s="289"/>
      <c r="I4" s="289"/>
      <c r="J4" s="289"/>
      <c r="K4" s="289"/>
    </row>
    <row r="5" spans="1:11" ht="15.6">
      <c r="A5" s="57" t="s">
        <v>122</v>
      </c>
      <c r="B5" s="58" t="s">
        <v>123</v>
      </c>
      <c r="C5" s="184"/>
      <c r="D5" s="56"/>
      <c r="E5" s="282" t="s">
        <v>124</v>
      </c>
      <c r="F5" s="282"/>
      <c r="G5" s="282"/>
      <c r="H5" s="282"/>
      <c r="I5" s="282"/>
      <c r="J5" s="282"/>
      <c r="K5" s="59">
        <f>'Principal - ABP'!F19</f>
        <v>2</v>
      </c>
    </row>
    <row r="6" spans="1:11" ht="15.6">
      <c r="A6" s="60" t="s">
        <v>125</v>
      </c>
      <c r="B6" s="59">
        <v>30</v>
      </c>
      <c r="C6" s="183"/>
      <c r="D6" s="56"/>
      <c r="E6" s="282" t="s">
        <v>126</v>
      </c>
      <c r="F6" s="282"/>
      <c r="G6" s="282"/>
      <c r="H6" s="282"/>
      <c r="I6" s="282"/>
      <c r="J6" s="282"/>
      <c r="K6" s="61">
        <f>K5*B7</f>
        <v>240</v>
      </c>
    </row>
    <row r="7" spans="1:11" ht="15.6">
      <c r="A7" s="60" t="s">
        <v>127</v>
      </c>
      <c r="B7" s="59">
        <v>120</v>
      </c>
      <c r="C7" s="183"/>
      <c r="D7" s="56"/>
      <c r="E7" s="282" t="s">
        <v>128</v>
      </c>
      <c r="F7" s="282"/>
      <c r="G7" s="282"/>
      <c r="H7" s="282"/>
      <c r="I7" s="282"/>
      <c r="J7" s="282"/>
      <c r="K7" s="62">
        <f>H13</f>
        <v>315</v>
      </c>
    </row>
    <row r="8" spans="1:11" ht="20.25" customHeight="1">
      <c r="A8" s="60"/>
      <c r="B8" s="59"/>
      <c r="C8" s="183"/>
      <c r="D8" s="56"/>
      <c r="E8" s="282" t="s">
        <v>130</v>
      </c>
      <c r="F8" s="282"/>
      <c r="G8" s="282"/>
      <c r="H8" s="282"/>
      <c r="I8" s="282"/>
      <c r="J8" s="282"/>
      <c r="K8" s="63">
        <f>ABS(K6-K7)/K6</f>
        <v>0.3125</v>
      </c>
    </row>
    <row r="9" spans="1:11" ht="18">
      <c r="A9" s="64" t="s">
        <v>64</v>
      </c>
      <c r="B9" s="65">
        <f>SUM(B6:B8)</f>
        <v>150</v>
      </c>
      <c r="C9" s="182"/>
      <c r="D9" s="56"/>
      <c r="E9" s="283" t="s">
        <v>131</v>
      </c>
      <c r="F9" s="283"/>
      <c r="G9" s="283"/>
      <c r="H9" s="283"/>
      <c r="I9" s="283"/>
      <c r="J9" s="283"/>
      <c r="K9" s="66">
        <f>I13</f>
        <v>26.25</v>
      </c>
    </row>
    <row r="10" spans="1:11">
      <c r="A10" s="56"/>
      <c r="B10" s="56"/>
      <c r="C10" s="56"/>
      <c r="D10" s="56"/>
      <c r="E10" s="56"/>
      <c r="F10" s="56"/>
      <c r="G10" s="56"/>
      <c r="H10" s="56"/>
      <c r="I10" s="56"/>
      <c r="J10" s="56"/>
      <c r="K10" s="56"/>
    </row>
    <row r="11" spans="1:11" ht="15" customHeight="1">
      <c r="A11" s="284" t="s">
        <v>38</v>
      </c>
      <c r="B11" s="284" t="s">
        <v>622</v>
      </c>
      <c r="C11" s="280" t="s">
        <v>621</v>
      </c>
      <c r="D11" s="284" t="s">
        <v>40</v>
      </c>
      <c r="E11" s="285" t="s">
        <v>132</v>
      </c>
      <c r="F11" s="286" t="s">
        <v>133</v>
      </c>
      <c r="G11" s="181" t="s">
        <v>134</v>
      </c>
      <c r="H11" s="286" t="s">
        <v>135</v>
      </c>
      <c r="I11" s="286"/>
    </row>
    <row r="12" spans="1:11" ht="13.8">
      <c r="A12" s="284"/>
      <c r="B12" s="284"/>
      <c r="C12" s="281"/>
      <c r="D12" s="284"/>
      <c r="E12" s="285"/>
      <c r="F12" s="285"/>
      <c r="G12" s="67" t="s">
        <v>138</v>
      </c>
      <c r="H12" s="68" t="s">
        <v>123</v>
      </c>
      <c r="I12" s="68" t="s">
        <v>139</v>
      </c>
    </row>
    <row r="13" spans="1:11" ht="18">
      <c r="A13" s="180"/>
      <c r="B13" s="179"/>
      <c r="C13" s="179"/>
      <c r="D13" s="179"/>
      <c r="E13" s="179"/>
      <c r="F13" s="179"/>
      <c r="G13" s="178"/>
      <c r="H13" s="69">
        <f>SUM(H14:H82)</f>
        <v>315</v>
      </c>
      <c r="I13" s="69">
        <f>SUM(I14:I82)</f>
        <v>26.25</v>
      </c>
    </row>
    <row r="14" spans="1:11" ht="15.6">
      <c r="A14" s="163" t="s">
        <v>620</v>
      </c>
      <c r="B14" s="162" t="s">
        <v>576</v>
      </c>
      <c r="C14" s="162" t="s">
        <v>615</v>
      </c>
      <c r="D14" s="241" t="s">
        <v>619</v>
      </c>
      <c r="E14" s="163">
        <v>3</v>
      </c>
      <c r="F14" s="167"/>
      <c r="G14" s="160">
        <v>7</v>
      </c>
      <c r="H14" s="166">
        <v>7</v>
      </c>
      <c r="I14" s="158">
        <f t="shared" ref="I14:I45" si="0">H14/$K$6*10*$K$5</f>
        <v>0.58333333333333337</v>
      </c>
      <c r="J14" s="55">
        <v>1</v>
      </c>
      <c r="K14" s="55">
        <f>I14*J14</f>
        <v>0.58333333333333337</v>
      </c>
    </row>
    <row r="15" spans="1:11" ht="15.6">
      <c r="A15" s="163" t="s">
        <v>618</v>
      </c>
      <c r="B15" s="162" t="s">
        <v>576</v>
      </c>
      <c r="C15" s="162" t="s">
        <v>615</v>
      </c>
      <c r="D15" s="172" t="s">
        <v>617</v>
      </c>
      <c r="E15" s="163">
        <v>3</v>
      </c>
      <c r="F15" s="167"/>
      <c r="G15" s="160">
        <v>7</v>
      </c>
      <c r="H15" s="166">
        <v>7</v>
      </c>
      <c r="I15" s="158">
        <f t="shared" si="0"/>
        <v>0.58333333333333337</v>
      </c>
      <c r="J15" s="55">
        <v>1</v>
      </c>
      <c r="K15" s="55">
        <f t="shared" ref="K15:K65" si="1">I15*J15</f>
        <v>0.58333333333333337</v>
      </c>
    </row>
    <row r="16" spans="1:11" ht="15.6">
      <c r="A16" s="163" t="s">
        <v>616</v>
      </c>
      <c r="B16" s="162" t="s">
        <v>576</v>
      </c>
      <c r="C16" s="162" t="s">
        <v>615</v>
      </c>
      <c r="D16" s="240" t="s">
        <v>675</v>
      </c>
      <c r="E16" s="161" t="s">
        <v>167</v>
      </c>
      <c r="F16" s="167"/>
      <c r="G16" s="177" t="s">
        <v>481</v>
      </c>
      <c r="H16" s="166"/>
      <c r="I16" s="158">
        <f t="shared" si="0"/>
        <v>0</v>
      </c>
    </row>
    <row r="17" spans="1:11" ht="15.6">
      <c r="A17" s="163" t="s">
        <v>614</v>
      </c>
      <c r="B17" s="162" t="s">
        <v>576</v>
      </c>
      <c r="C17" s="162" t="s">
        <v>611</v>
      </c>
      <c r="D17" s="172" t="s">
        <v>613</v>
      </c>
      <c r="E17" s="163">
        <v>3</v>
      </c>
      <c r="F17" s="167"/>
      <c r="G17" s="160">
        <v>7</v>
      </c>
      <c r="H17" s="166">
        <v>7</v>
      </c>
      <c r="I17" s="158">
        <f t="shared" si="0"/>
        <v>0.58333333333333337</v>
      </c>
      <c r="J17" s="55">
        <v>1</v>
      </c>
      <c r="K17" s="55">
        <f t="shared" si="1"/>
        <v>0.58333333333333337</v>
      </c>
    </row>
    <row r="18" spans="1:11" ht="15.6">
      <c r="A18" s="163" t="s">
        <v>612</v>
      </c>
      <c r="B18" s="162" t="s">
        <v>576</v>
      </c>
      <c r="C18" s="162" t="s">
        <v>611</v>
      </c>
      <c r="D18" s="172" t="s">
        <v>610</v>
      </c>
      <c r="E18" s="163">
        <v>3</v>
      </c>
      <c r="F18" s="167"/>
      <c r="G18" s="160">
        <v>8</v>
      </c>
      <c r="H18" s="166">
        <v>8</v>
      </c>
      <c r="I18" s="158">
        <f t="shared" si="0"/>
        <v>0.66666666666666663</v>
      </c>
      <c r="J18" s="55">
        <v>1</v>
      </c>
      <c r="K18" s="55">
        <f t="shared" si="1"/>
        <v>0.66666666666666663</v>
      </c>
    </row>
    <row r="19" spans="1:11" ht="15.6">
      <c r="A19" s="163" t="s">
        <v>609</v>
      </c>
      <c r="B19" s="162" t="s">
        <v>576</v>
      </c>
      <c r="C19" s="162" t="s">
        <v>605</v>
      </c>
      <c r="D19" s="241" t="s">
        <v>608</v>
      </c>
      <c r="E19" s="163">
        <v>3</v>
      </c>
      <c r="F19" s="167"/>
      <c r="G19" s="160">
        <v>7</v>
      </c>
      <c r="H19" s="166">
        <v>7</v>
      </c>
      <c r="I19" s="158">
        <f t="shared" si="0"/>
        <v>0.58333333333333337</v>
      </c>
      <c r="J19" s="55">
        <v>1</v>
      </c>
      <c r="K19" s="55">
        <f t="shared" si="1"/>
        <v>0.58333333333333337</v>
      </c>
    </row>
    <row r="20" spans="1:11" ht="15.6">
      <c r="A20" s="163" t="s">
        <v>607</v>
      </c>
      <c r="B20" s="162" t="s">
        <v>576</v>
      </c>
      <c r="C20" s="162" t="s">
        <v>605</v>
      </c>
      <c r="D20" s="241" t="s">
        <v>676</v>
      </c>
      <c r="E20" s="163">
        <v>3</v>
      </c>
      <c r="F20" s="167"/>
      <c r="G20" s="160">
        <v>9</v>
      </c>
      <c r="H20" s="166">
        <v>9</v>
      </c>
      <c r="I20" s="158">
        <f t="shared" si="0"/>
        <v>0.75</v>
      </c>
      <c r="J20" s="55">
        <v>1</v>
      </c>
      <c r="K20" s="55">
        <f t="shared" si="1"/>
        <v>0.75</v>
      </c>
    </row>
    <row r="21" spans="1:11" ht="15.6">
      <c r="A21" s="163" t="s">
        <v>606</v>
      </c>
      <c r="B21" s="162" t="s">
        <v>576</v>
      </c>
      <c r="C21" s="162" t="s">
        <v>605</v>
      </c>
      <c r="D21" s="241" t="s">
        <v>697</v>
      </c>
      <c r="E21" s="163">
        <v>3</v>
      </c>
      <c r="F21" s="167"/>
      <c r="G21" s="160">
        <v>9</v>
      </c>
      <c r="H21" s="166">
        <v>9</v>
      </c>
      <c r="I21" s="158">
        <f t="shared" si="0"/>
        <v>0.75</v>
      </c>
      <c r="J21" s="55">
        <v>1</v>
      </c>
      <c r="K21" s="55">
        <f t="shared" si="1"/>
        <v>0.75</v>
      </c>
    </row>
    <row r="22" spans="1:11" ht="15.6">
      <c r="A22" s="163" t="s">
        <v>604</v>
      </c>
      <c r="B22" s="162" t="s">
        <v>576</v>
      </c>
      <c r="C22" s="162" t="s">
        <v>599</v>
      </c>
      <c r="D22" s="172" t="s">
        <v>603</v>
      </c>
      <c r="E22" s="163">
        <v>3</v>
      </c>
      <c r="F22" s="167"/>
      <c r="G22" s="160">
        <v>6</v>
      </c>
      <c r="H22" s="166">
        <v>6</v>
      </c>
      <c r="I22" s="158">
        <f t="shared" si="0"/>
        <v>0.5</v>
      </c>
      <c r="J22" s="55">
        <v>1</v>
      </c>
      <c r="K22" s="55">
        <f t="shared" si="1"/>
        <v>0.5</v>
      </c>
    </row>
    <row r="23" spans="1:11" ht="15.6">
      <c r="A23" s="163" t="s">
        <v>602</v>
      </c>
      <c r="B23" s="162" t="s">
        <v>576</v>
      </c>
      <c r="C23" s="162" t="s">
        <v>599</v>
      </c>
      <c r="D23" s="242" t="s">
        <v>677</v>
      </c>
      <c r="E23" s="163">
        <v>3</v>
      </c>
      <c r="F23" s="167"/>
      <c r="G23" s="160">
        <v>5</v>
      </c>
      <c r="H23" s="166">
        <v>5</v>
      </c>
      <c r="I23" s="158">
        <f t="shared" si="0"/>
        <v>0.41666666666666663</v>
      </c>
      <c r="J23" s="55">
        <v>1</v>
      </c>
      <c r="K23" s="55">
        <f t="shared" si="1"/>
        <v>0.41666666666666663</v>
      </c>
    </row>
    <row r="24" spans="1:11" ht="15.6">
      <c r="A24" s="163" t="s">
        <v>601</v>
      </c>
      <c r="B24" s="162" t="s">
        <v>576</v>
      </c>
      <c r="C24" s="162" t="s">
        <v>599</v>
      </c>
      <c r="D24" s="241" t="s">
        <v>678</v>
      </c>
      <c r="E24" s="163">
        <v>3</v>
      </c>
      <c r="F24" s="167"/>
      <c r="G24" s="160">
        <v>5</v>
      </c>
      <c r="H24" s="166">
        <v>5</v>
      </c>
      <c r="I24" s="158">
        <f t="shared" si="0"/>
        <v>0.41666666666666663</v>
      </c>
      <c r="J24" s="55">
        <v>1</v>
      </c>
      <c r="K24" s="55">
        <f t="shared" si="1"/>
        <v>0.41666666666666663</v>
      </c>
    </row>
    <row r="25" spans="1:11" ht="15.6">
      <c r="A25" s="163" t="s">
        <v>600</v>
      </c>
      <c r="B25" s="162" t="s">
        <v>576</v>
      </c>
      <c r="C25" s="162" t="s">
        <v>599</v>
      </c>
      <c r="D25" s="176" t="s">
        <v>598</v>
      </c>
      <c r="E25" s="161" t="s">
        <v>167</v>
      </c>
      <c r="F25" s="167"/>
      <c r="G25" s="160" t="s">
        <v>481</v>
      </c>
      <c r="H25" s="166"/>
      <c r="I25" s="158">
        <f t="shared" si="0"/>
        <v>0</v>
      </c>
    </row>
    <row r="26" spans="1:11" ht="15.6">
      <c r="A26" s="163" t="s">
        <v>597</v>
      </c>
      <c r="B26" s="162" t="s">
        <v>576</v>
      </c>
      <c r="C26" s="162" t="s">
        <v>590</v>
      </c>
      <c r="D26" s="172" t="s">
        <v>596</v>
      </c>
      <c r="E26" s="163">
        <v>3</v>
      </c>
      <c r="F26" s="167"/>
      <c r="G26" s="160">
        <v>6</v>
      </c>
      <c r="H26" s="166">
        <v>6</v>
      </c>
      <c r="I26" s="158">
        <f t="shared" si="0"/>
        <v>0.5</v>
      </c>
      <c r="J26" s="55">
        <v>1</v>
      </c>
      <c r="K26" s="55">
        <f t="shared" si="1"/>
        <v>0.5</v>
      </c>
    </row>
    <row r="27" spans="1:11" ht="15.6">
      <c r="A27" s="163" t="s">
        <v>595</v>
      </c>
      <c r="B27" s="162" t="s">
        <v>576</v>
      </c>
      <c r="C27" s="162" t="s">
        <v>590</v>
      </c>
      <c r="D27" s="172" t="s">
        <v>594</v>
      </c>
      <c r="E27" s="163">
        <v>3</v>
      </c>
      <c r="F27" s="167"/>
      <c r="G27" s="160">
        <v>6</v>
      </c>
      <c r="H27" s="166">
        <v>6</v>
      </c>
      <c r="I27" s="158">
        <f t="shared" si="0"/>
        <v>0.5</v>
      </c>
      <c r="J27" s="55">
        <v>1</v>
      </c>
      <c r="K27" s="55">
        <f t="shared" si="1"/>
        <v>0.5</v>
      </c>
    </row>
    <row r="28" spans="1:11" ht="15.6">
      <c r="A28" s="163" t="s">
        <v>593</v>
      </c>
      <c r="B28" s="162" t="s">
        <v>576</v>
      </c>
      <c r="C28" s="162" t="s">
        <v>590</v>
      </c>
      <c r="D28" s="175" t="s">
        <v>592</v>
      </c>
      <c r="E28" s="161" t="s">
        <v>167</v>
      </c>
      <c r="F28" s="167"/>
      <c r="G28" s="160">
        <v>8</v>
      </c>
      <c r="H28" s="166"/>
      <c r="I28" s="158">
        <f t="shared" si="0"/>
        <v>0</v>
      </c>
      <c r="K28" s="55">
        <f t="shared" si="1"/>
        <v>0</v>
      </c>
    </row>
    <row r="29" spans="1:11" ht="15.6">
      <c r="A29" s="163" t="s">
        <v>591</v>
      </c>
      <c r="B29" s="162" t="s">
        <v>576</v>
      </c>
      <c r="C29" s="162" t="s">
        <v>590</v>
      </c>
      <c r="D29" s="176" t="s">
        <v>589</v>
      </c>
      <c r="E29" s="161" t="s">
        <v>167</v>
      </c>
      <c r="F29" s="167"/>
      <c r="G29" s="160" t="s">
        <v>481</v>
      </c>
      <c r="H29" s="166"/>
      <c r="I29" s="158">
        <f t="shared" si="0"/>
        <v>0</v>
      </c>
    </row>
    <row r="30" spans="1:11" ht="15.6">
      <c r="A30" s="163" t="s">
        <v>588</v>
      </c>
      <c r="B30" s="162" t="s">
        <v>576</v>
      </c>
      <c r="C30" s="162" t="s">
        <v>583</v>
      </c>
      <c r="D30" s="172" t="s">
        <v>587</v>
      </c>
      <c r="E30" s="163">
        <v>3</v>
      </c>
      <c r="F30" s="167"/>
      <c r="G30" s="160">
        <v>6</v>
      </c>
      <c r="H30" s="166">
        <v>6</v>
      </c>
      <c r="I30" s="158">
        <f t="shared" si="0"/>
        <v>0.5</v>
      </c>
      <c r="J30" s="55">
        <v>1</v>
      </c>
    </row>
    <row r="31" spans="1:11" ht="15.6">
      <c r="A31" s="163" t="s">
        <v>586</v>
      </c>
      <c r="B31" s="162" t="s">
        <v>576</v>
      </c>
      <c r="C31" s="162" t="s">
        <v>583</v>
      </c>
      <c r="D31" s="172" t="s">
        <v>585</v>
      </c>
      <c r="E31" s="163">
        <v>3</v>
      </c>
      <c r="F31" s="167"/>
      <c r="G31" s="160">
        <v>7</v>
      </c>
      <c r="H31" s="166">
        <v>7</v>
      </c>
      <c r="I31" s="158">
        <f t="shared" si="0"/>
        <v>0.58333333333333337</v>
      </c>
      <c r="J31" s="55">
        <v>0.66</v>
      </c>
      <c r="K31" s="55">
        <f t="shared" si="1"/>
        <v>0.38500000000000006</v>
      </c>
    </row>
    <row r="32" spans="1:11" ht="15.6">
      <c r="A32" s="163" t="s">
        <v>584</v>
      </c>
      <c r="B32" s="162" t="s">
        <v>576</v>
      </c>
      <c r="C32" s="162" t="s">
        <v>583</v>
      </c>
      <c r="D32" s="241" t="s">
        <v>679</v>
      </c>
      <c r="E32" s="163">
        <v>3</v>
      </c>
      <c r="F32" s="167"/>
      <c r="G32" s="160">
        <v>8</v>
      </c>
      <c r="H32" s="166">
        <v>8</v>
      </c>
      <c r="I32" s="158">
        <f t="shared" si="0"/>
        <v>0.66666666666666663</v>
      </c>
      <c r="J32" s="55">
        <v>0.75</v>
      </c>
      <c r="K32" s="55">
        <f t="shared" si="1"/>
        <v>0.5</v>
      </c>
    </row>
    <row r="33" spans="1:11" ht="15.6">
      <c r="A33" s="163" t="s">
        <v>582</v>
      </c>
      <c r="B33" s="162" t="s">
        <v>576</v>
      </c>
      <c r="C33" s="162" t="s">
        <v>575</v>
      </c>
      <c r="D33" s="175" t="s">
        <v>581</v>
      </c>
      <c r="E33" s="161" t="s">
        <v>167</v>
      </c>
      <c r="F33" s="167"/>
      <c r="G33" s="160">
        <v>7</v>
      </c>
      <c r="H33" s="166"/>
      <c r="I33" s="158">
        <f t="shared" si="0"/>
        <v>0</v>
      </c>
    </row>
    <row r="34" spans="1:11" ht="15.6">
      <c r="A34" s="163" t="s">
        <v>580</v>
      </c>
      <c r="B34" s="162" t="s">
        <v>576</v>
      </c>
      <c r="C34" s="162" t="s">
        <v>575</v>
      </c>
      <c r="D34" s="175" t="s">
        <v>579</v>
      </c>
      <c r="E34" s="161" t="s">
        <v>167</v>
      </c>
      <c r="F34" s="167"/>
      <c r="G34" s="160">
        <v>8</v>
      </c>
      <c r="H34" s="166"/>
      <c r="I34" s="158">
        <f t="shared" si="0"/>
        <v>0</v>
      </c>
    </row>
    <row r="35" spans="1:11" ht="15.6">
      <c r="A35" s="163" t="s">
        <v>578</v>
      </c>
      <c r="B35" s="162" t="s">
        <v>576</v>
      </c>
      <c r="C35" s="162" t="s">
        <v>575</v>
      </c>
      <c r="D35" s="242" t="s">
        <v>696</v>
      </c>
      <c r="E35" s="161" t="s">
        <v>167</v>
      </c>
      <c r="F35" s="167"/>
      <c r="G35" s="160">
        <v>9</v>
      </c>
      <c r="H35" s="166"/>
      <c r="I35" s="158">
        <f t="shared" si="0"/>
        <v>0</v>
      </c>
    </row>
    <row r="36" spans="1:11" ht="15.6">
      <c r="A36" s="163" t="s">
        <v>577</v>
      </c>
      <c r="B36" s="162" t="s">
        <v>576</v>
      </c>
      <c r="C36" s="162" t="s">
        <v>575</v>
      </c>
      <c r="D36" s="242" t="s">
        <v>680</v>
      </c>
      <c r="E36" s="161" t="s">
        <v>167</v>
      </c>
      <c r="F36" s="167"/>
      <c r="G36" s="160">
        <v>9</v>
      </c>
      <c r="H36" s="166"/>
      <c r="I36" s="158">
        <f t="shared" si="0"/>
        <v>0</v>
      </c>
    </row>
    <row r="37" spans="1:11" ht="15.6">
      <c r="A37" s="163" t="s">
        <v>574</v>
      </c>
      <c r="B37" s="162" t="s">
        <v>546</v>
      </c>
      <c r="C37" s="162" t="s">
        <v>546</v>
      </c>
      <c r="D37" s="172" t="s">
        <v>573</v>
      </c>
      <c r="E37" s="163">
        <v>3</v>
      </c>
      <c r="F37" s="174"/>
      <c r="G37" s="160">
        <v>7</v>
      </c>
      <c r="H37" s="166">
        <v>7</v>
      </c>
      <c r="I37" s="158">
        <f t="shared" si="0"/>
        <v>0.58333333333333337</v>
      </c>
      <c r="J37" s="55">
        <v>0.75</v>
      </c>
      <c r="K37" s="55">
        <f t="shared" si="1"/>
        <v>0.4375</v>
      </c>
    </row>
    <row r="38" spans="1:11" ht="15.6">
      <c r="A38" s="163" t="s">
        <v>572</v>
      </c>
      <c r="B38" s="162" t="s">
        <v>546</v>
      </c>
      <c r="C38" s="162" t="s">
        <v>546</v>
      </c>
      <c r="D38" s="172" t="s">
        <v>571</v>
      </c>
      <c r="E38" s="163">
        <v>3</v>
      </c>
      <c r="F38" s="167"/>
      <c r="G38" s="160">
        <v>9</v>
      </c>
      <c r="H38" s="166">
        <v>9</v>
      </c>
      <c r="I38" s="158">
        <f t="shared" si="0"/>
        <v>0.75</v>
      </c>
      <c r="J38" s="55">
        <v>1</v>
      </c>
      <c r="K38" s="55">
        <f t="shared" si="1"/>
        <v>0.75</v>
      </c>
    </row>
    <row r="39" spans="1:11" ht="15.6">
      <c r="A39" s="163" t="s">
        <v>570</v>
      </c>
      <c r="B39" s="162" t="s">
        <v>546</v>
      </c>
      <c r="C39" s="162" t="s">
        <v>569</v>
      </c>
      <c r="D39" s="172" t="s">
        <v>568</v>
      </c>
      <c r="E39" s="163">
        <v>3</v>
      </c>
      <c r="F39" s="167"/>
      <c r="G39" s="160">
        <v>6</v>
      </c>
      <c r="H39" s="166">
        <v>6</v>
      </c>
      <c r="I39" s="158">
        <f t="shared" si="0"/>
        <v>0.5</v>
      </c>
      <c r="J39" s="55">
        <v>1</v>
      </c>
      <c r="K39" s="55">
        <f t="shared" si="1"/>
        <v>0.5</v>
      </c>
    </row>
    <row r="40" spans="1:11" ht="15.6">
      <c r="A40" s="163" t="s">
        <v>567</v>
      </c>
      <c r="B40" s="162" t="s">
        <v>546</v>
      </c>
      <c r="C40" s="162" t="s">
        <v>560</v>
      </c>
      <c r="D40" s="172" t="s">
        <v>566</v>
      </c>
      <c r="E40" s="163">
        <v>3</v>
      </c>
      <c r="F40" s="167"/>
      <c r="G40" s="160">
        <v>7</v>
      </c>
      <c r="H40" s="166">
        <v>7</v>
      </c>
      <c r="I40" s="158">
        <f t="shared" si="0"/>
        <v>0.58333333333333337</v>
      </c>
      <c r="J40" s="55">
        <v>1</v>
      </c>
      <c r="K40" s="55">
        <f t="shared" si="1"/>
        <v>0.58333333333333337</v>
      </c>
    </row>
    <row r="41" spans="1:11" ht="15.6">
      <c r="A41" s="163" t="s">
        <v>565</v>
      </c>
      <c r="B41" s="162" t="s">
        <v>546</v>
      </c>
      <c r="C41" s="162" t="s">
        <v>560</v>
      </c>
      <c r="D41" s="172" t="s">
        <v>564</v>
      </c>
      <c r="E41" s="163">
        <v>3</v>
      </c>
      <c r="F41" s="167"/>
      <c r="G41" s="160">
        <v>9</v>
      </c>
      <c r="H41" s="166">
        <v>9</v>
      </c>
      <c r="I41" s="158">
        <f t="shared" si="0"/>
        <v>0.75</v>
      </c>
      <c r="J41" s="55">
        <v>1</v>
      </c>
      <c r="K41" s="55">
        <f t="shared" si="1"/>
        <v>0.75</v>
      </c>
    </row>
    <row r="42" spans="1:11" ht="15.6">
      <c r="A42" s="163" t="s">
        <v>563</v>
      </c>
      <c r="B42" s="162" t="s">
        <v>546</v>
      </c>
      <c r="C42" s="162" t="s">
        <v>560</v>
      </c>
      <c r="D42" s="172" t="s">
        <v>562</v>
      </c>
      <c r="E42" s="163">
        <v>3</v>
      </c>
      <c r="F42" s="167"/>
      <c r="G42" s="160">
        <v>11</v>
      </c>
      <c r="H42" s="166">
        <v>11</v>
      </c>
      <c r="I42" s="158">
        <f t="shared" si="0"/>
        <v>0.91666666666666663</v>
      </c>
      <c r="J42" s="55">
        <v>1</v>
      </c>
      <c r="K42" s="55">
        <f t="shared" si="1"/>
        <v>0.91666666666666663</v>
      </c>
    </row>
    <row r="43" spans="1:11" ht="15.6">
      <c r="A43" s="163" t="s">
        <v>561</v>
      </c>
      <c r="B43" s="162" t="s">
        <v>546</v>
      </c>
      <c r="C43" s="162" t="s">
        <v>560</v>
      </c>
      <c r="D43" s="241" t="s">
        <v>681</v>
      </c>
      <c r="E43" s="163">
        <v>3</v>
      </c>
      <c r="F43" s="167"/>
      <c r="G43" s="160">
        <v>11</v>
      </c>
      <c r="H43" s="166">
        <v>11</v>
      </c>
      <c r="I43" s="158">
        <f t="shared" si="0"/>
        <v>0.91666666666666663</v>
      </c>
      <c r="J43" s="55">
        <v>1</v>
      </c>
      <c r="K43" s="55">
        <f t="shared" si="1"/>
        <v>0.91666666666666663</v>
      </c>
    </row>
    <row r="44" spans="1:11" ht="15.6">
      <c r="A44" s="163" t="s">
        <v>559</v>
      </c>
      <c r="B44" s="162" t="s">
        <v>546</v>
      </c>
      <c r="C44" s="162" t="s">
        <v>555</v>
      </c>
      <c r="D44" s="175" t="s">
        <v>558</v>
      </c>
      <c r="E44" s="161" t="s">
        <v>167</v>
      </c>
      <c r="F44" s="167"/>
      <c r="G44" s="160">
        <v>5</v>
      </c>
      <c r="H44" s="166"/>
      <c r="I44" s="158">
        <f t="shared" si="0"/>
        <v>0</v>
      </c>
    </row>
    <row r="45" spans="1:11" ht="15.6">
      <c r="A45" s="163" t="s">
        <v>557</v>
      </c>
      <c r="B45" s="162" t="s">
        <v>546</v>
      </c>
      <c r="C45" s="162" t="s">
        <v>555</v>
      </c>
      <c r="D45" s="242" t="s">
        <v>682</v>
      </c>
      <c r="E45" s="161" t="s">
        <v>167</v>
      </c>
      <c r="F45" s="174"/>
      <c r="G45" s="160">
        <v>9</v>
      </c>
      <c r="H45" s="166"/>
      <c r="I45" s="158">
        <f t="shared" si="0"/>
        <v>0</v>
      </c>
    </row>
    <row r="46" spans="1:11" ht="15.6">
      <c r="A46" s="163" t="s">
        <v>556</v>
      </c>
      <c r="B46" s="162" t="s">
        <v>546</v>
      </c>
      <c r="C46" s="162" t="s">
        <v>555</v>
      </c>
      <c r="D46" s="242" t="s">
        <v>683</v>
      </c>
      <c r="E46" s="161" t="s">
        <v>167</v>
      </c>
      <c r="F46" s="167"/>
      <c r="G46" s="160">
        <v>11</v>
      </c>
      <c r="H46" s="166"/>
      <c r="I46" s="158">
        <f t="shared" ref="I46:I77" si="2">H46/$K$6*10*$K$5</f>
        <v>0</v>
      </c>
    </row>
    <row r="47" spans="1:11" ht="15.6">
      <c r="A47" s="171" t="s">
        <v>554</v>
      </c>
      <c r="B47" s="173" t="s">
        <v>546</v>
      </c>
      <c r="C47" s="173" t="s">
        <v>550</v>
      </c>
      <c r="D47" s="172" t="s">
        <v>553</v>
      </c>
      <c r="E47" s="171">
        <v>3</v>
      </c>
      <c r="F47" s="170"/>
      <c r="G47" s="160">
        <v>5</v>
      </c>
      <c r="H47" s="169">
        <v>5</v>
      </c>
      <c r="I47" s="168">
        <f t="shared" si="2"/>
        <v>0.41666666666666663</v>
      </c>
      <c r="J47" s="55">
        <v>0.1</v>
      </c>
      <c r="K47" s="55">
        <f t="shared" si="1"/>
        <v>4.1666666666666664E-2</v>
      </c>
    </row>
    <row r="48" spans="1:11" ht="15.6">
      <c r="A48" s="163" t="s">
        <v>552</v>
      </c>
      <c r="B48" s="162" t="s">
        <v>546</v>
      </c>
      <c r="C48" s="162" t="s">
        <v>550</v>
      </c>
      <c r="D48" s="243" t="s">
        <v>684</v>
      </c>
      <c r="E48" s="163">
        <v>3</v>
      </c>
      <c r="F48" s="167"/>
      <c r="G48" s="160">
        <v>8</v>
      </c>
      <c r="H48" s="166">
        <v>8</v>
      </c>
      <c r="I48" s="158">
        <f t="shared" si="2"/>
        <v>0.66666666666666663</v>
      </c>
      <c r="J48" s="55">
        <v>0.1</v>
      </c>
      <c r="K48" s="55">
        <f t="shared" si="1"/>
        <v>6.6666666666666666E-2</v>
      </c>
    </row>
    <row r="49" spans="1:11" ht="15.6">
      <c r="A49" s="163" t="s">
        <v>551</v>
      </c>
      <c r="B49" s="162" t="s">
        <v>546</v>
      </c>
      <c r="C49" s="162" t="s">
        <v>550</v>
      </c>
      <c r="D49" s="243" t="s">
        <v>685</v>
      </c>
      <c r="E49" s="163">
        <v>3</v>
      </c>
      <c r="F49" s="159"/>
      <c r="G49" s="160">
        <v>7</v>
      </c>
      <c r="H49" s="159">
        <v>7</v>
      </c>
      <c r="I49" s="158">
        <f t="shared" si="2"/>
        <v>0.58333333333333337</v>
      </c>
      <c r="J49" s="55">
        <v>0.1</v>
      </c>
      <c r="K49" s="55">
        <f t="shared" si="1"/>
        <v>5.8333333333333341E-2</v>
      </c>
    </row>
    <row r="50" spans="1:11" ht="15.6">
      <c r="A50" s="163" t="s">
        <v>549</v>
      </c>
      <c r="B50" s="162" t="s">
        <v>546</v>
      </c>
      <c r="C50" s="162" t="s">
        <v>545</v>
      </c>
      <c r="D50" s="164" t="s">
        <v>548</v>
      </c>
      <c r="E50" s="163">
        <v>3</v>
      </c>
      <c r="F50" s="159"/>
      <c r="G50" s="160">
        <v>7</v>
      </c>
      <c r="H50" s="159">
        <v>7</v>
      </c>
      <c r="I50" s="158">
        <f t="shared" si="2"/>
        <v>0.58333333333333337</v>
      </c>
      <c r="J50" s="55">
        <v>0.8</v>
      </c>
      <c r="K50" s="55">
        <f t="shared" si="1"/>
        <v>0.46666666666666673</v>
      </c>
    </row>
    <row r="51" spans="1:11" ht="15.6">
      <c r="A51" s="163" t="s">
        <v>547</v>
      </c>
      <c r="B51" s="162" t="s">
        <v>546</v>
      </c>
      <c r="C51" s="162" t="s">
        <v>545</v>
      </c>
      <c r="D51" s="243" t="s">
        <v>686</v>
      </c>
      <c r="E51" s="163">
        <v>3</v>
      </c>
      <c r="F51" s="159"/>
      <c r="G51" s="160">
        <v>10</v>
      </c>
      <c r="H51" s="159"/>
      <c r="I51" s="158">
        <f t="shared" si="2"/>
        <v>0</v>
      </c>
      <c r="J51" s="55">
        <v>0.1</v>
      </c>
    </row>
    <row r="52" spans="1:11" ht="15.6">
      <c r="A52" s="163" t="s">
        <v>544</v>
      </c>
      <c r="B52" s="162" t="s">
        <v>534</v>
      </c>
      <c r="C52" s="246" t="s">
        <v>698</v>
      </c>
      <c r="D52" s="243" t="s">
        <v>687</v>
      </c>
      <c r="E52" s="163">
        <v>3</v>
      </c>
      <c r="F52" s="159"/>
      <c r="G52" s="160">
        <v>9</v>
      </c>
      <c r="H52" s="159">
        <v>10</v>
      </c>
      <c r="I52" s="158">
        <f t="shared" si="2"/>
        <v>0.83333333333333326</v>
      </c>
      <c r="J52" s="55">
        <v>0.9</v>
      </c>
      <c r="K52" s="55">
        <f t="shared" si="1"/>
        <v>0.75</v>
      </c>
    </row>
    <row r="53" spans="1:11" ht="15.6">
      <c r="A53" s="163" t="s">
        <v>543</v>
      </c>
      <c r="B53" s="162" t="s">
        <v>534</v>
      </c>
      <c r="C53" s="246" t="s">
        <v>698</v>
      </c>
      <c r="D53" s="164" t="s">
        <v>542</v>
      </c>
      <c r="E53" s="163">
        <v>3</v>
      </c>
      <c r="F53" s="159"/>
      <c r="G53" s="160">
        <v>13</v>
      </c>
      <c r="H53" s="159">
        <v>13</v>
      </c>
      <c r="I53" s="158">
        <f t="shared" si="2"/>
        <v>1.0833333333333335</v>
      </c>
      <c r="J53" s="55">
        <v>1</v>
      </c>
      <c r="K53" s="55">
        <f t="shared" si="1"/>
        <v>1.0833333333333335</v>
      </c>
    </row>
    <row r="54" spans="1:11" ht="15.6">
      <c r="A54" s="163" t="s">
        <v>541</v>
      </c>
      <c r="B54" s="162" t="s">
        <v>534</v>
      </c>
      <c r="C54" s="246" t="s">
        <v>698</v>
      </c>
      <c r="D54" s="164" t="s">
        <v>540</v>
      </c>
      <c r="E54" s="163">
        <v>3</v>
      </c>
      <c r="F54" s="159"/>
      <c r="G54" s="160">
        <v>9</v>
      </c>
      <c r="H54" s="159">
        <v>9</v>
      </c>
      <c r="I54" s="158">
        <f t="shared" si="2"/>
        <v>0.75</v>
      </c>
      <c r="J54" s="55">
        <v>1</v>
      </c>
      <c r="K54" s="55">
        <f t="shared" si="1"/>
        <v>0.75</v>
      </c>
    </row>
    <row r="55" spans="1:11" ht="15.6">
      <c r="A55" s="163" t="s">
        <v>539</v>
      </c>
      <c r="B55" s="162" t="s">
        <v>534</v>
      </c>
      <c r="C55" s="246" t="s">
        <v>698</v>
      </c>
      <c r="D55" s="164" t="s">
        <v>538</v>
      </c>
      <c r="E55" s="163">
        <v>3</v>
      </c>
      <c r="F55" s="159"/>
      <c r="G55" s="160">
        <v>9</v>
      </c>
      <c r="H55" s="159">
        <v>9</v>
      </c>
      <c r="I55" s="158">
        <f t="shared" si="2"/>
        <v>0.75</v>
      </c>
      <c r="J55" s="55">
        <v>0.9</v>
      </c>
      <c r="K55" s="55">
        <f t="shared" si="1"/>
        <v>0.67500000000000004</v>
      </c>
    </row>
    <row r="56" spans="1:11" ht="15.6">
      <c r="A56" s="163" t="s">
        <v>537</v>
      </c>
      <c r="B56" s="162" t="s">
        <v>534</v>
      </c>
      <c r="C56" s="246" t="s">
        <v>698</v>
      </c>
      <c r="D56" s="164" t="s">
        <v>536</v>
      </c>
      <c r="E56" s="163">
        <v>3</v>
      </c>
      <c r="F56" s="159"/>
      <c r="G56" s="160">
        <v>9</v>
      </c>
      <c r="H56" s="159">
        <v>9</v>
      </c>
      <c r="I56" s="158">
        <f t="shared" si="2"/>
        <v>0.75</v>
      </c>
      <c r="J56" s="55">
        <v>0.9</v>
      </c>
      <c r="K56" s="55">
        <f t="shared" si="1"/>
        <v>0.67500000000000004</v>
      </c>
    </row>
    <row r="57" spans="1:11" ht="15.6">
      <c r="A57" s="163" t="s">
        <v>535</v>
      </c>
      <c r="B57" s="162" t="s">
        <v>534</v>
      </c>
      <c r="C57" s="246" t="s">
        <v>698</v>
      </c>
      <c r="D57" s="164" t="s">
        <v>533</v>
      </c>
      <c r="E57" s="163">
        <v>3</v>
      </c>
      <c r="F57" s="159"/>
      <c r="G57" s="160">
        <v>9</v>
      </c>
      <c r="H57" s="159">
        <v>9</v>
      </c>
      <c r="I57" s="158">
        <f t="shared" si="2"/>
        <v>0.75</v>
      </c>
      <c r="J57" s="55">
        <v>0.1</v>
      </c>
      <c r="K57" s="55">
        <f t="shared" si="1"/>
        <v>7.5000000000000011E-2</v>
      </c>
    </row>
    <row r="58" spans="1:11" ht="15.6">
      <c r="A58" s="163" t="s">
        <v>532</v>
      </c>
      <c r="B58" s="162" t="s">
        <v>524</v>
      </c>
      <c r="C58" s="162" t="s">
        <v>523</v>
      </c>
      <c r="D58" s="164" t="s">
        <v>531</v>
      </c>
      <c r="E58" s="163">
        <v>3</v>
      </c>
      <c r="F58" s="159"/>
      <c r="G58" s="160">
        <v>8</v>
      </c>
      <c r="H58" s="159">
        <v>8</v>
      </c>
      <c r="I58" s="158">
        <f t="shared" si="2"/>
        <v>0.66666666666666663</v>
      </c>
      <c r="J58" s="55">
        <v>0.5</v>
      </c>
      <c r="K58" s="55">
        <f t="shared" si="1"/>
        <v>0.33333333333333331</v>
      </c>
    </row>
    <row r="59" spans="1:11" ht="15.6">
      <c r="A59" s="163" t="s">
        <v>530</v>
      </c>
      <c r="B59" s="162" t="s">
        <v>524</v>
      </c>
      <c r="C59" s="162" t="s">
        <v>523</v>
      </c>
      <c r="D59" s="165" t="s">
        <v>529</v>
      </c>
      <c r="E59" s="161" t="s">
        <v>167</v>
      </c>
      <c r="F59" s="159"/>
      <c r="G59" s="160">
        <v>13</v>
      </c>
      <c r="H59" s="159"/>
      <c r="I59" s="158">
        <f t="shared" si="2"/>
        <v>0</v>
      </c>
    </row>
    <row r="60" spans="1:11" ht="15.6">
      <c r="A60" s="163" t="s">
        <v>528</v>
      </c>
      <c r="B60" s="162" t="s">
        <v>524</v>
      </c>
      <c r="C60" s="162" t="s">
        <v>523</v>
      </c>
      <c r="D60" s="165" t="s">
        <v>527</v>
      </c>
      <c r="E60" s="161" t="s">
        <v>167</v>
      </c>
      <c r="F60" s="159"/>
      <c r="G60" s="160">
        <v>15</v>
      </c>
      <c r="H60" s="159"/>
      <c r="I60" s="158">
        <f t="shared" si="2"/>
        <v>0</v>
      </c>
    </row>
    <row r="61" spans="1:11" ht="15.6">
      <c r="A61" s="163" t="s">
        <v>526</v>
      </c>
      <c r="B61" s="162" t="s">
        <v>524</v>
      </c>
      <c r="C61" s="162" t="s">
        <v>523</v>
      </c>
      <c r="D61" s="244" t="s">
        <v>688</v>
      </c>
      <c r="E61" s="161" t="s">
        <v>167</v>
      </c>
      <c r="F61" s="159"/>
      <c r="G61" s="160">
        <v>18</v>
      </c>
      <c r="H61" s="159"/>
      <c r="I61" s="158">
        <f t="shared" si="2"/>
        <v>0</v>
      </c>
    </row>
    <row r="62" spans="1:11" ht="15.6">
      <c r="A62" s="163" t="s">
        <v>525</v>
      </c>
      <c r="B62" s="162" t="s">
        <v>524</v>
      </c>
      <c r="C62" s="162" t="s">
        <v>523</v>
      </c>
      <c r="D62" s="165" t="s">
        <v>522</v>
      </c>
      <c r="E62" s="161" t="s">
        <v>167</v>
      </c>
      <c r="F62" s="159"/>
      <c r="G62" s="160">
        <v>25</v>
      </c>
      <c r="H62" s="159"/>
      <c r="I62" s="158">
        <f t="shared" si="2"/>
        <v>0</v>
      </c>
    </row>
    <row r="63" spans="1:11" ht="15.6">
      <c r="A63" s="163" t="s">
        <v>521</v>
      </c>
      <c r="B63" s="162" t="s">
        <v>516</v>
      </c>
      <c r="C63" s="162" t="s">
        <v>516</v>
      </c>
      <c r="D63" s="164" t="s">
        <v>520</v>
      </c>
      <c r="E63" s="163">
        <v>3</v>
      </c>
      <c r="F63" s="159"/>
      <c r="G63" s="160">
        <v>33</v>
      </c>
      <c r="H63" s="159">
        <v>33</v>
      </c>
      <c r="I63" s="158">
        <f t="shared" si="2"/>
        <v>2.75</v>
      </c>
      <c r="J63" s="55">
        <v>0.8</v>
      </c>
      <c r="K63" s="55">
        <f t="shared" si="1"/>
        <v>2.2000000000000002</v>
      </c>
    </row>
    <row r="64" spans="1:11" ht="15.6">
      <c r="A64" s="163" t="s">
        <v>519</v>
      </c>
      <c r="B64" s="162" t="s">
        <v>516</v>
      </c>
      <c r="C64" s="162" t="s">
        <v>518</v>
      </c>
      <c r="D64" s="245" t="s">
        <v>689</v>
      </c>
      <c r="E64" s="161" t="s">
        <v>167</v>
      </c>
      <c r="F64" s="159"/>
      <c r="G64" s="160" t="s">
        <v>481</v>
      </c>
      <c r="H64" s="159"/>
      <c r="I64" s="158">
        <f t="shared" si="2"/>
        <v>0</v>
      </c>
    </row>
    <row r="65" spans="1:11" ht="15.6">
      <c r="A65" s="163" t="s">
        <v>517</v>
      </c>
      <c r="B65" s="162" t="s">
        <v>516</v>
      </c>
      <c r="C65" s="246" t="s">
        <v>699</v>
      </c>
      <c r="D65" s="243" t="s">
        <v>690</v>
      </c>
      <c r="E65" s="161" t="s">
        <v>167</v>
      </c>
      <c r="F65" s="159"/>
      <c r="G65" s="160">
        <v>18</v>
      </c>
      <c r="H65" s="159">
        <v>18</v>
      </c>
      <c r="I65" s="158">
        <f t="shared" si="2"/>
        <v>1.5</v>
      </c>
      <c r="J65" s="55">
        <v>0.9</v>
      </c>
      <c r="K65" s="55">
        <f t="shared" si="1"/>
        <v>1.35</v>
      </c>
    </row>
    <row r="66" spans="1:11" ht="15.6">
      <c r="A66" s="163" t="s">
        <v>515</v>
      </c>
      <c r="B66" s="162" t="s">
        <v>489</v>
      </c>
      <c r="C66" s="162" t="s">
        <v>506</v>
      </c>
      <c r="D66" s="165" t="s">
        <v>514</v>
      </c>
      <c r="E66" s="161" t="s">
        <v>167</v>
      </c>
      <c r="F66" s="159"/>
      <c r="G66" s="160">
        <v>15</v>
      </c>
      <c r="H66" s="159"/>
      <c r="I66" s="158">
        <f t="shared" si="2"/>
        <v>0</v>
      </c>
    </row>
    <row r="67" spans="1:11" ht="15.6">
      <c r="A67" s="163" t="s">
        <v>513</v>
      </c>
      <c r="B67" s="162" t="s">
        <v>489</v>
      </c>
      <c r="C67" s="162" t="s">
        <v>506</v>
      </c>
      <c r="D67" s="165" t="s">
        <v>512</v>
      </c>
      <c r="E67" s="161" t="s">
        <v>167</v>
      </c>
      <c r="F67" s="159"/>
      <c r="G67" s="160">
        <v>7</v>
      </c>
      <c r="H67" s="159"/>
      <c r="I67" s="158">
        <f t="shared" si="2"/>
        <v>0</v>
      </c>
    </row>
    <row r="68" spans="1:11" ht="15.6">
      <c r="A68" s="163" t="s">
        <v>511</v>
      </c>
      <c r="B68" s="162" t="s">
        <v>489</v>
      </c>
      <c r="C68" s="162" t="s">
        <v>506</v>
      </c>
      <c r="D68" s="165" t="s">
        <v>510</v>
      </c>
      <c r="E68" s="161" t="s">
        <v>167</v>
      </c>
      <c r="F68" s="159"/>
      <c r="G68" s="160">
        <v>23</v>
      </c>
      <c r="H68" s="159"/>
      <c r="I68" s="158">
        <f t="shared" si="2"/>
        <v>0</v>
      </c>
    </row>
    <row r="69" spans="1:11" ht="15.6">
      <c r="A69" s="163" t="s">
        <v>509</v>
      </c>
      <c r="B69" s="162" t="s">
        <v>489</v>
      </c>
      <c r="C69" s="162" t="s">
        <v>506</v>
      </c>
      <c r="D69" s="165" t="s">
        <v>508</v>
      </c>
      <c r="E69" s="161" t="s">
        <v>167</v>
      </c>
      <c r="F69" s="159"/>
      <c r="G69" s="160">
        <v>23</v>
      </c>
      <c r="H69" s="159"/>
      <c r="I69" s="158">
        <f t="shared" si="2"/>
        <v>0</v>
      </c>
    </row>
    <row r="70" spans="1:11" ht="15.6">
      <c r="A70" s="163" t="s">
        <v>507</v>
      </c>
      <c r="B70" s="162" t="s">
        <v>489</v>
      </c>
      <c r="C70" s="162" t="s">
        <v>506</v>
      </c>
      <c r="D70" s="165" t="s">
        <v>505</v>
      </c>
      <c r="E70" s="161" t="s">
        <v>167</v>
      </c>
      <c r="F70" s="159"/>
      <c r="G70" s="160">
        <v>23</v>
      </c>
      <c r="H70" s="159"/>
      <c r="I70" s="158">
        <f t="shared" si="2"/>
        <v>0</v>
      </c>
    </row>
    <row r="71" spans="1:11" ht="15.6">
      <c r="A71" s="163" t="s">
        <v>504</v>
      </c>
      <c r="B71" s="162" t="s">
        <v>489</v>
      </c>
      <c r="C71" s="162" t="s">
        <v>499</v>
      </c>
      <c r="D71" s="165" t="s">
        <v>503</v>
      </c>
      <c r="E71" s="161" t="s">
        <v>167</v>
      </c>
      <c r="F71" s="159"/>
      <c r="G71" s="160">
        <v>13</v>
      </c>
      <c r="H71" s="159"/>
      <c r="I71" s="158">
        <f t="shared" si="2"/>
        <v>0</v>
      </c>
    </row>
    <row r="72" spans="1:11" ht="15.6">
      <c r="A72" s="163" t="s">
        <v>502</v>
      </c>
      <c r="B72" s="162" t="s">
        <v>489</v>
      </c>
      <c r="C72" s="162" t="s">
        <v>499</v>
      </c>
      <c r="D72" s="165" t="s">
        <v>501</v>
      </c>
      <c r="E72" s="161" t="s">
        <v>167</v>
      </c>
      <c r="F72" s="159"/>
      <c r="G72" s="160">
        <v>28</v>
      </c>
      <c r="H72" s="159"/>
      <c r="I72" s="158">
        <f t="shared" si="2"/>
        <v>0</v>
      </c>
    </row>
    <row r="73" spans="1:11" ht="15.6">
      <c r="A73" s="163" t="s">
        <v>500</v>
      </c>
      <c r="B73" s="162" t="s">
        <v>489</v>
      </c>
      <c r="C73" s="162" t="s">
        <v>499</v>
      </c>
      <c r="D73" s="165" t="s">
        <v>498</v>
      </c>
      <c r="E73" s="161" t="s">
        <v>167</v>
      </c>
      <c r="F73" s="159"/>
      <c r="G73" s="160">
        <v>38</v>
      </c>
      <c r="H73" s="159"/>
      <c r="I73" s="158">
        <f t="shared" si="2"/>
        <v>0</v>
      </c>
    </row>
    <row r="74" spans="1:11" ht="15.6">
      <c r="A74" s="163" t="s">
        <v>497</v>
      </c>
      <c r="B74" s="162" t="s">
        <v>489</v>
      </c>
      <c r="C74" s="162" t="s">
        <v>488</v>
      </c>
      <c r="D74" s="165" t="s">
        <v>496</v>
      </c>
      <c r="E74" s="161" t="s">
        <v>167</v>
      </c>
      <c r="F74" s="159"/>
      <c r="G74" s="160">
        <v>28</v>
      </c>
      <c r="H74" s="159"/>
      <c r="I74" s="158">
        <f t="shared" si="2"/>
        <v>0</v>
      </c>
    </row>
    <row r="75" spans="1:11" ht="15.6">
      <c r="A75" s="163" t="s">
        <v>495</v>
      </c>
      <c r="B75" s="162" t="s">
        <v>489</v>
      </c>
      <c r="C75" s="162" t="s">
        <v>488</v>
      </c>
      <c r="D75" s="165" t="s">
        <v>494</v>
      </c>
      <c r="E75" s="161" t="s">
        <v>167</v>
      </c>
      <c r="F75" s="159"/>
      <c r="G75" s="160">
        <v>28</v>
      </c>
      <c r="H75" s="159"/>
      <c r="I75" s="158">
        <f t="shared" si="2"/>
        <v>0</v>
      </c>
    </row>
    <row r="76" spans="1:11" ht="15.6">
      <c r="A76" s="163" t="s">
        <v>493</v>
      </c>
      <c r="B76" s="162" t="s">
        <v>489</v>
      </c>
      <c r="C76" s="162" t="s">
        <v>488</v>
      </c>
      <c r="D76" s="245" t="s">
        <v>691</v>
      </c>
      <c r="E76" s="161" t="s">
        <v>167</v>
      </c>
      <c r="F76" s="159"/>
      <c r="G76" s="160" t="s">
        <v>481</v>
      </c>
      <c r="H76" s="159"/>
      <c r="I76" s="158">
        <f t="shared" si="2"/>
        <v>0</v>
      </c>
    </row>
    <row r="77" spans="1:11" ht="15.6">
      <c r="A77" s="163" t="s">
        <v>492</v>
      </c>
      <c r="B77" s="162" t="s">
        <v>489</v>
      </c>
      <c r="C77" s="162" t="s">
        <v>488</v>
      </c>
      <c r="D77" s="165" t="s">
        <v>491</v>
      </c>
      <c r="E77" s="161" t="s">
        <v>167</v>
      </c>
      <c r="F77" s="159"/>
      <c r="G77" s="160">
        <v>13</v>
      </c>
      <c r="H77" s="159"/>
      <c r="I77" s="158">
        <f t="shared" si="2"/>
        <v>0</v>
      </c>
    </row>
    <row r="78" spans="1:11" ht="15.6">
      <c r="A78" s="163" t="s">
        <v>490</v>
      </c>
      <c r="B78" s="162" t="s">
        <v>489</v>
      </c>
      <c r="C78" s="162" t="s">
        <v>488</v>
      </c>
      <c r="D78" s="165" t="s">
        <v>487</v>
      </c>
      <c r="E78" s="161" t="s">
        <v>167</v>
      </c>
      <c r="F78" s="159"/>
      <c r="G78" s="160">
        <v>8</v>
      </c>
      <c r="H78" s="159"/>
      <c r="I78" s="158">
        <f>H78/$K$6*10*$K$5</f>
        <v>0</v>
      </c>
    </row>
    <row r="79" spans="1:11" ht="15.6">
      <c r="A79" s="163" t="s">
        <v>486</v>
      </c>
      <c r="B79" s="162" t="s">
        <v>482</v>
      </c>
      <c r="C79" s="162" t="s">
        <v>673</v>
      </c>
      <c r="D79" s="243" t="s">
        <v>692</v>
      </c>
      <c r="E79" s="163">
        <v>3</v>
      </c>
      <c r="F79" s="159"/>
      <c r="G79" s="160">
        <v>7</v>
      </c>
      <c r="H79" s="159">
        <v>7</v>
      </c>
      <c r="I79" s="158">
        <f>H79/$K$6*10*$K$5</f>
        <v>0.58333333333333337</v>
      </c>
      <c r="J79" s="55">
        <v>0.99</v>
      </c>
      <c r="K79" s="55">
        <f>I79*J79</f>
        <v>0.57750000000000001</v>
      </c>
    </row>
    <row r="80" spans="1:11" ht="15.6">
      <c r="A80" s="163" t="s">
        <v>485</v>
      </c>
      <c r="B80" s="162" t="s">
        <v>482</v>
      </c>
      <c r="C80" s="162" t="s">
        <v>673</v>
      </c>
      <c r="D80" s="243" t="s">
        <v>693</v>
      </c>
      <c r="E80" s="163">
        <v>3</v>
      </c>
      <c r="F80" s="159"/>
      <c r="G80" s="160">
        <v>13</v>
      </c>
      <c r="H80" s="159"/>
      <c r="I80" s="158">
        <f>H80/$K$6*10*$K$5</f>
        <v>0</v>
      </c>
    </row>
    <row r="81" spans="1:9" ht="15.6">
      <c r="A81" s="163" t="s">
        <v>484</v>
      </c>
      <c r="B81" s="162" t="s">
        <v>482</v>
      </c>
      <c r="C81" s="162" t="s">
        <v>673</v>
      </c>
      <c r="D81" s="243" t="s">
        <v>694</v>
      </c>
      <c r="E81" s="163">
        <v>3</v>
      </c>
      <c r="F81" s="159"/>
      <c r="G81" s="160">
        <v>13</v>
      </c>
      <c r="H81" s="159"/>
      <c r="I81" s="158">
        <f>H81/$K$6*10*$K$5</f>
        <v>0</v>
      </c>
    </row>
    <row r="82" spans="1:9" ht="15.6">
      <c r="A82" s="163" t="s">
        <v>483</v>
      </c>
      <c r="B82" s="162" t="s">
        <v>482</v>
      </c>
      <c r="C82" s="246" t="s">
        <v>700</v>
      </c>
      <c r="D82" s="245" t="s">
        <v>695</v>
      </c>
      <c r="E82" s="161" t="s">
        <v>167</v>
      </c>
      <c r="F82" s="159"/>
      <c r="G82" s="160" t="s">
        <v>481</v>
      </c>
      <c r="H82" s="159"/>
      <c r="I82" s="158">
        <f>H82/$K$6*10*$K$5</f>
        <v>0</v>
      </c>
    </row>
  </sheetData>
  <mergeCells count="16">
    <mergeCell ref="E6:J6"/>
    <mergeCell ref="A1:K1"/>
    <mergeCell ref="A2:K2"/>
    <mergeCell ref="A4:B4"/>
    <mergeCell ref="E4:K4"/>
    <mergeCell ref="E5:J5"/>
    <mergeCell ref="C11:C12"/>
    <mergeCell ref="E7:J7"/>
    <mergeCell ref="E8:J8"/>
    <mergeCell ref="E9:J9"/>
    <mergeCell ref="A11:A12"/>
    <mergeCell ref="B11:B12"/>
    <mergeCell ref="D11:D12"/>
    <mergeCell ref="E11:E12"/>
    <mergeCell ref="F11:F12"/>
    <mergeCell ref="H11:I11"/>
  </mergeCells>
  <conditionalFormatting sqref="K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8"/>
  <sheetViews>
    <sheetView workbookViewId="0">
      <selection activeCell="J5" sqref="J5"/>
    </sheetView>
  </sheetViews>
  <sheetFormatPr baseColWidth="10" defaultColWidth="8.796875" defaultRowHeight="15.6"/>
  <cols>
    <col min="1" max="1" width="13" style="185" customWidth="1"/>
    <col min="2" max="2" width="15.19921875" style="185" customWidth="1"/>
    <col min="3" max="3" width="61.69921875" style="185" customWidth="1"/>
    <col min="4" max="10" width="8.796875" style="185" customWidth="1"/>
    <col min="11" max="1025" width="8.796875" style="108" customWidth="1"/>
    <col min="1026" max="16384" width="8.796875" style="108"/>
  </cols>
  <sheetData>
    <row r="1" spans="1:10" ht="22.8">
      <c r="A1" s="291" t="s">
        <v>118</v>
      </c>
      <c r="B1" s="291"/>
      <c r="C1" s="291"/>
      <c r="D1" s="291"/>
      <c r="E1" s="291"/>
      <c r="F1" s="291"/>
      <c r="G1" s="291"/>
      <c r="H1" s="291"/>
      <c r="I1" s="291"/>
      <c r="J1" s="291"/>
    </row>
    <row r="2" spans="1:10" ht="96" customHeight="1" thickBot="1">
      <c r="A2" s="292" t="s">
        <v>119</v>
      </c>
      <c r="B2" s="292"/>
      <c r="C2" s="292"/>
      <c r="D2" s="292"/>
      <c r="E2" s="292"/>
      <c r="F2" s="292"/>
      <c r="G2" s="292"/>
      <c r="H2" s="292"/>
      <c r="I2" s="292"/>
      <c r="J2" s="292"/>
    </row>
    <row r="3" spans="1:10">
      <c r="A3" s="186"/>
      <c r="B3" s="186"/>
      <c r="C3" s="186"/>
      <c r="D3" s="186"/>
      <c r="E3" s="186"/>
      <c r="F3" s="186"/>
      <c r="G3" s="186"/>
      <c r="H3" s="186"/>
      <c r="I3" s="186"/>
      <c r="J3" s="186"/>
    </row>
    <row r="4" spans="1:10" ht="20.7" customHeight="1">
      <c r="A4" s="293" t="s">
        <v>120</v>
      </c>
      <c r="B4" s="293"/>
      <c r="C4" s="186"/>
      <c r="D4" s="293" t="s">
        <v>121</v>
      </c>
      <c r="E4" s="293"/>
      <c r="F4" s="293"/>
      <c r="G4" s="293"/>
      <c r="H4" s="293"/>
      <c r="I4" s="293"/>
      <c r="J4" s="293"/>
    </row>
    <row r="5" spans="1:10">
      <c r="A5" s="187" t="s">
        <v>122</v>
      </c>
      <c r="B5" s="188" t="s">
        <v>123</v>
      </c>
      <c r="C5" s="186"/>
      <c r="D5" s="290" t="s">
        <v>124</v>
      </c>
      <c r="E5" s="290"/>
      <c r="F5" s="290"/>
      <c r="G5" s="290"/>
      <c r="H5" s="290"/>
      <c r="I5" s="290"/>
      <c r="J5" s="189">
        <f>'Principal - ABP'!G19</f>
        <v>0</v>
      </c>
    </row>
    <row r="6" spans="1:10">
      <c r="A6" s="190" t="s">
        <v>125</v>
      </c>
      <c r="B6" s="189">
        <v>10</v>
      </c>
      <c r="C6" s="186"/>
      <c r="D6" s="290" t="s">
        <v>126</v>
      </c>
      <c r="E6" s="290"/>
      <c r="F6" s="290"/>
      <c r="G6" s="290"/>
      <c r="H6" s="290"/>
      <c r="I6" s="290"/>
      <c r="J6" s="191">
        <f>J5*B7</f>
        <v>0</v>
      </c>
    </row>
    <row r="7" spans="1:10">
      <c r="A7" s="190" t="s">
        <v>127</v>
      </c>
      <c r="B7" s="189">
        <v>110</v>
      </c>
      <c r="C7" s="186"/>
      <c r="D7" s="290" t="s">
        <v>128</v>
      </c>
      <c r="E7" s="290"/>
      <c r="F7" s="290"/>
      <c r="G7" s="290"/>
      <c r="H7" s="290"/>
      <c r="I7" s="290"/>
      <c r="J7" s="192">
        <f>I13</f>
        <v>0</v>
      </c>
    </row>
    <row r="8" spans="1:10" ht="20.25" customHeight="1">
      <c r="A8" s="190" t="s">
        <v>129</v>
      </c>
      <c r="B8" s="189">
        <v>30</v>
      </c>
      <c r="C8" s="186"/>
      <c r="D8" s="290" t="s">
        <v>130</v>
      </c>
      <c r="E8" s="290"/>
      <c r="F8" s="290"/>
      <c r="G8" s="290"/>
      <c r="H8" s="290"/>
      <c r="I8" s="290"/>
      <c r="J8" s="193" t="e">
        <f>ABS(J6-J7)/J6</f>
        <v>#DIV/0!</v>
      </c>
    </row>
    <row r="9" spans="1:10" ht="18">
      <c r="A9" s="194" t="s">
        <v>64</v>
      </c>
      <c r="B9" s="195">
        <f>SUM(B6:B8)</f>
        <v>150</v>
      </c>
      <c r="C9" s="186"/>
      <c r="D9" s="295" t="s">
        <v>131</v>
      </c>
      <c r="E9" s="295"/>
      <c r="F9" s="295"/>
      <c r="G9" s="295"/>
      <c r="H9" s="295"/>
      <c r="I9" s="295"/>
      <c r="J9" s="196" t="e">
        <f>J13</f>
        <v>#DIV/0!</v>
      </c>
    </row>
    <row r="10" spans="1:10">
      <c r="A10" s="186"/>
      <c r="B10" s="186"/>
      <c r="C10" s="186"/>
      <c r="D10" s="186"/>
      <c r="E10" s="186"/>
      <c r="F10" s="186"/>
      <c r="G10" s="186"/>
      <c r="H10" s="186"/>
      <c r="I10" s="186"/>
      <c r="J10" s="186"/>
    </row>
    <row r="11" spans="1:10" ht="15" customHeight="1">
      <c r="A11" s="296" t="s">
        <v>38</v>
      </c>
      <c r="B11" s="296" t="s">
        <v>39</v>
      </c>
      <c r="C11" s="296" t="s">
        <v>40</v>
      </c>
      <c r="D11" s="297" t="s">
        <v>132</v>
      </c>
      <c r="E11" s="298" t="s">
        <v>133</v>
      </c>
      <c r="F11" s="297" t="s">
        <v>134</v>
      </c>
      <c r="G11" s="297"/>
      <c r="H11" s="297"/>
      <c r="I11" s="298" t="s">
        <v>135</v>
      </c>
      <c r="J11" s="298"/>
    </row>
    <row r="12" spans="1:10">
      <c r="A12" s="296"/>
      <c r="B12" s="296"/>
      <c r="C12" s="296"/>
      <c r="D12" s="297"/>
      <c r="E12" s="297"/>
      <c r="F12" s="197" t="s">
        <v>136</v>
      </c>
      <c r="G12" s="197" t="s">
        <v>137</v>
      </c>
      <c r="H12" s="197" t="s">
        <v>138</v>
      </c>
      <c r="I12" s="198" t="s">
        <v>123</v>
      </c>
      <c r="J12" s="198" t="s">
        <v>139</v>
      </c>
    </row>
    <row r="13" spans="1:10" ht="18">
      <c r="A13" s="294"/>
      <c r="B13" s="294"/>
      <c r="C13" s="294"/>
      <c r="D13" s="294"/>
      <c r="E13" s="294"/>
      <c r="F13" s="294"/>
      <c r="G13" s="294"/>
      <c r="H13" s="294"/>
      <c r="I13" s="199">
        <f>SUM(I14:I48)</f>
        <v>0</v>
      </c>
      <c r="J13" s="199" t="e">
        <f>SUM(J14:J48)</f>
        <v>#DIV/0!</v>
      </c>
    </row>
    <row r="14" spans="1:10">
      <c r="A14" s="200" t="s">
        <v>140</v>
      </c>
      <c r="B14" s="201" t="s">
        <v>141</v>
      </c>
      <c r="C14" s="202" t="s">
        <v>142</v>
      </c>
      <c r="D14" s="200">
        <v>1</v>
      </c>
      <c r="E14" s="203"/>
      <c r="F14" s="204">
        <v>3</v>
      </c>
      <c r="G14" s="204">
        <v>15</v>
      </c>
      <c r="H14" s="205">
        <f t="shared" ref="H14:H48" si="0">G14+F14*$J$5</f>
        <v>15</v>
      </c>
      <c r="I14" s="206"/>
      <c r="J14" s="207" t="e">
        <f t="shared" ref="J14:J48" si="1">I14/$J$6*10*$J$5</f>
        <v>#DIV/0!</v>
      </c>
    </row>
    <row r="15" spans="1:10">
      <c r="A15" s="200" t="s">
        <v>143</v>
      </c>
      <c r="B15" s="201" t="s">
        <v>141</v>
      </c>
      <c r="C15" s="202" t="s">
        <v>624</v>
      </c>
      <c r="D15" s="200">
        <v>1</v>
      </c>
      <c r="E15" s="203"/>
      <c r="F15" s="204">
        <v>3</v>
      </c>
      <c r="G15" s="204">
        <v>20</v>
      </c>
      <c r="H15" s="205">
        <f t="shared" si="0"/>
        <v>20</v>
      </c>
      <c r="I15" s="206"/>
      <c r="J15" s="207" t="e">
        <f t="shared" si="1"/>
        <v>#DIV/0!</v>
      </c>
    </row>
    <row r="16" spans="1:10">
      <c r="A16" s="200" t="s">
        <v>144</v>
      </c>
      <c r="B16" s="201" t="s">
        <v>141</v>
      </c>
      <c r="C16" s="202" t="s">
        <v>625</v>
      </c>
      <c r="D16" s="200">
        <v>1</v>
      </c>
      <c r="E16" s="203"/>
      <c r="F16" s="204">
        <v>3</v>
      </c>
      <c r="G16" s="204">
        <v>25</v>
      </c>
      <c r="H16" s="205">
        <f t="shared" si="0"/>
        <v>25</v>
      </c>
      <c r="I16" s="206"/>
      <c r="J16" s="207" t="e">
        <f t="shared" si="1"/>
        <v>#DIV/0!</v>
      </c>
    </row>
    <row r="17" spans="1:10">
      <c r="A17" s="200" t="s">
        <v>145</v>
      </c>
      <c r="B17" s="201" t="s">
        <v>141</v>
      </c>
      <c r="C17" s="202" t="s">
        <v>146</v>
      </c>
      <c r="D17" s="200">
        <v>1</v>
      </c>
      <c r="E17" s="203"/>
      <c r="F17" s="204">
        <v>3</v>
      </c>
      <c r="G17" s="204">
        <v>20</v>
      </c>
      <c r="H17" s="205">
        <f t="shared" si="0"/>
        <v>20</v>
      </c>
      <c r="I17" s="206"/>
      <c r="J17" s="207" t="e">
        <f t="shared" si="1"/>
        <v>#DIV/0!</v>
      </c>
    </row>
    <row r="18" spans="1:10">
      <c r="A18" s="200" t="s">
        <v>147</v>
      </c>
      <c r="B18" s="201" t="s">
        <v>141</v>
      </c>
      <c r="C18" s="202" t="s">
        <v>626</v>
      </c>
      <c r="D18" s="200">
        <v>1</v>
      </c>
      <c r="E18" s="203"/>
      <c r="F18" s="204"/>
      <c r="G18" s="204">
        <v>25</v>
      </c>
      <c r="H18" s="205">
        <f t="shared" si="0"/>
        <v>25</v>
      </c>
      <c r="I18" s="206"/>
      <c r="J18" s="207" t="e">
        <f t="shared" si="1"/>
        <v>#DIV/0!</v>
      </c>
    </row>
    <row r="19" spans="1:10">
      <c r="A19" s="200" t="s">
        <v>148</v>
      </c>
      <c r="B19" s="201" t="s">
        <v>149</v>
      </c>
      <c r="C19" s="202" t="s">
        <v>151</v>
      </c>
      <c r="D19" s="200">
        <v>1</v>
      </c>
      <c r="E19" s="203"/>
      <c r="F19" s="204">
        <v>3.5</v>
      </c>
      <c r="G19" s="204">
        <v>18</v>
      </c>
      <c r="H19" s="205">
        <f t="shared" si="0"/>
        <v>18</v>
      </c>
      <c r="I19" s="206"/>
      <c r="J19" s="207" t="e">
        <f t="shared" si="1"/>
        <v>#DIV/0!</v>
      </c>
    </row>
    <row r="20" spans="1:10">
      <c r="A20" s="200" t="s">
        <v>150</v>
      </c>
      <c r="B20" s="201" t="s">
        <v>149</v>
      </c>
      <c r="C20" s="202" t="s">
        <v>153</v>
      </c>
      <c r="D20" s="200">
        <v>1</v>
      </c>
      <c r="E20" s="203"/>
      <c r="F20" s="204">
        <v>4</v>
      </c>
      <c r="G20" s="204">
        <v>30</v>
      </c>
      <c r="H20" s="205">
        <f t="shared" si="0"/>
        <v>30</v>
      </c>
      <c r="I20" s="206"/>
      <c r="J20" s="207" t="e">
        <f t="shared" si="1"/>
        <v>#DIV/0!</v>
      </c>
    </row>
    <row r="21" spans="1:10">
      <c r="A21" s="200" t="s">
        <v>152</v>
      </c>
      <c r="B21" s="201" t="s">
        <v>149</v>
      </c>
      <c r="C21" s="202" t="s">
        <v>155</v>
      </c>
      <c r="D21" s="200">
        <v>1</v>
      </c>
      <c r="E21" s="203"/>
      <c r="F21" s="204">
        <v>4</v>
      </c>
      <c r="G21" s="204">
        <v>35</v>
      </c>
      <c r="H21" s="205">
        <f t="shared" si="0"/>
        <v>35</v>
      </c>
      <c r="I21" s="206"/>
      <c r="J21" s="207" t="e">
        <f t="shared" si="1"/>
        <v>#DIV/0!</v>
      </c>
    </row>
    <row r="22" spans="1:10">
      <c r="A22" s="200" t="s">
        <v>154</v>
      </c>
      <c r="B22" s="201" t="s">
        <v>149</v>
      </c>
      <c r="C22" s="202" t="s">
        <v>627</v>
      </c>
      <c r="D22" s="200" t="s">
        <v>157</v>
      </c>
      <c r="E22" s="203"/>
      <c r="F22" s="204"/>
      <c r="G22" s="204">
        <v>50</v>
      </c>
      <c r="H22" s="205">
        <f t="shared" si="0"/>
        <v>50</v>
      </c>
      <c r="I22" s="206"/>
      <c r="J22" s="207" t="e">
        <f t="shared" si="1"/>
        <v>#DIV/0!</v>
      </c>
    </row>
    <row r="23" spans="1:10">
      <c r="A23" s="200" t="s">
        <v>156</v>
      </c>
      <c r="B23" s="201" t="s">
        <v>149</v>
      </c>
      <c r="C23" s="202" t="s">
        <v>159</v>
      </c>
      <c r="D23" s="200" t="s">
        <v>160</v>
      </c>
      <c r="E23" s="203"/>
      <c r="F23" s="204">
        <v>4</v>
      </c>
      <c r="G23" s="204">
        <v>60</v>
      </c>
      <c r="H23" s="205">
        <f t="shared" si="0"/>
        <v>60</v>
      </c>
      <c r="I23" s="206"/>
      <c r="J23" s="207" t="e">
        <f t="shared" si="1"/>
        <v>#DIV/0!</v>
      </c>
    </row>
    <row r="24" spans="1:10">
      <c r="A24" s="200" t="s">
        <v>158</v>
      </c>
      <c r="B24" s="201" t="s">
        <v>149</v>
      </c>
      <c r="C24" s="202" t="s">
        <v>162</v>
      </c>
      <c r="D24" s="200" t="s">
        <v>160</v>
      </c>
      <c r="E24" s="203"/>
      <c r="F24" s="204"/>
      <c r="G24" s="204">
        <v>30</v>
      </c>
      <c r="H24" s="205">
        <f t="shared" si="0"/>
        <v>30</v>
      </c>
      <c r="I24" s="206"/>
      <c r="J24" s="207" t="e">
        <f t="shared" si="1"/>
        <v>#DIV/0!</v>
      </c>
    </row>
    <row r="25" spans="1:10">
      <c r="A25" s="200" t="s">
        <v>161</v>
      </c>
      <c r="B25" s="201" t="s">
        <v>149</v>
      </c>
      <c r="C25" s="208" t="s">
        <v>164</v>
      </c>
      <c r="D25" s="200" t="s">
        <v>157</v>
      </c>
      <c r="E25" s="203"/>
      <c r="F25" s="204"/>
      <c r="G25" s="204">
        <v>45</v>
      </c>
      <c r="H25" s="205">
        <f t="shared" si="0"/>
        <v>45</v>
      </c>
      <c r="I25" s="206"/>
      <c r="J25" s="207" t="e">
        <f t="shared" si="1"/>
        <v>#DIV/0!</v>
      </c>
    </row>
    <row r="26" spans="1:10">
      <c r="A26" s="200" t="s">
        <v>163</v>
      </c>
      <c r="B26" s="201" t="s">
        <v>149</v>
      </c>
      <c r="C26" s="209" t="s">
        <v>166</v>
      </c>
      <c r="D26" s="200" t="s">
        <v>167</v>
      </c>
      <c r="E26" s="203"/>
      <c r="F26" s="204"/>
      <c r="G26" s="204">
        <v>50</v>
      </c>
      <c r="H26" s="205">
        <f t="shared" si="0"/>
        <v>50</v>
      </c>
      <c r="I26" s="206"/>
      <c r="J26" s="207" t="e">
        <f t="shared" si="1"/>
        <v>#DIV/0!</v>
      </c>
    </row>
    <row r="27" spans="1:10">
      <c r="A27" s="200" t="s">
        <v>165</v>
      </c>
      <c r="B27" s="201" t="s">
        <v>149</v>
      </c>
      <c r="C27" s="202" t="s">
        <v>169</v>
      </c>
      <c r="D27" s="200" t="s">
        <v>157</v>
      </c>
      <c r="E27" s="203"/>
      <c r="F27" s="204">
        <v>4</v>
      </c>
      <c r="G27" s="204">
        <v>45</v>
      </c>
      <c r="H27" s="205">
        <f t="shared" si="0"/>
        <v>45</v>
      </c>
      <c r="I27" s="206"/>
      <c r="J27" s="207" t="e">
        <f t="shared" si="1"/>
        <v>#DIV/0!</v>
      </c>
    </row>
    <row r="28" spans="1:10">
      <c r="A28" s="200" t="s">
        <v>168</v>
      </c>
      <c r="B28" s="201" t="s">
        <v>149</v>
      </c>
      <c r="C28" s="209" t="s">
        <v>171</v>
      </c>
      <c r="D28" s="200" t="s">
        <v>172</v>
      </c>
      <c r="E28" s="203"/>
      <c r="F28" s="204">
        <v>3</v>
      </c>
      <c r="G28" s="204">
        <v>35</v>
      </c>
      <c r="H28" s="205">
        <f t="shared" si="0"/>
        <v>35</v>
      </c>
      <c r="I28" s="206"/>
      <c r="J28" s="207" t="e">
        <f t="shared" si="1"/>
        <v>#DIV/0!</v>
      </c>
    </row>
    <row r="29" spans="1:10">
      <c r="A29" s="200" t="s">
        <v>170</v>
      </c>
      <c r="B29" s="201" t="s">
        <v>174</v>
      </c>
      <c r="C29" s="202" t="s">
        <v>175</v>
      </c>
      <c r="D29" s="200">
        <v>1</v>
      </c>
      <c r="E29" s="203"/>
      <c r="F29" s="204"/>
      <c r="G29" s="204">
        <v>55</v>
      </c>
      <c r="H29" s="205">
        <f t="shared" si="0"/>
        <v>55</v>
      </c>
      <c r="I29" s="206"/>
      <c r="J29" s="207" t="e">
        <f t="shared" si="1"/>
        <v>#DIV/0!</v>
      </c>
    </row>
    <row r="30" spans="1:10">
      <c r="A30" s="200" t="s">
        <v>173</v>
      </c>
      <c r="B30" s="201" t="s">
        <v>174</v>
      </c>
      <c r="C30" s="202" t="s">
        <v>177</v>
      </c>
      <c r="D30" s="200">
        <v>1</v>
      </c>
      <c r="E30" s="203"/>
      <c r="F30" s="204">
        <v>4</v>
      </c>
      <c r="G30" s="204">
        <v>30</v>
      </c>
      <c r="H30" s="205">
        <f t="shared" si="0"/>
        <v>30</v>
      </c>
      <c r="I30" s="206"/>
      <c r="J30" s="207" t="e">
        <f t="shared" si="1"/>
        <v>#DIV/0!</v>
      </c>
    </row>
    <row r="31" spans="1:10">
      <c r="A31" s="200" t="s">
        <v>176</v>
      </c>
      <c r="B31" s="201" t="s">
        <v>174</v>
      </c>
      <c r="C31" s="202" t="s">
        <v>179</v>
      </c>
      <c r="D31" s="200" t="s">
        <v>172</v>
      </c>
      <c r="E31" s="203"/>
      <c r="F31" s="204">
        <v>2</v>
      </c>
      <c r="G31" s="204">
        <v>26</v>
      </c>
      <c r="H31" s="205">
        <f t="shared" si="0"/>
        <v>26</v>
      </c>
      <c r="I31" s="206"/>
      <c r="J31" s="207" t="e">
        <f t="shared" si="1"/>
        <v>#DIV/0!</v>
      </c>
    </row>
    <row r="32" spans="1:10">
      <c r="A32" s="200" t="s">
        <v>178</v>
      </c>
      <c r="B32" s="201" t="s">
        <v>174</v>
      </c>
      <c r="C32" s="202" t="s">
        <v>628</v>
      </c>
      <c r="D32" s="200" t="s">
        <v>157</v>
      </c>
      <c r="E32" s="203"/>
      <c r="F32" s="204"/>
      <c r="G32" s="204">
        <v>30</v>
      </c>
      <c r="H32" s="205">
        <f t="shared" si="0"/>
        <v>30</v>
      </c>
      <c r="I32" s="206"/>
      <c r="J32" s="207" t="e">
        <f t="shared" si="1"/>
        <v>#DIV/0!</v>
      </c>
    </row>
    <row r="33" spans="1:10">
      <c r="A33" s="200" t="s">
        <v>180</v>
      </c>
      <c r="B33" s="201" t="s">
        <v>174</v>
      </c>
      <c r="C33" s="202" t="s">
        <v>182</v>
      </c>
      <c r="D33" s="200" t="s">
        <v>157</v>
      </c>
      <c r="E33" s="203"/>
      <c r="F33" s="204"/>
      <c r="G33" s="204">
        <v>50</v>
      </c>
      <c r="H33" s="205">
        <f t="shared" si="0"/>
        <v>50</v>
      </c>
      <c r="I33" s="206"/>
      <c r="J33" s="207" t="e">
        <f t="shared" si="1"/>
        <v>#DIV/0!</v>
      </c>
    </row>
    <row r="34" spans="1:10">
      <c r="A34" s="200" t="s">
        <v>181</v>
      </c>
      <c r="B34" s="201" t="s">
        <v>174</v>
      </c>
      <c r="C34" s="202" t="s">
        <v>184</v>
      </c>
      <c r="D34" s="200" t="s">
        <v>157</v>
      </c>
      <c r="E34" s="203"/>
      <c r="F34" s="204">
        <v>3</v>
      </c>
      <c r="G34" s="204">
        <v>50</v>
      </c>
      <c r="H34" s="205">
        <f t="shared" si="0"/>
        <v>50</v>
      </c>
      <c r="I34" s="206"/>
      <c r="J34" s="207" t="e">
        <f t="shared" si="1"/>
        <v>#DIV/0!</v>
      </c>
    </row>
    <row r="35" spans="1:10">
      <c r="A35" s="200" t="s">
        <v>183</v>
      </c>
      <c r="B35" s="201" t="s">
        <v>174</v>
      </c>
      <c r="C35" s="202" t="s">
        <v>186</v>
      </c>
      <c r="D35" s="200" t="s">
        <v>172</v>
      </c>
      <c r="E35" s="203"/>
      <c r="F35" s="204"/>
      <c r="G35" s="204">
        <v>60</v>
      </c>
      <c r="H35" s="205">
        <f t="shared" si="0"/>
        <v>60</v>
      </c>
      <c r="I35" s="206"/>
      <c r="J35" s="207" t="e">
        <f t="shared" si="1"/>
        <v>#DIV/0!</v>
      </c>
    </row>
    <row r="36" spans="1:10">
      <c r="A36" s="200" t="s">
        <v>185</v>
      </c>
      <c r="B36" s="201" t="s">
        <v>174</v>
      </c>
      <c r="C36" s="202" t="s">
        <v>188</v>
      </c>
      <c r="D36" s="210" t="s">
        <v>172</v>
      </c>
      <c r="E36" s="211"/>
      <c r="F36" s="204"/>
      <c r="G36" s="204">
        <v>80</v>
      </c>
      <c r="H36" s="205">
        <f t="shared" si="0"/>
        <v>80</v>
      </c>
      <c r="I36" s="206"/>
      <c r="J36" s="207" t="e">
        <f t="shared" si="1"/>
        <v>#DIV/0!</v>
      </c>
    </row>
    <row r="37" spans="1:10">
      <c r="A37" s="200" t="s">
        <v>187</v>
      </c>
      <c r="B37" s="201" t="s">
        <v>174</v>
      </c>
      <c r="C37" s="202" t="s">
        <v>190</v>
      </c>
      <c r="D37" s="200" t="s">
        <v>172</v>
      </c>
      <c r="E37" s="203"/>
      <c r="F37" s="204"/>
      <c r="G37" s="204">
        <v>60</v>
      </c>
      <c r="H37" s="205">
        <f t="shared" si="0"/>
        <v>60</v>
      </c>
      <c r="I37" s="206"/>
      <c r="J37" s="207" t="e">
        <f t="shared" si="1"/>
        <v>#DIV/0!</v>
      </c>
    </row>
    <row r="38" spans="1:10">
      <c r="A38" s="200" t="s">
        <v>189</v>
      </c>
      <c r="B38" s="201" t="s">
        <v>174</v>
      </c>
      <c r="C38" s="202" t="s">
        <v>192</v>
      </c>
      <c r="D38" s="200" t="s">
        <v>193</v>
      </c>
      <c r="E38" s="203"/>
      <c r="F38" s="204"/>
      <c r="G38" s="204">
        <v>50</v>
      </c>
      <c r="H38" s="205">
        <f t="shared" si="0"/>
        <v>50</v>
      </c>
      <c r="I38" s="206"/>
      <c r="J38" s="207" t="e">
        <f t="shared" si="1"/>
        <v>#DIV/0!</v>
      </c>
    </row>
    <row r="39" spans="1:10">
      <c r="A39" s="200" t="s">
        <v>191</v>
      </c>
      <c r="B39" s="201" t="s">
        <v>174</v>
      </c>
      <c r="C39" s="202" t="s">
        <v>195</v>
      </c>
      <c r="D39" s="200" t="s">
        <v>172</v>
      </c>
      <c r="E39" s="203"/>
      <c r="F39" s="204"/>
      <c r="G39" s="204">
        <v>60</v>
      </c>
      <c r="H39" s="205">
        <f t="shared" si="0"/>
        <v>60</v>
      </c>
      <c r="I39" s="206"/>
      <c r="J39" s="207" t="e">
        <f t="shared" si="1"/>
        <v>#DIV/0!</v>
      </c>
    </row>
    <row r="40" spans="1:10">
      <c r="A40" s="200" t="s">
        <v>194</v>
      </c>
      <c r="B40" s="201" t="s">
        <v>174</v>
      </c>
      <c r="C40" s="209" t="s">
        <v>197</v>
      </c>
      <c r="D40" s="200" t="s">
        <v>160</v>
      </c>
      <c r="E40" s="203"/>
      <c r="F40" s="204"/>
      <c r="G40" s="204">
        <v>90</v>
      </c>
      <c r="H40" s="205">
        <f t="shared" si="0"/>
        <v>90</v>
      </c>
      <c r="I40" s="206"/>
      <c r="J40" s="207" t="e">
        <f t="shared" si="1"/>
        <v>#DIV/0!</v>
      </c>
    </row>
    <row r="41" spans="1:10">
      <c r="A41" s="200" t="s">
        <v>196</v>
      </c>
      <c r="B41" s="201" t="s">
        <v>199</v>
      </c>
      <c r="C41" s="202" t="s">
        <v>200</v>
      </c>
      <c r="D41" s="200" t="s">
        <v>160</v>
      </c>
      <c r="E41" s="203"/>
      <c r="F41" s="204">
        <v>4</v>
      </c>
      <c r="G41" s="204">
        <v>55</v>
      </c>
      <c r="H41" s="205">
        <f t="shared" si="0"/>
        <v>55</v>
      </c>
      <c r="I41" s="206"/>
      <c r="J41" s="207" t="e">
        <f t="shared" si="1"/>
        <v>#DIV/0!</v>
      </c>
    </row>
    <row r="42" spans="1:10">
      <c r="A42" s="200" t="s">
        <v>198</v>
      </c>
      <c r="B42" s="201" t="s">
        <v>199</v>
      </c>
      <c r="C42" s="202" t="s">
        <v>202</v>
      </c>
      <c r="D42" s="200" t="s">
        <v>160</v>
      </c>
      <c r="E42" s="203"/>
      <c r="F42" s="204">
        <v>4</v>
      </c>
      <c r="G42" s="204">
        <v>55</v>
      </c>
      <c r="H42" s="205">
        <f t="shared" si="0"/>
        <v>55</v>
      </c>
      <c r="I42" s="206"/>
      <c r="J42" s="207" t="e">
        <f t="shared" si="1"/>
        <v>#DIV/0!</v>
      </c>
    </row>
    <row r="43" spans="1:10">
      <c r="A43" s="200" t="s">
        <v>201</v>
      </c>
      <c r="B43" s="201" t="s">
        <v>204</v>
      </c>
      <c r="C43" s="202" t="s">
        <v>205</v>
      </c>
      <c r="D43" s="200" t="s">
        <v>160</v>
      </c>
      <c r="E43" s="203"/>
      <c r="F43" s="204">
        <v>3</v>
      </c>
      <c r="G43" s="204">
        <v>30</v>
      </c>
      <c r="H43" s="205">
        <f t="shared" si="0"/>
        <v>30</v>
      </c>
      <c r="I43" s="206"/>
      <c r="J43" s="207" t="e">
        <f t="shared" si="1"/>
        <v>#DIV/0!</v>
      </c>
    </row>
    <row r="44" spans="1:10">
      <c r="A44" s="200" t="s">
        <v>203</v>
      </c>
      <c r="B44" s="201" t="s">
        <v>204</v>
      </c>
      <c r="C44" s="202" t="s">
        <v>629</v>
      </c>
      <c r="D44" s="212" t="s">
        <v>160</v>
      </c>
      <c r="E44" s="211"/>
      <c r="F44" s="204"/>
      <c r="G44" s="204">
        <v>50</v>
      </c>
      <c r="H44" s="205">
        <f t="shared" si="0"/>
        <v>50</v>
      </c>
      <c r="I44" s="206"/>
      <c r="J44" s="207" t="e">
        <f t="shared" si="1"/>
        <v>#DIV/0!</v>
      </c>
    </row>
    <row r="45" spans="1:10">
      <c r="A45" s="200" t="s">
        <v>206</v>
      </c>
      <c r="B45" s="201" t="s">
        <v>204</v>
      </c>
      <c r="C45" s="202" t="s">
        <v>630</v>
      </c>
      <c r="D45" s="200" t="s">
        <v>157</v>
      </c>
      <c r="E45" s="203"/>
      <c r="F45" s="204"/>
      <c r="G45" s="204">
        <v>60</v>
      </c>
      <c r="H45" s="205">
        <f t="shared" si="0"/>
        <v>60</v>
      </c>
      <c r="I45" s="206"/>
      <c r="J45" s="207" t="e">
        <f t="shared" si="1"/>
        <v>#DIV/0!</v>
      </c>
    </row>
    <row r="46" spans="1:10">
      <c r="A46" s="200" t="s">
        <v>207</v>
      </c>
      <c r="B46" s="201" t="s">
        <v>204</v>
      </c>
      <c r="C46" s="202" t="s">
        <v>631</v>
      </c>
      <c r="D46" s="200" t="s">
        <v>157</v>
      </c>
      <c r="E46" s="203"/>
      <c r="F46" s="204">
        <v>5</v>
      </c>
      <c r="G46" s="204">
        <v>80</v>
      </c>
      <c r="H46" s="205">
        <f t="shared" si="0"/>
        <v>80</v>
      </c>
      <c r="I46" s="206"/>
      <c r="J46" s="207" t="e">
        <f t="shared" si="1"/>
        <v>#DIV/0!</v>
      </c>
    </row>
    <row r="47" spans="1:10">
      <c r="A47" s="200" t="s">
        <v>208</v>
      </c>
      <c r="B47" s="201" t="s">
        <v>204</v>
      </c>
      <c r="C47" s="202" t="s">
        <v>210</v>
      </c>
      <c r="D47" s="200" t="s">
        <v>160</v>
      </c>
      <c r="E47" s="203"/>
      <c r="F47" s="204"/>
      <c r="G47" s="204">
        <v>40</v>
      </c>
      <c r="H47" s="205">
        <f t="shared" si="0"/>
        <v>40</v>
      </c>
      <c r="I47" s="206"/>
      <c r="J47" s="207" t="e">
        <f t="shared" si="1"/>
        <v>#DIV/0!</v>
      </c>
    </row>
    <row r="48" spans="1:10">
      <c r="A48" s="200" t="s">
        <v>209</v>
      </c>
      <c r="B48" s="201" t="s">
        <v>204</v>
      </c>
      <c r="C48" s="202" t="s">
        <v>211</v>
      </c>
      <c r="D48" s="200" t="s">
        <v>193</v>
      </c>
      <c r="E48" s="203"/>
      <c r="F48" s="204"/>
      <c r="G48" s="204">
        <v>60</v>
      </c>
      <c r="H48" s="205">
        <f t="shared" si="0"/>
        <v>60</v>
      </c>
      <c r="I48" s="206"/>
      <c r="J48" s="207" t="e">
        <f t="shared" si="1"/>
        <v>#DIV/0!</v>
      </c>
    </row>
  </sheetData>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3" priority="1" operator="greaterThan">
      <formula>0.1</formula>
    </cfRule>
    <cfRule type="cellIs" dxfId="12"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1"/>
  <sheetViews>
    <sheetView workbookViewId="0">
      <selection sqref="A1:J1"/>
    </sheetView>
  </sheetViews>
  <sheetFormatPr baseColWidth="10" defaultColWidth="8.796875" defaultRowHeight="15.6"/>
  <cols>
    <col min="1" max="1" width="13" style="185" customWidth="1"/>
    <col min="2" max="2" width="15.19921875" style="185" customWidth="1"/>
    <col min="3" max="3" width="69.69921875" style="185" customWidth="1"/>
    <col min="4" max="10" width="8.796875" style="185" customWidth="1"/>
    <col min="11" max="1025" width="8.796875" style="108" customWidth="1"/>
    <col min="1026" max="16384" width="8.796875" style="108"/>
  </cols>
  <sheetData>
    <row r="1" spans="1:10" ht="22.8">
      <c r="A1" s="291" t="s">
        <v>212</v>
      </c>
      <c r="B1" s="291"/>
      <c r="C1" s="291"/>
      <c r="D1" s="291"/>
      <c r="E1" s="291"/>
      <c r="F1" s="291"/>
      <c r="G1" s="291"/>
      <c r="H1" s="291"/>
      <c r="I1" s="291"/>
      <c r="J1" s="291"/>
    </row>
    <row r="2" spans="1:10" ht="96" customHeight="1" thickBot="1">
      <c r="A2" s="292" t="s">
        <v>119</v>
      </c>
      <c r="B2" s="292"/>
      <c r="C2" s="292"/>
      <c r="D2" s="292"/>
      <c r="E2" s="292"/>
      <c r="F2" s="292"/>
      <c r="G2" s="292"/>
      <c r="H2" s="292"/>
      <c r="I2" s="292"/>
      <c r="J2" s="292"/>
    </row>
    <row r="3" spans="1:10">
      <c r="A3" s="186"/>
      <c r="B3" s="186"/>
      <c r="C3" s="186"/>
      <c r="D3" s="186"/>
      <c r="E3" s="186"/>
      <c r="F3" s="186"/>
      <c r="G3" s="186"/>
      <c r="H3" s="186"/>
      <c r="I3" s="186"/>
      <c r="J3" s="186"/>
    </row>
    <row r="4" spans="1:10" ht="20.7" customHeight="1">
      <c r="A4" s="293" t="s">
        <v>120</v>
      </c>
      <c r="B4" s="293"/>
      <c r="C4" s="186"/>
      <c r="D4" s="293" t="s">
        <v>121</v>
      </c>
      <c r="E4" s="293"/>
      <c r="F4" s="293"/>
      <c r="G4" s="293"/>
      <c r="H4" s="293"/>
      <c r="I4" s="293"/>
      <c r="J4" s="293"/>
    </row>
    <row r="5" spans="1:10">
      <c r="A5" s="187" t="s">
        <v>122</v>
      </c>
      <c r="B5" s="188" t="s">
        <v>123</v>
      </c>
      <c r="C5" s="186"/>
      <c r="D5" s="290" t="s">
        <v>124</v>
      </c>
      <c r="E5" s="290"/>
      <c r="F5" s="290"/>
      <c r="G5" s="290"/>
      <c r="H5" s="290"/>
      <c r="I5" s="290"/>
      <c r="J5" s="189">
        <f>'Principal - ABP'!H19</f>
        <v>0</v>
      </c>
    </row>
    <row r="6" spans="1:10">
      <c r="A6" s="190" t="s">
        <v>125</v>
      </c>
      <c r="B6" s="189">
        <v>10</v>
      </c>
      <c r="C6" s="186"/>
      <c r="D6" s="290" t="s">
        <v>126</v>
      </c>
      <c r="E6" s="290"/>
      <c r="F6" s="290"/>
      <c r="G6" s="290"/>
      <c r="H6" s="290"/>
      <c r="I6" s="290"/>
      <c r="J6" s="191">
        <f>J5*B7</f>
        <v>0</v>
      </c>
    </row>
    <row r="7" spans="1:10">
      <c r="A7" s="190" t="s">
        <v>127</v>
      </c>
      <c r="B7" s="189">
        <v>110</v>
      </c>
      <c r="C7" s="186"/>
      <c r="D7" s="290" t="s">
        <v>128</v>
      </c>
      <c r="E7" s="290"/>
      <c r="F7" s="290"/>
      <c r="G7" s="290"/>
      <c r="H7" s="290"/>
      <c r="I7" s="290"/>
      <c r="J7" s="192">
        <f>I13</f>
        <v>0</v>
      </c>
    </row>
    <row r="8" spans="1:10" ht="20.25" customHeight="1">
      <c r="A8" s="190" t="s">
        <v>129</v>
      </c>
      <c r="B8" s="189">
        <v>30</v>
      </c>
      <c r="C8" s="186"/>
      <c r="D8" s="290" t="s">
        <v>130</v>
      </c>
      <c r="E8" s="290"/>
      <c r="F8" s="290"/>
      <c r="G8" s="290"/>
      <c r="H8" s="290"/>
      <c r="I8" s="290"/>
      <c r="J8" s="193" t="e">
        <f>ABS(J6-J7)/J6</f>
        <v>#DIV/0!</v>
      </c>
    </row>
    <row r="9" spans="1:10" ht="18">
      <c r="A9" s="194" t="s">
        <v>64</v>
      </c>
      <c r="B9" s="195">
        <f>SUM(B6:B8)</f>
        <v>150</v>
      </c>
      <c r="C9" s="186"/>
      <c r="D9" s="295" t="s">
        <v>131</v>
      </c>
      <c r="E9" s="295"/>
      <c r="F9" s="295"/>
      <c r="G9" s="295"/>
      <c r="H9" s="295"/>
      <c r="I9" s="295"/>
      <c r="J9" s="196" t="e">
        <f>J13</f>
        <v>#DIV/0!</v>
      </c>
    </row>
    <row r="10" spans="1:10">
      <c r="A10" s="186"/>
      <c r="B10" s="186"/>
      <c r="C10" s="186"/>
      <c r="D10" s="186"/>
      <c r="E10" s="186"/>
      <c r="F10" s="186"/>
      <c r="G10" s="186"/>
      <c r="H10" s="186"/>
      <c r="I10" s="186"/>
      <c r="J10" s="186"/>
    </row>
    <row r="11" spans="1:10" ht="15" customHeight="1">
      <c r="A11" s="296" t="s">
        <v>38</v>
      </c>
      <c r="B11" s="296" t="s">
        <v>39</v>
      </c>
      <c r="C11" s="296" t="s">
        <v>40</v>
      </c>
      <c r="D11" s="297" t="s">
        <v>132</v>
      </c>
      <c r="E11" s="298" t="s">
        <v>133</v>
      </c>
      <c r="F11" s="297" t="s">
        <v>134</v>
      </c>
      <c r="G11" s="297"/>
      <c r="H11" s="297"/>
      <c r="I11" s="298" t="s">
        <v>135</v>
      </c>
      <c r="J11" s="298"/>
    </row>
    <row r="12" spans="1:10">
      <c r="A12" s="296"/>
      <c r="B12" s="296"/>
      <c r="C12" s="296"/>
      <c r="D12" s="297"/>
      <c r="E12" s="297"/>
      <c r="F12" s="197" t="s">
        <v>136</v>
      </c>
      <c r="G12" s="197" t="s">
        <v>137</v>
      </c>
      <c r="H12" s="197" t="s">
        <v>138</v>
      </c>
      <c r="I12" s="198" t="s">
        <v>123</v>
      </c>
      <c r="J12" s="198" t="s">
        <v>139</v>
      </c>
    </row>
    <row r="13" spans="1:10" ht="18">
      <c r="A13" s="294"/>
      <c r="B13" s="294"/>
      <c r="C13" s="294"/>
      <c r="D13" s="294"/>
      <c r="E13" s="294"/>
      <c r="F13" s="294"/>
      <c r="G13" s="294"/>
      <c r="H13" s="294"/>
      <c r="I13" s="199">
        <f>SUM(I14:I51)</f>
        <v>0</v>
      </c>
      <c r="J13" s="199" t="e">
        <f>SUM(J14:J51)</f>
        <v>#DIV/0!</v>
      </c>
    </row>
    <row r="14" spans="1:10" ht="31.2">
      <c r="A14" s="200" t="s">
        <v>213</v>
      </c>
      <c r="B14" s="201" t="s">
        <v>214</v>
      </c>
      <c r="C14" s="236" t="s">
        <v>215</v>
      </c>
      <c r="D14" s="200" t="s">
        <v>216</v>
      </c>
      <c r="E14" s="203"/>
      <c r="F14" s="204">
        <v>5</v>
      </c>
      <c r="G14" s="204">
        <v>45</v>
      </c>
      <c r="H14" s="205">
        <f t="shared" ref="H14:H51" si="0">G14+F14*$J$5</f>
        <v>45</v>
      </c>
      <c r="I14" s="206"/>
      <c r="J14" s="207" t="e">
        <f>I14/$J$6*10*$J$5</f>
        <v>#DIV/0!</v>
      </c>
    </row>
    <row r="15" spans="1:10" ht="31.2">
      <c r="A15" s="200" t="s">
        <v>217</v>
      </c>
      <c r="B15" s="201" t="s">
        <v>214</v>
      </c>
      <c r="C15" s="236" t="s">
        <v>218</v>
      </c>
      <c r="D15" s="200" t="s">
        <v>216</v>
      </c>
      <c r="E15" s="203"/>
      <c r="F15" s="204">
        <v>10</v>
      </c>
      <c r="G15" s="204">
        <v>40</v>
      </c>
      <c r="H15" s="205">
        <f t="shared" si="0"/>
        <v>40</v>
      </c>
      <c r="I15" s="206"/>
      <c r="J15" s="207" t="e">
        <f>I15/$J$6*10*$J$5</f>
        <v>#DIV/0!</v>
      </c>
    </row>
    <row r="16" spans="1:10">
      <c r="A16" s="200" t="s">
        <v>219</v>
      </c>
      <c r="B16" s="201" t="s">
        <v>214</v>
      </c>
      <c r="C16" s="236" t="s">
        <v>666</v>
      </c>
      <c r="D16" s="238" t="s">
        <v>193</v>
      </c>
      <c r="E16" s="203"/>
      <c r="F16" s="204"/>
      <c r="G16" s="204">
        <v>40</v>
      </c>
      <c r="H16" s="205">
        <f t="shared" si="0"/>
        <v>40</v>
      </c>
      <c r="I16" s="206"/>
      <c r="J16" s="207"/>
    </row>
    <row r="17" spans="1:10">
      <c r="A17" s="200" t="s">
        <v>222</v>
      </c>
      <c r="B17" s="201" t="s">
        <v>214</v>
      </c>
      <c r="C17" s="236" t="s">
        <v>667</v>
      </c>
      <c r="D17" s="239" t="s">
        <v>193</v>
      </c>
      <c r="E17" s="203"/>
      <c r="F17" s="204"/>
      <c r="G17" s="204">
        <v>40</v>
      </c>
      <c r="H17" s="205">
        <f t="shared" si="0"/>
        <v>40</v>
      </c>
      <c r="I17" s="206"/>
      <c r="J17" s="207"/>
    </row>
    <row r="18" spans="1:10">
      <c r="A18" s="200" t="s">
        <v>224</v>
      </c>
      <c r="B18" s="201" t="s">
        <v>220</v>
      </c>
      <c r="C18" s="236" t="s">
        <v>221</v>
      </c>
      <c r="D18" s="200" t="s">
        <v>216</v>
      </c>
      <c r="E18" s="203"/>
      <c r="F18" s="204">
        <v>3</v>
      </c>
      <c r="G18" s="204">
        <v>10</v>
      </c>
      <c r="H18" s="205">
        <f t="shared" si="0"/>
        <v>10</v>
      </c>
      <c r="I18" s="206"/>
      <c r="J18" s="207" t="e">
        <f t="shared" ref="J18:J30" si="1">I18/$J$6*10*$J$5</f>
        <v>#DIV/0!</v>
      </c>
    </row>
    <row r="19" spans="1:10">
      <c r="A19" s="200" t="s">
        <v>226</v>
      </c>
      <c r="B19" s="201" t="s">
        <v>220</v>
      </c>
      <c r="C19" s="236" t="s">
        <v>223</v>
      </c>
      <c r="D19" s="200" t="s">
        <v>216</v>
      </c>
      <c r="E19" s="203"/>
      <c r="F19" s="204">
        <v>2</v>
      </c>
      <c r="G19" s="204">
        <v>5</v>
      </c>
      <c r="H19" s="205">
        <f t="shared" si="0"/>
        <v>5</v>
      </c>
      <c r="I19" s="206"/>
      <c r="J19" s="207" t="e">
        <f t="shared" si="1"/>
        <v>#DIV/0!</v>
      </c>
    </row>
    <row r="20" spans="1:10">
      <c r="A20" s="200" t="s">
        <v>227</v>
      </c>
      <c r="B20" s="201" t="s">
        <v>220</v>
      </c>
      <c r="C20" s="236" t="s">
        <v>225</v>
      </c>
      <c r="D20" s="200" t="s">
        <v>216</v>
      </c>
      <c r="E20" s="203"/>
      <c r="F20" s="204">
        <v>2</v>
      </c>
      <c r="G20" s="204">
        <v>5</v>
      </c>
      <c r="H20" s="205">
        <f t="shared" si="0"/>
        <v>5</v>
      </c>
      <c r="I20" s="206"/>
      <c r="J20" s="207" t="e">
        <f t="shared" si="1"/>
        <v>#DIV/0!</v>
      </c>
    </row>
    <row r="21" spans="1:10">
      <c r="A21" s="200" t="s">
        <v>229</v>
      </c>
      <c r="B21" s="201" t="s">
        <v>220</v>
      </c>
      <c r="C21" s="236" t="s">
        <v>668</v>
      </c>
      <c r="D21" s="200" t="s">
        <v>216</v>
      </c>
      <c r="E21" s="203"/>
      <c r="F21" s="204"/>
      <c r="G21" s="204">
        <v>10</v>
      </c>
      <c r="H21" s="205">
        <f t="shared" si="0"/>
        <v>10</v>
      </c>
      <c r="I21" s="206"/>
      <c r="J21" s="207" t="e">
        <f t="shared" si="1"/>
        <v>#DIV/0!</v>
      </c>
    </row>
    <row r="22" spans="1:10">
      <c r="A22" s="200" t="s">
        <v>231</v>
      </c>
      <c r="B22" s="201" t="s">
        <v>220</v>
      </c>
      <c r="C22" s="236" t="s">
        <v>228</v>
      </c>
      <c r="D22" s="200" t="s">
        <v>216</v>
      </c>
      <c r="E22" s="203"/>
      <c r="F22" s="204">
        <v>2</v>
      </c>
      <c r="G22" s="204">
        <v>5</v>
      </c>
      <c r="H22" s="205">
        <f t="shared" si="0"/>
        <v>5</v>
      </c>
      <c r="I22" s="206"/>
      <c r="J22" s="207" t="e">
        <f t="shared" si="1"/>
        <v>#DIV/0!</v>
      </c>
    </row>
    <row r="23" spans="1:10">
      <c r="A23" s="200" t="s">
        <v>233</v>
      </c>
      <c r="B23" s="201" t="s">
        <v>230</v>
      </c>
      <c r="C23" s="236" t="s">
        <v>669</v>
      </c>
      <c r="D23" s="200">
        <v>1</v>
      </c>
      <c r="E23" s="203"/>
      <c r="F23" s="204">
        <v>5</v>
      </c>
      <c r="G23" s="204">
        <v>10</v>
      </c>
      <c r="H23" s="205">
        <f t="shared" si="0"/>
        <v>10</v>
      </c>
      <c r="I23" s="206"/>
      <c r="J23" s="207" t="e">
        <f t="shared" si="1"/>
        <v>#DIV/0!</v>
      </c>
    </row>
    <row r="24" spans="1:10">
      <c r="A24" s="200" t="s">
        <v>235</v>
      </c>
      <c r="B24" s="201" t="s">
        <v>230</v>
      </c>
      <c r="C24" s="236" t="s">
        <v>232</v>
      </c>
      <c r="D24" s="200">
        <v>1</v>
      </c>
      <c r="E24" s="203"/>
      <c r="F24" s="204">
        <v>5</v>
      </c>
      <c r="G24" s="204">
        <v>0</v>
      </c>
      <c r="H24" s="205">
        <f t="shared" si="0"/>
        <v>0</v>
      </c>
      <c r="I24" s="206"/>
      <c r="J24" s="207" t="e">
        <f t="shared" si="1"/>
        <v>#DIV/0!</v>
      </c>
    </row>
    <row r="25" spans="1:10">
      <c r="A25" s="200" t="s">
        <v>237</v>
      </c>
      <c r="B25" s="201" t="s">
        <v>230</v>
      </c>
      <c r="C25" s="236" t="s">
        <v>234</v>
      </c>
      <c r="D25" s="200" t="s">
        <v>216</v>
      </c>
      <c r="E25" s="203"/>
      <c r="F25" s="204">
        <v>5</v>
      </c>
      <c r="G25" s="204">
        <v>0</v>
      </c>
      <c r="H25" s="205">
        <f t="shared" si="0"/>
        <v>0</v>
      </c>
      <c r="I25" s="206"/>
      <c r="J25" s="207" t="e">
        <f t="shared" si="1"/>
        <v>#DIV/0!</v>
      </c>
    </row>
    <row r="26" spans="1:10">
      <c r="A26" s="200" t="s">
        <v>239</v>
      </c>
      <c r="B26" s="201" t="s">
        <v>230</v>
      </c>
      <c r="C26" s="236" t="s">
        <v>236</v>
      </c>
      <c r="D26" s="200" t="s">
        <v>216</v>
      </c>
      <c r="E26" s="203"/>
      <c r="F26" s="204">
        <v>5</v>
      </c>
      <c r="G26" s="204">
        <v>0</v>
      </c>
      <c r="H26" s="205">
        <f t="shared" si="0"/>
        <v>0</v>
      </c>
      <c r="I26" s="206"/>
      <c r="J26" s="207" t="e">
        <f t="shared" si="1"/>
        <v>#DIV/0!</v>
      </c>
    </row>
    <row r="27" spans="1:10">
      <c r="A27" s="200" t="s">
        <v>241</v>
      </c>
      <c r="B27" s="201" t="s">
        <v>230</v>
      </c>
      <c r="C27" s="236" t="s">
        <v>238</v>
      </c>
      <c r="D27" s="200">
        <v>1</v>
      </c>
      <c r="E27" s="203"/>
      <c r="F27" s="204">
        <v>5</v>
      </c>
      <c r="G27" s="204">
        <v>0</v>
      </c>
      <c r="H27" s="205">
        <f t="shared" si="0"/>
        <v>0</v>
      </c>
      <c r="I27" s="206"/>
      <c r="J27" s="207" t="e">
        <f t="shared" si="1"/>
        <v>#DIV/0!</v>
      </c>
    </row>
    <row r="28" spans="1:10">
      <c r="A28" s="200" t="s">
        <v>244</v>
      </c>
      <c r="B28" s="201" t="s">
        <v>230</v>
      </c>
      <c r="C28" s="237" t="s">
        <v>240</v>
      </c>
      <c r="D28" s="200" t="s">
        <v>157</v>
      </c>
      <c r="E28" s="203"/>
      <c r="F28" s="204">
        <v>3</v>
      </c>
      <c r="G28" s="204">
        <v>10</v>
      </c>
      <c r="H28" s="205">
        <f t="shared" si="0"/>
        <v>10</v>
      </c>
      <c r="I28" s="206"/>
      <c r="J28" s="207" t="e">
        <f t="shared" si="1"/>
        <v>#DIV/0!</v>
      </c>
    </row>
    <row r="29" spans="1:10" ht="31.2">
      <c r="A29" s="200" t="s">
        <v>246</v>
      </c>
      <c r="B29" s="201" t="s">
        <v>242</v>
      </c>
      <c r="C29" s="236" t="s">
        <v>243</v>
      </c>
      <c r="D29" s="200">
        <v>1</v>
      </c>
      <c r="E29" s="203"/>
      <c r="F29" s="204">
        <v>1</v>
      </c>
      <c r="G29" s="204">
        <v>5</v>
      </c>
      <c r="H29" s="205">
        <f t="shared" si="0"/>
        <v>5</v>
      </c>
      <c r="I29" s="206"/>
      <c r="J29" s="207" t="e">
        <f t="shared" si="1"/>
        <v>#DIV/0!</v>
      </c>
    </row>
    <row r="30" spans="1:10">
      <c r="A30" s="200" t="s">
        <v>248</v>
      </c>
      <c r="B30" s="201" t="s">
        <v>242</v>
      </c>
      <c r="C30" s="236" t="s">
        <v>245</v>
      </c>
      <c r="D30" s="200" t="s">
        <v>157</v>
      </c>
      <c r="E30" s="203"/>
      <c r="F30" s="204">
        <v>3</v>
      </c>
      <c r="G30" s="204">
        <v>10</v>
      </c>
      <c r="H30" s="205">
        <f t="shared" si="0"/>
        <v>10</v>
      </c>
      <c r="I30" s="206"/>
      <c r="J30" s="207" t="e">
        <f t="shared" si="1"/>
        <v>#DIV/0!</v>
      </c>
    </row>
    <row r="31" spans="1:10">
      <c r="A31" s="200" t="s">
        <v>250</v>
      </c>
      <c r="B31" s="201" t="s">
        <v>242</v>
      </c>
      <c r="C31" s="236" t="s">
        <v>670</v>
      </c>
      <c r="D31" s="200" t="s">
        <v>157</v>
      </c>
      <c r="E31" s="203"/>
      <c r="F31" s="204">
        <v>4</v>
      </c>
      <c r="G31" s="204">
        <v>20</v>
      </c>
      <c r="H31" s="205">
        <f t="shared" si="0"/>
        <v>20</v>
      </c>
      <c r="I31" s="206"/>
      <c r="J31" s="207"/>
    </row>
    <row r="32" spans="1:10">
      <c r="A32" s="200" t="s">
        <v>250</v>
      </c>
      <c r="B32" s="201" t="s">
        <v>242</v>
      </c>
      <c r="C32" s="236" t="s">
        <v>247</v>
      </c>
      <c r="D32" s="200" t="s">
        <v>157</v>
      </c>
      <c r="E32" s="203"/>
      <c r="F32" s="204">
        <v>6</v>
      </c>
      <c r="G32" s="204">
        <v>35</v>
      </c>
      <c r="H32" s="205">
        <f t="shared" si="0"/>
        <v>35</v>
      </c>
      <c r="I32" s="206"/>
      <c r="J32" s="207" t="e">
        <f t="shared" ref="J32:J51" si="2">I32/$J$6*10*$J$5</f>
        <v>#DIV/0!</v>
      </c>
    </row>
    <row r="33" spans="1:10">
      <c r="A33" s="200" t="s">
        <v>253</v>
      </c>
      <c r="B33" s="201" t="s">
        <v>242</v>
      </c>
      <c r="C33" s="236" t="s">
        <v>249</v>
      </c>
      <c r="D33" s="200" t="s">
        <v>172</v>
      </c>
      <c r="E33" s="203"/>
      <c r="F33" s="204">
        <v>5</v>
      </c>
      <c r="G33" s="204">
        <v>15</v>
      </c>
      <c r="H33" s="205">
        <f t="shared" si="0"/>
        <v>15</v>
      </c>
      <c r="I33" s="206"/>
      <c r="J33" s="207" t="e">
        <f t="shared" si="2"/>
        <v>#DIV/0!</v>
      </c>
    </row>
    <row r="34" spans="1:10">
      <c r="A34" s="200" t="s">
        <v>255</v>
      </c>
      <c r="B34" s="201" t="s">
        <v>251</v>
      </c>
      <c r="C34" s="236" t="s">
        <v>252</v>
      </c>
      <c r="D34" s="200" t="s">
        <v>157</v>
      </c>
      <c r="E34" s="203"/>
      <c r="F34" s="204">
        <v>1</v>
      </c>
      <c r="G34" s="204">
        <v>5</v>
      </c>
      <c r="H34" s="205">
        <f t="shared" si="0"/>
        <v>5</v>
      </c>
      <c r="I34" s="206"/>
      <c r="J34" s="207" t="e">
        <f t="shared" si="2"/>
        <v>#DIV/0!</v>
      </c>
    </row>
    <row r="35" spans="1:10">
      <c r="A35" s="200" t="s">
        <v>257</v>
      </c>
      <c r="B35" s="201" t="s">
        <v>251</v>
      </c>
      <c r="C35" s="236" t="s">
        <v>254</v>
      </c>
      <c r="D35" s="200" t="s">
        <v>157</v>
      </c>
      <c r="E35" s="203"/>
      <c r="F35" s="204">
        <v>2</v>
      </c>
      <c r="G35" s="204">
        <v>5</v>
      </c>
      <c r="H35" s="205">
        <f t="shared" si="0"/>
        <v>5</v>
      </c>
      <c r="I35" s="206"/>
      <c r="J35" s="207" t="e">
        <f t="shared" si="2"/>
        <v>#DIV/0!</v>
      </c>
    </row>
    <row r="36" spans="1:10" ht="31.2">
      <c r="A36" s="200" t="s">
        <v>259</v>
      </c>
      <c r="B36" s="201" t="s">
        <v>251</v>
      </c>
      <c r="C36" s="236" t="s">
        <v>256</v>
      </c>
      <c r="D36" s="200" t="s">
        <v>157</v>
      </c>
      <c r="E36" s="203"/>
      <c r="F36" s="204">
        <v>2</v>
      </c>
      <c r="G36" s="204">
        <v>5</v>
      </c>
      <c r="H36" s="205">
        <f t="shared" si="0"/>
        <v>5</v>
      </c>
      <c r="I36" s="206"/>
      <c r="J36" s="207" t="e">
        <f t="shared" si="2"/>
        <v>#DIV/0!</v>
      </c>
    </row>
    <row r="37" spans="1:10">
      <c r="A37" s="200" t="s">
        <v>261</v>
      </c>
      <c r="B37" s="201" t="s">
        <v>251</v>
      </c>
      <c r="C37" s="236" t="s">
        <v>258</v>
      </c>
      <c r="D37" s="200" t="s">
        <v>157</v>
      </c>
      <c r="E37" s="203"/>
      <c r="F37" s="204">
        <v>3</v>
      </c>
      <c r="G37" s="204">
        <v>10</v>
      </c>
      <c r="H37" s="205">
        <f t="shared" si="0"/>
        <v>10</v>
      </c>
      <c r="I37" s="206"/>
      <c r="J37" s="207" t="e">
        <f t="shared" si="2"/>
        <v>#DIV/0!</v>
      </c>
    </row>
    <row r="38" spans="1:10">
      <c r="A38" s="200" t="s">
        <v>265</v>
      </c>
      <c r="B38" s="201" t="s">
        <v>251</v>
      </c>
      <c r="C38" s="236" t="s">
        <v>260</v>
      </c>
      <c r="D38" s="200" t="s">
        <v>157</v>
      </c>
      <c r="E38" s="203"/>
      <c r="F38" s="204">
        <v>2</v>
      </c>
      <c r="G38" s="204">
        <v>5</v>
      </c>
      <c r="H38" s="205">
        <f t="shared" si="0"/>
        <v>5</v>
      </c>
      <c r="I38" s="206"/>
      <c r="J38" s="207" t="e">
        <f t="shared" si="2"/>
        <v>#DIV/0!</v>
      </c>
    </row>
    <row r="39" spans="1:10">
      <c r="A39" s="200" t="s">
        <v>267</v>
      </c>
      <c r="B39" s="201" t="s">
        <v>262</v>
      </c>
      <c r="C39" s="236" t="s">
        <v>263</v>
      </c>
      <c r="D39" s="200" t="s">
        <v>264</v>
      </c>
      <c r="E39" s="203"/>
      <c r="F39" s="204"/>
      <c r="G39" s="204">
        <v>5</v>
      </c>
      <c r="H39" s="205">
        <f t="shared" si="0"/>
        <v>5</v>
      </c>
      <c r="I39" s="206"/>
      <c r="J39" s="207" t="e">
        <f t="shared" si="2"/>
        <v>#DIV/0!</v>
      </c>
    </row>
    <row r="40" spans="1:10">
      <c r="A40" s="200" t="s">
        <v>270</v>
      </c>
      <c r="B40" s="201" t="s">
        <v>262</v>
      </c>
      <c r="C40" s="236" t="s">
        <v>266</v>
      </c>
      <c r="D40" s="200">
        <v>2</v>
      </c>
      <c r="E40" s="211"/>
      <c r="F40" s="204">
        <v>5</v>
      </c>
      <c r="G40" s="204">
        <v>25</v>
      </c>
      <c r="H40" s="205">
        <f t="shared" si="0"/>
        <v>25</v>
      </c>
      <c r="I40" s="206"/>
      <c r="J40" s="207" t="e">
        <f t="shared" si="2"/>
        <v>#DIV/0!</v>
      </c>
    </row>
    <row r="41" spans="1:10">
      <c r="A41" s="200" t="s">
        <v>272</v>
      </c>
      <c r="B41" s="201" t="s">
        <v>262</v>
      </c>
      <c r="C41" s="236" t="s">
        <v>268</v>
      </c>
      <c r="D41" s="200" t="s">
        <v>269</v>
      </c>
      <c r="E41" s="203"/>
      <c r="F41" s="204">
        <v>5</v>
      </c>
      <c r="G41" s="204">
        <v>5</v>
      </c>
      <c r="H41" s="205">
        <f t="shared" si="0"/>
        <v>5</v>
      </c>
      <c r="I41" s="206"/>
      <c r="J41" s="207" t="e">
        <f t="shared" si="2"/>
        <v>#DIV/0!</v>
      </c>
    </row>
    <row r="42" spans="1:10">
      <c r="A42" s="200" t="s">
        <v>275</v>
      </c>
      <c r="B42" s="201" t="s">
        <v>262</v>
      </c>
      <c r="C42" s="236" t="s">
        <v>271</v>
      </c>
      <c r="D42" s="200" t="s">
        <v>269</v>
      </c>
      <c r="E42" s="203"/>
      <c r="F42" s="204">
        <v>3</v>
      </c>
      <c r="G42" s="204">
        <v>5</v>
      </c>
      <c r="H42" s="205">
        <f t="shared" si="0"/>
        <v>5</v>
      </c>
      <c r="I42" s="206"/>
      <c r="J42" s="207" t="e">
        <f t="shared" si="2"/>
        <v>#DIV/0!</v>
      </c>
    </row>
    <row r="43" spans="1:10">
      <c r="A43" s="200" t="s">
        <v>277</v>
      </c>
      <c r="B43" s="201" t="s">
        <v>273</v>
      </c>
      <c r="C43" s="236" t="s">
        <v>274</v>
      </c>
      <c r="D43" s="200" t="s">
        <v>269</v>
      </c>
      <c r="E43" s="203"/>
      <c r="F43" s="204">
        <v>1</v>
      </c>
      <c r="G43" s="204">
        <v>5</v>
      </c>
      <c r="H43" s="205">
        <f t="shared" si="0"/>
        <v>5</v>
      </c>
      <c r="I43" s="206"/>
      <c r="J43" s="207" t="e">
        <f t="shared" si="2"/>
        <v>#DIV/0!</v>
      </c>
    </row>
    <row r="44" spans="1:10" ht="31.2">
      <c r="A44" s="200" t="s">
        <v>279</v>
      </c>
      <c r="B44" s="201" t="s">
        <v>273</v>
      </c>
      <c r="C44" s="236" t="s">
        <v>276</v>
      </c>
      <c r="D44" s="200" t="s">
        <v>269</v>
      </c>
      <c r="E44" s="203"/>
      <c r="F44" s="204">
        <v>2</v>
      </c>
      <c r="G44" s="204">
        <v>5</v>
      </c>
      <c r="H44" s="205">
        <f t="shared" si="0"/>
        <v>5</v>
      </c>
      <c r="I44" s="206"/>
      <c r="J44" s="207" t="e">
        <f t="shared" si="2"/>
        <v>#DIV/0!</v>
      </c>
    </row>
    <row r="45" spans="1:10" ht="31.2">
      <c r="A45" s="200" t="s">
        <v>281</v>
      </c>
      <c r="B45" s="201" t="s">
        <v>273</v>
      </c>
      <c r="C45" s="236" t="s">
        <v>278</v>
      </c>
      <c r="D45" s="200" t="s">
        <v>269</v>
      </c>
      <c r="E45" s="203"/>
      <c r="F45" s="204">
        <v>1</v>
      </c>
      <c r="G45" s="204">
        <v>5</v>
      </c>
      <c r="H45" s="205">
        <f t="shared" si="0"/>
        <v>5</v>
      </c>
      <c r="I45" s="206"/>
      <c r="J45" s="207" t="e">
        <f t="shared" si="2"/>
        <v>#DIV/0!</v>
      </c>
    </row>
    <row r="46" spans="1:10" ht="31.2">
      <c r="A46" s="200" t="s">
        <v>283</v>
      </c>
      <c r="B46" s="201" t="s">
        <v>273</v>
      </c>
      <c r="C46" s="236" t="s">
        <v>280</v>
      </c>
      <c r="D46" s="200" t="s">
        <v>269</v>
      </c>
      <c r="E46" s="203"/>
      <c r="F46" s="204">
        <v>2</v>
      </c>
      <c r="G46" s="204">
        <v>5</v>
      </c>
      <c r="H46" s="205">
        <f t="shared" si="0"/>
        <v>5</v>
      </c>
      <c r="I46" s="206"/>
      <c r="J46" s="207" t="e">
        <f t="shared" si="2"/>
        <v>#DIV/0!</v>
      </c>
    </row>
    <row r="47" spans="1:10">
      <c r="A47" s="200" t="s">
        <v>286</v>
      </c>
      <c r="B47" s="201" t="s">
        <v>273</v>
      </c>
      <c r="C47" s="236" t="s">
        <v>282</v>
      </c>
      <c r="D47" s="200" t="s">
        <v>269</v>
      </c>
      <c r="E47" s="203"/>
      <c r="F47" s="204">
        <v>3</v>
      </c>
      <c r="G47" s="204">
        <v>10</v>
      </c>
      <c r="H47" s="205">
        <f t="shared" si="0"/>
        <v>10</v>
      </c>
      <c r="I47" s="206"/>
      <c r="J47" s="207" t="e">
        <f t="shared" si="2"/>
        <v>#DIV/0!</v>
      </c>
    </row>
    <row r="48" spans="1:10">
      <c r="A48" s="200" t="s">
        <v>288</v>
      </c>
      <c r="B48" s="201" t="s">
        <v>284</v>
      </c>
      <c r="C48" s="236" t="s">
        <v>285</v>
      </c>
      <c r="D48" s="212" t="s">
        <v>269</v>
      </c>
      <c r="E48" s="211"/>
      <c r="F48" s="204">
        <v>3</v>
      </c>
      <c r="G48" s="204">
        <v>10</v>
      </c>
      <c r="H48" s="205">
        <f t="shared" si="0"/>
        <v>10</v>
      </c>
      <c r="I48" s="206"/>
      <c r="J48" s="207" t="e">
        <f t="shared" si="2"/>
        <v>#DIV/0!</v>
      </c>
    </row>
    <row r="49" spans="1:10">
      <c r="A49" s="200" t="s">
        <v>290</v>
      </c>
      <c r="B49" s="201" t="s">
        <v>284</v>
      </c>
      <c r="C49" s="236" t="s">
        <v>287</v>
      </c>
      <c r="D49" s="200" t="s">
        <v>167</v>
      </c>
      <c r="E49" s="203"/>
      <c r="F49" s="204"/>
      <c r="G49" s="204">
        <v>15</v>
      </c>
      <c r="H49" s="205">
        <f t="shared" si="0"/>
        <v>15</v>
      </c>
      <c r="I49" s="206"/>
      <c r="J49" s="207" t="e">
        <f t="shared" si="2"/>
        <v>#DIV/0!</v>
      </c>
    </row>
    <row r="50" spans="1:10">
      <c r="A50" s="200" t="s">
        <v>671</v>
      </c>
      <c r="B50" s="201" t="s">
        <v>284</v>
      </c>
      <c r="C50" s="236" t="s">
        <v>289</v>
      </c>
      <c r="D50" s="200" t="s">
        <v>167</v>
      </c>
      <c r="E50" s="203"/>
      <c r="F50" s="204"/>
      <c r="G50" s="204">
        <v>15</v>
      </c>
      <c r="H50" s="205">
        <f t="shared" si="0"/>
        <v>15</v>
      </c>
      <c r="I50" s="206"/>
      <c r="J50" s="207" t="e">
        <f t="shared" si="2"/>
        <v>#DIV/0!</v>
      </c>
    </row>
    <row r="51" spans="1:10">
      <c r="A51" s="200" t="s">
        <v>672</v>
      </c>
      <c r="B51" s="201" t="s">
        <v>284</v>
      </c>
      <c r="C51" s="236" t="s">
        <v>291</v>
      </c>
      <c r="D51" s="200" t="s">
        <v>167</v>
      </c>
      <c r="E51" s="203"/>
      <c r="F51" s="204"/>
      <c r="G51" s="204">
        <v>15</v>
      </c>
      <c r="H51" s="205">
        <f t="shared" si="0"/>
        <v>15</v>
      </c>
      <c r="I51" s="206"/>
      <c r="J51" s="207" t="e">
        <f t="shared" si="2"/>
        <v>#DIV/0!</v>
      </c>
    </row>
  </sheetData>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1" priority="1" operator="greaterThan">
      <formula>0.1</formula>
    </cfRule>
    <cfRule type="cellIs" dxfId="10"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2"/>
  <sheetViews>
    <sheetView workbookViewId="0">
      <selection activeCell="B2" sqref="B2:O2"/>
    </sheetView>
  </sheetViews>
  <sheetFormatPr baseColWidth="10" defaultRowHeight="15.6"/>
  <cols>
    <col min="2" max="2" width="30.796875" bestFit="1" customWidth="1"/>
    <col min="15" max="15" width="12.19921875" bestFit="1" customWidth="1"/>
  </cols>
  <sheetData>
    <row r="1" spans="2:15" ht="16.2" thickBot="1"/>
    <row r="2" spans="2:15" ht="23.4">
      <c r="B2" s="250" t="s">
        <v>377</v>
      </c>
      <c r="C2" s="251"/>
      <c r="D2" s="251"/>
      <c r="E2" s="251"/>
      <c r="F2" s="251"/>
      <c r="G2" s="251"/>
      <c r="H2" s="251"/>
      <c r="I2" s="251"/>
      <c r="J2" s="251"/>
      <c r="K2" s="251"/>
      <c r="L2" s="251"/>
      <c r="M2" s="251"/>
      <c r="N2" s="251"/>
      <c r="O2" s="252"/>
    </row>
    <row r="3" spans="2:15">
      <c r="B3" s="253" t="s">
        <v>378</v>
      </c>
      <c r="C3" s="254"/>
      <c r="D3" s="254"/>
      <c r="E3" s="254"/>
      <c r="F3" s="254"/>
      <c r="G3" s="254"/>
      <c r="H3" s="254"/>
      <c r="I3" s="254"/>
      <c r="J3" s="254"/>
      <c r="K3" s="254"/>
      <c r="L3" s="254"/>
      <c r="M3" s="254"/>
      <c r="N3" s="254"/>
      <c r="O3" s="255"/>
    </row>
    <row r="4" spans="2:15">
      <c r="B4" s="267" t="s">
        <v>36</v>
      </c>
      <c r="C4" s="268"/>
      <c r="D4" s="268"/>
      <c r="E4" s="268"/>
      <c r="F4" s="268"/>
      <c r="G4" s="268"/>
      <c r="H4" s="268"/>
      <c r="I4" s="268"/>
      <c r="J4" s="268"/>
      <c r="K4" s="268"/>
      <c r="L4" s="268"/>
      <c r="M4" s="268"/>
      <c r="N4" s="268"/>
      <c r="O4" s="269"/>
    </row>
    <row r="5" spans="2:15" ht="34.049999999999997" customHeight="1" thickBot="1">
      <c r="B5" s="270" t="s">
        <v>379</v>
      </c>
      <c r="C5" s="271"/>
      <c r="D5" s="271"/>
      <c r="E5" s="271"/>
      <c r="F5" s="271"/>
      <c r="G5" s="271"/>
      <c r="H5" s="271"/>
      <c r="I5" s="271"/>
      <c r="J5" s="271"/>
      <c r="K5" s="271"/>
      <c r="L5" s="271"/>
      <c r="M5" s="271"/>
      <c r="N5" s="271"/>
      <c r="O5" s="272"/>
    </row>
    <row r="6" spans="2:15" ht="16.2" thickBot="1"/>
    <row r="7" spans="2:15" ht="21">
      <c r="B7" s="3" t="s">
        <v>380</v>
      </c>
      <c r="E7" s="131" t="s">
        <v>381</v>
      </c>
      <c r="F7" s="132"/>
      <c r="G7" s="132"/>
      <c r="H7" s="132"/>
      <c r="I7" s="132"/>
      <c r="J7" s="132"/>
      <c r="K7" s="132"/>
      <c r="L7" s="132"/>
      <c r="M7" s="132"/>
      <c r="N7" s="132"/>
      <c r="O7" s="133"/>
    </row>
    <row r="8" spans="2:15">
      <c r="B8" s="1" t="s">
        <v>21</v>
      </c>
      <c r="C8" s="1">
        <v>30</v>
      </c>
      <c r="E8" s="134"/>
      <c r="F8" s="54"/>
      <c r="G8" s="54"/>
      <c r="H8" s="54"/>
      <c r="I8" s="54"/>
      <c r="J8" s="54"/>
      <c r="K8" s="54"/>
      <c r="L8" s="54"/>
      <c r="M8" s="54"/>
      <c r="N8" s="54"/>
      <c r="O8" s="135"/>
    </row>
    <row r="9" spans="2:15">
      <c r="B9" s="1" t="s">
        <v>22</v>
      </c>
      <c r="C9" s="1">
        <v>100</v>
      </c>
      <c r="E9" s="134" t="s">
        <v>7</v>
      </c>
      <c r="F9" s="54" t="s">
        <v>416</v>
      </c>
      <c r="G9" s="54" t="s">
        <v>316</v>
      </c>
      <c r="H9" s="54"/>
      <c r="I9" s="54"/>
      <c r="J9" s="54"/>
      <c r="K9" s="54"/>
      <c r="L9" s="54"/>
      <c r="M9" s="54"/>
      <c r="N9" s="54"/>
      <c r="O9" s="135" t="s">
        <v>382</v>
      </c>
    </row>
    <row r="10" spans="2:15">
      <c r="B10" s="1" t="s">
        <v>23</v>
      </c>
      <c r="C10" s="1">
        <v>20</v>
      </c>
      <c r="E10" s="134" t="s">
        <v>383</v>
      </c>
      <c r="F10" s="54"/>
      <c r="G10" s="54"/>
      <c r="H10" s="54"/>
      <c r="I10" s="54"/>
      <c r="J10" s="54" t="s">
        <v>383</v>
      </c>
      <c r="K10" s="54" t="s">
        <v>384</v>
      </c>
      <c r="L10" s="54"/>
      <c r="M10" s="54"/>
      <c r="N10" s="54"/>
      <c r="O10" s="135" t="s">
        <v>385</v>
      </c>
    </row>
    <row r="11" spans="2:15">
      <c r="B11" s="1" t="s">
        <v>24</v>
      </c>
      <c r="C11" s="1">
        <f>SUM(C8:C10)</f>
        <v>150</v>
      </c>
      <c r="E11" s="134"/>
      <c r="F11" s="54"/>
      <c r="G11" s="54"/>
      <c r="H11" s="54"/>
      <c r="I11" s="54"/>
      <c r="J11" s="54" t="s">
        <v>386</v>
      </c>
      <c r="K11" s="54" t="s">
        <v>387</v>
      </c>
      <c r="L11" s="54"/>
      <c r="M11" s="54"/>
      <c r="N11" s="54"/>
      <c r="O11" s="135" t="s">
        <v>388</v>
      </c>
    </row>
    <row r="12" spans="2:15" ht="16.2" thickBot="1">
      <c r="E12" s="136"/>
      <c r="F12" s="137"/>
      <c r="G12" s="137"/>
      <c r="H12" s="137"/>
      <c r="I12" s="137"/>
      <c r="J12" s="137" t="s">
        <v>389</v>
      </c>
      <c r="K12" s="137" t="s">
        <v>390</v>
      </c>
      <c r="L12" s="137"/>
      <c r="M12" s="137"/>
      <c r="N12" s="137"/>
      <c r="O12" s="138" t="s">
        <v>391</v>
      </c>
    </row>
    <row r="13" spans="2:15" ht="16.2" thickBot="1">
      <c r="E13" s="54"/>
      <c r="F13" s="54"/>
      <c r="G13" s="54"/>
      <c r="H13" s="54"/>
      <c r="I13" s="54"/>
      <c r="J13" s="54"/>
      <c r="K13" s="54"/>
      <c r="L13" s="54"/>
      <c r="M13" s="54"/>
      <c r="N13" s="54"/>
      <c r="O13" s="54"/>
    </row>
    <row r="14" spans="2:15" ht="21">
      <c r="B14" s="5" t="s">
        <v>392</v>
      </c>
      <c r="E14" s="131" t="s">
        <v>393</v>
      </c>
      <c r="F14" s="132"/>
      <c r="G14" s="132"/>
      <c r="H14" s="132"/>
      <c r="I14" s="132"/>
      <c r="J14" s="132"/>
      <c r="K14" s="132"/>
      <c r="L14" s="132"/>
      <c r="M14" s="132"/>
      <c r="N14" s="132"/>
      <c r="O14" s="133"/>
    </row>
    <row r="15" spans="2:15">
      <c r="B15" s="1" t="s">
        <v>25</v>
      </c>
      <c r="C15" s="1">
        <f>'Principal - ABP'!I19</f>
        <v>0</v>
      </c>
      <c r="E15" s="134"/>
      <c r="F15" s="54"/>
      <c r="G15" s="54"/>
      <c r="H15" s="54"/>
      <c r="I15" s="54"/>
      <c r="J15" s="54"/>
      <c r="K15" s="54"/>
      <c r="L15" s="54"/>
      <c r="M15" s="54"/>
      <c r="N15" s="54"/>
      <c r="O15" s="135"/>
    </row>
    <row r="16" spans="2:15">
      <c r="B16" s="1" t="s">
        <v>26</v>
      </c>
      <c r="C16" s="1">
        <f>C9*C15</f>
        <v>0</v>
      </c>
      <c r="E16" s="134" t="s">
        <v>7</v>
      </c>
      <c r="F16" s="54" t="s">
        <v>416</v>
      </c>
      <c r="G16" s="54" t="s">
        <v>316</v>
      </c>
      <c r="H16" s="54"/>
      <c r="I16" s="54"/>
      <c r="J16" s="54"/>
      <c r="K16" s="54"/>
      <c r="L16" s="54"/>
      <c r="M16" s="54"/>
      <c r="N16" s="54"/>
      <c r="O16" s="135" t="s">
        <v>382</v>
      </c>
    </row>
    <row r="17" spans="2:15">
      <c r="B17" s="1" t="s">
        <v>29</v>
      </c>
      <c r="C17" s="1">
        <f>C15*10</f>
        <v>0</v>
      </c>
      <c r="E17" s="134" t="s">
        <v>383</v>
      </c>
      <c r="F17" s="54"/>
      <c r="G17" s="54" t="s">
        <v>394</v>
      </c>
      <c r="H17" s="54"/>
      <c r="I17" s="54"/>
      <c r="J17" s="54" t="s">
        <v>383</v>
      </c>
      <c r="K17" s="54" t="s">
        <v>384</v>
      </c>
      <c r="L17" s="54"/>
      <c r="M17" s="54"/>
      <c r="N17" s="54"/>
      <c r="O17" s="135" t="s">
        <v>385</v>
      </c>
    </row>
    <row r="18" spans="2:15">
      <c r="C18" s="139"/>
      <c r="D18" s="139"/>
      <c r="E18" s="134"/>
      <c r="F18" s="54"/>
      <c r="G18" s="54"/>
      <c r="H18" s="54"/>
      <c r="I18" s="54"/>
      <c r="J18" s="54" t="s">
        <v>386</v>
      </c>
      <c r="K18" s="54" t="s">
        <v>387</v>
      </c>
      <c r="L18" s="54"/>
      <c r="M18" s="54"/>
      <c r="N18" s="54"/>
      <c r="O18" s="135" t="s">
        <v>388</v>
      </c>
    </row>
    <row r="19" spans="2:15">
      <c r="E19" s="134"/>
      <c r="F19" s="54"/>
      <c r="G19" s="54"/>
      <c r="H19" s="54"/>
      <c r="I19" s="54"/>
      <c r="J19" s="54" t="s">
        <v>389</v>
      </c>
      <c r="K19" s="54" t="s">
        <v>390</v>
      </c>
      <c r="L19" s="54"/>
      <c r="M19" s="54"/>
      <c r="N19" s="54"/>
      <c r="O19" s="140" t="s">
        <v>395</v>
      </c>
    </row>
    <row r="20" spans="2:15" ht="16.2" thickBot="1">
      <c r="E20" s="136"/>
      <c r="F20" s="137"/>
      <c r="G20" s="137"/>
      <c r="H20" s="137"/>
      <c r="I20" s="137"/>
      <c r="J20" s="137" t="s">
        <v>394</v>
      </c>
      <c r="K20" s="137" t="s">
        <v>396</v>
      </c>
      <c r="L20" s="137"/>
      <c r="M20" s="137"/>
      <c r="N20" s="137"/>
      <c r="O20" s="141" t="s">
        <v>397</v>
      </c>
    </row>
    <row r="21" spans="2:15" ht="16.2" thickBot="1">
      <c r="E21" s="54"/>
      <c r="F21" s="54"/>
      <c r="G21" s="54"/>
      <c r="H21" s="54"/>
      <c r="I21" s="54"/>
      <c r="J21" s="54"/>
      <c r="K21" s="54"/>
      <c r="L21" s="54"/>
      <c r="M21" s="54"/>
      <c r="N21" s="54"/>
      <c r="O21" s="54"/>
    </row>
    <row r="22" spans="2:15">
      <c r="E22" s="131" t="s">
        <v>398</v>
      </c>
      <c r="F22" s="132"/>
      <c r="G22" s="132"/>
      <c r="H22" s="132"/>
      <c r="I22" s="132"/>
      <c r="J22" s="132"/>
      <c r="K22" s="132"/>
      <c r="L22" s="132"/>
      <c r="M22" s="132"/>
      <c r="N22" s="132"/>
      <c r="O22" s="133"/>
    </row>
    <row r="23" spans="2:15">
      <c r="E23" s="134"/>
      <c r="F23" s="54"/>
      <c r="G23" s="54"/>
      <c r="H23" s="54"/>
      <c r="I23" s="54"/>
      <c r="J23" s="54"/>
      <c r="K23" s="54"/>
      <c r="L23" s="54"/>
      <c r="M23" s="54"/>
      <c r="N23" s="54"/>
      <c r="O23" s="135"/>
    </row>
    <row r="24" spans="2:15">
      <c r="E24" s="134" t="s">
        <v>7</v>
      </c>
      <c r="F24" s="54" t="s">
        <v>416</v>
      </c>
      <c r="G24" s="54" t="s">
        <v>316</v>
      </c>
      <c r="H24" s="54"/>
      <c r="I24" s="54"/>
      <c r="J24" s="54"/>
      <c r="K24" s="54"/>
      <c r="L24" s="54"/>
      <c r="M24" s="54"/>
      <c r="N24" s="54"/>
      <c r="O24" s="135" t="s">
        <v>382</v>
      </c>
    </row>
    <row r="25" spans="2:15">
      <c r="E25" s="134" t="s">
        <v>383</v>
      </c>
      <c r="F25" s="54"/>
      <c r="G25" s="54" t="s">
        <v>394</v>
      </c>
      <c r="H25" s="54"/>
      <c r="I25" s="54"/>
      <c r="J25" s="54" t="s">
        <v>383</v>
      </c>
      <c r="K25" s="54" t="s">
        <v>384</v>
      </c>
      <c r="L25" s="54"/>
      <c r="M25" s="54"/>
      <c r="N25" s="54"/>
      <c r="O25" s="135" t="s">
        <v>385</v>
      </c>
    </row>
    <row r="26" spans="2:15">
      <c r="E26" s="134"/>
      <c r="F26" s="54"/>
      <c r="G26" s="54" t="s">
        <v>399</v>
      </c>
      <c r="H26" s="54"/>
      <c r="I26" s="54"/>
      <c r="J26" s="54" t="s">
        <v>386</v>
      </c>
      <c r="K26" s="54" t="s">
        <v>387</v>
      </c>
      <c r="L26" s="54"/>
      <c r="M26" s="54"/>
      <c r="N26" s="54"/>
      <c r="O26" s="135" t="s">
        <v>388</v>
      </c>
    </row>
    <row r="27" spans="2:15">
      <c r="E27" s="134"/>
      <c r="F27" s="54"/>
      <c r="G27" s="54"/>
      <c r="H27" s="54"/>
      <c r="I27" s="54"/>
      <c r="J27" s="54" t="s">
        <v>389</v>
      </c>
      <c r="K27" s="54" t="s">
        <v>390</v>
      </c>
      <c r="L27" s="54"/>
      <c r="M27" s="54"/>
      <c r="N27" s="54"/>
      <c r="O27" s="140" t="s">
        <v>395</v>
      </c>
    </row>
    <row r="28" spans="2:15">
      <c r="E28" s="134"/>
      <c r="F28" s="54"/>
      <c r="G28" s="54"/>
      <c r="H28" s="54"/>
      <c r="I28" s="54"/>
      <c r="J28" s="54" t="s">
        <v>394</v>
      </c>
      <c r="K28" s="54" t="s">
        <v>396</v>
      </c>
      <c r="L28" s="54"/>
      <c r="M28" s="54"/>
      <c r="N28" s="54"/>
      <c r="O28" s="135" t="s">
        <v>400</v>
      </c>
    </row>
    <row r="29" spans="2:15" ht="16.2" thickBot="1">
      <c r="E29" s="136"/>
      <c r="F29" s="137"/>
      <c r="G29" s="137"/>
      <c r="H29" s="137"/>
      <c r="I29" s="137"/>
      <c r="J29" s="137" t="s">
        <v>399</v>
      </c>
      <c r="K29" s="137" t="s">
        <v>401</v>
      </c>
      <c r="L29" s="137"/>
      <c r="M29" s="137"/>
      <c r="N29" s="137"/>
      <c r="O29" s="141" t="s">
        <v>402</v>
      </c>
    </row>
    <row r="30" spans="2:15" ht="16.2" thickBot="1">
      <c r="E30" s="54"/>
      <c r="F30" s="54"/>
      <c r="G30" s="54"/>
      <c r="H30" s="54"/>
      <c r="I30" s="54"/>
      <c r="J30" s="54"/>
      <c r="K30" s="54"/>
      <c r="L30" s="54"/>
      <c r="M30" s="54"/>
      <c r="N30" s="54"/>
      <c r="O30" s="54"/>
    </row>
    <row r="31" spans="2:15">
      <c r="E31" s="131" t="s">
        <v>403</v>
      </c>
      <c r="F31" s="132"/>
      <c r="G31" s="132"/>
      <c r="H31" s="132"/>
      <c r="I31" s="132"/>
      <c r="J31" s="132"/>
      <c r="K31" s="132"/>
      <c r="L31" s="132"/>
      <c r="M31" s="132"/>
      <c r="N31" s="132"/>
      <c r="O31" s="133"/>
    </row>
    <row r="32" spans="2:15">
      <c r="E32" s="134"/>
      <c r="F32" s="54"/>
      <c r="G32" s="54"/>
      <c r="H32" s="54"/>
      <c r="I32" s="54"/>
      <c r="J32" s="54"/>
      <c r="K32" s="54"/>
      <c r="L32" s="54"/>
      <c r="M32" s="54"/>
      <c r="N32" s="54"/>
      <c r="O32" s="135"/>
    </row>
    <row r="33" spans="5:15">
      <c r="E33" s="134" t="s">
        <v>7</v>
      </c>
      <c r="F33" s="54" t="s">
        <v>416</v>
      </c>
      <c r="G33" s="54" t="s">
        <v>316</v>
      </c>
      <c r="H33" s="54"/>
      <c r="I33" s="54"/>
      <c r="J33" s="54"/>
      <c r="K33" s="54"/>
      <c r="L33" s="54"/>
      <c r="M33" s="54"/>
      <c r="N33" s="54"/>
      <c r="O33" s="135" t="s">
        <v>382</v>
      </c>
    </row>
    <row r="34" spans="5:15">
      <c r="E34" s="134" t="s">
        <v>383</v>
      </c>
      <c r="F34" s="54"/>
      <c r="G34" s="54" t="s">
        <v>394</v>
      </c>
      <c r="H34" s="54"/>
      <c r="I34" s="54"/>
      <c r="J34" s="54" t="s">
        <v>383</v>
      </c>
      <c r="K34" s="54" t="s">
        <v>384</v>
      </c>
      <c r="L34" s="54"/>
      <c r="M34" s="54"/>
      <c r="N34" s="54"/>
      <c r="O34" s="135" t="s">
        <v>404</v>
      </c>
    </row>
    <row r="35" spans="5:15">
      <c r="E35" s="134"/>
      <c r="F35" s="54"/>
      <c r="G35" s="54" t="s">
        <v>399</v>
      </c>
      <c r="H35" s="54"/>
      <c r="I35" s="54"/>
      <c r="J35" s="54" t="s">
        <v>386</v>
      </c>
      <c r="K35" s="54" t="s">
        <v>387</v>
      </c>
      <c r="L35" s="54"/>
      <c r="M35" s="54"/>
      <c r="N35" s="54"/>
      <c r="O35" s="135" t="s">
        <v>388</v>
      </c>
    </row>
    <row r="36" spans="5:15">
      <c r="E36" s="134"/>
      <c r="F36" s="54"/>
      <c r="G36" s="54"/>
      <c r="H36" s="54"/>
      <c r="I36" s="54"/>
      <c r="J36" s="54" t="s">
        <v>389</v>
      </c>
      <c r="K36" s="54" t="s">
        <v>390</v>
      </c>
      <c r="L36" s="54"/>
      <c r="M36" s="54"/>
      <c r="N36" s="54"/>
      <c r="O36" s="140" t="s">
        <v>405</v>
      </c>
    </row>
    <row r="37" spans="5:15">
      <c r="E37" s="134"/>
      <c r="F37" s="54"/>
      <c r="G37" s="54"/>
      <c r="H37" s="54"/>
      <c r="I37" s="54"/>
      <c r="J37" s="54" t="s">
        <v>394</v>
      </c>
      <c r="K37" s="54" t="s">
        <v>396</v>
      </c>
      <c r="L37" s="54"/>
      <c r="M37" s="54"/>
      <c r="N37" s="54"/>
      <c r="O37" s="135" t="s">
        <v>406</v>
      </c>
    </row>
    <row r="38" spans="5:15">
      <c r="E38" s="134"/>
      <c r="F38" s="54"/>
      <c r="G38" s="54"/>
      <c r="H38" s="54"/>
      <c r="I38" s="54"/>
      <c r="J38" s="54" t="s">
        <v>399</v>
      </c>
      <c r="K38" s="54" t="s">
        <v>401</v>
      </c>
      <c r="L38" s="54"/>
      <c r="M38" s="54"/>
      <c r="N38" s="54"/>
      <c r="O38" s="135" t="s">
        <v>402</v>
      </c>
    </row>
    <row r="39" spans="5:15" ht="16.2" thickBot="1">
      <c r="E39" s="136"/>
      <c r="F39" s="137"/>
      <c r="G39" s="137"/>
      <c r="H39" s="137"/>
      <c r="I39" s="137"/>
      <c r="J39" s="137" t="s">
        <v>407</v>
      </c>
      <c r="K39" s="137" t="s">
        <v>408</v>
      </c>
      <c r="L39" s="137"/>
      <c r="M39" s="137"/>
      <c r="N39" s="137"/>
      <c r="O39" s="141" t="s">
        <v>406</v>
      </c>
    </row>
    <row r="40" spans="5:15" ht="16.2" thickBot="1">
      <c r="E40" s="54"/>
      <c r="F40" s="54"/>
      <c r="G40" s="54"/>
      <c r="H40" s="54"/>
      <c r="I40" s="54"/>
      <c r="J40" s="54"/>
      <c r="K40" s="54"/>
      <c r="L40" s="54"/>
      <c r="M40" s="54"/>
      <c r="N40" s="54"/>
      <c r="O40" s="54"/>
    </row>
    <row r="41" spans="5:15">
      <c r="E41" s="131" t="s">
        <v>409</v>
      </c>
      <c r="F41" s="132"/>
      <c r="G41" s="132"/>
      <c r="H41" s="132"/>
      <c r="I41" s="132"/>
      <c r="J41" s="132"/>
      <c r="K41" s="132"/>
      <c r="L41" s="132"/>
      <c r="M41" s="132"/>
      <c r="N41" s="132"/>
      <c r="O41" s="133"/>
    </row>
    <row r="42" spans="5:15">
      <c r="E42" s="134"/>
      <c r="F42" s="54"/>
      <c r="G42" s="54"/>
      <c r="H42" s="54"/>
      <c r="I42" s="54"/>
      <c r="J42" s="54"/>
      <c r="K42" s="54"/>
      <c r="L42" s="54"/>
      <c r="M42" s="54"/>
      <c r="N42" s="54"/>
      <c r="O42" s="135"/>
    </row>
    <row r="43" spans="5:15">
      <c r="E43" s="134" t="s">
        <v>7</v>
      </c>
      <c r="F43" s="54" t="s">
        <v>416</v>
      </c>
      <c r="G43" s="54" t="s">
        <v>316</v>
      </c>
      <c r="H43" s="54"/>
      <c r="I43" s="54"/>
      <c r="J43" s="54"/>
      <c r="K43" s="54"/>
      <c r="L43" s="54"/>
      <c r="M43" s="54"/>
      <c r="N43" s="54"/>
      <c r="O43" s="135" t="s">
        <v>382</v>
      </c>
    </row>
    <row r="44" spans="5:15">
      <c r="E44" s="134" t="s">
        <v>383</v>
      </c>
      <c r="F44" s="54"/>
      <c r="G44" s="54" t="s">
        <v>394</v>
      </c>
      <c r="H44" s="54"/>
      <c r="I44" s="54"/>
      <c r="J44" s="54" t="s">
        <v>383</v>
      </c>
      <c r="K44" s="54" t="s">
        <v>384</v>
      </c>
      <c r="L44" s="54"/>
      <c r="M44" s="54"/>
      <c r="N44" s="54"/>
      <c r="O44" s="135" t="s">
        <v>404</v>
      </c>
    </row>
    <row r="45" spans="5:15">
      <c r="E45" s="134"/>
      <c r="F45" s="54"/>
      <c r="G45" s="54" t="s">
        <v>399</v>
      </c>
      <c r="H45" s="54"/>
      <c r="I45" s="54"/>
      <c r="J45" s="54" t="s">
        <v>386</v>
      </c>
      <c r="K45" s="54" t="s">
        <v>387</v>
      </c>
      <c r="L45" s="54"/>
      <c r="M45" s="54"/>
      <c r="N45" s="54"/>
      <c r="O45" s="135" t="s">
        <v>410</v>
      </c>
    </row>
    <row r="46" spans="5:15">
      <c r="E46" s="134"/>
      <c r="F46" s="54"/>
      <c r="G46" s="54"/>
      <c r="H46" s="54"/>
      <c r="I46" s="54"/>
      <c r="J46" s="54" t="s">
        <v>389</v>
      </c>
      <c r="K46" s="54" t="s">
        <v>390</v>
      </c>
      <c r="L46" s="54"/>
      <c r="M46" s="54"/>
      <c r="N46" s="54"/>
      <c r="O46" s="140" t="s">
        <v>405</v>
      </c>
    </row>
    <row r="47" spans="5:15">
      <c r="E47" s="134"/>
      <c r="F47" s="54"/>
      <c r="G47" s="54"/>
      <c r="H47" s="54"/>
      <c r="I47" s="54"/>
      <c r="J47" s="54" t="s">
        <v>394</v>
      </c>
      <c r="K47" s="54" t="s">
        <v>396</v>
      </c>
      <c r="L47" s="54"/>
      <c r="M47" s="54"/>
      <c r="N47" s="54"/>
      <c r="O47" s="135" t="s">
        <v>406</v>
      </c>
    </row>
    <row r="48" spans="5:15">
      <c r="E48" s="134"/>
      <c r="F48" s="54"/>
      <c r="G48" s="54"/>
      <c r="H48" s="54"/>
      <c r="I48" s="54"/>
      <c r="J48" s="54" t="s">
        <v>399</v>
      </c>
      <c r="K48" s="54" t="s">
        <v>401</v>
      </c>
      <c r="L48" s="54"/>
      <c r="M48" s="54"/>
      <c r="N48" s="54"/>
      <c r="O48" s="135" t="s">
        <v>402</v>
      </c>
    </row>
    <row r="49" spans="5:15">
      <c r="E49" s="134"/>
      <c r="F49" s="54"/>
      <c r="G49" s="54"/>
      <c r="H49" s="54"/>
      <c r="I49" s="54"/>
      <c r="J49" s="54" t="s">
        <v>407</v>
      </c>
      <c r="K49" s="54" t="s">
        <v>408</v>
      </c>
      <c r="L49" s="54"/>
      <c r="M49" s="54"/>
      <c r="N49" s="54"/>
      <c r="O49" s="135" t="s">
        <v>406</v>
      </c>
    </row>
    <row r="50" spans="5:15" ht="16.2" thickBot="1">
      <c r="E50" s="136"/>
      <c r="F50" s="137"/>
      <c r="G50" s="137"/>
      <c r="H50" s="137"/>
      <c r="I50" s="137"/>
      <c r="J50" s="137" t="s">
        <v>411</v>
      </c>
      <c r="K50" s="137" t="s">
        <v>412</v>
      </c>
      <c r="L50" s="137"/>
      <c r="M50" s="137"/>
      <c r="N50" s="137"/>
      <c r="O50" s="141" t="s">
        <v>410</v>
      </c>
    </row>
    <row r="51" spans="5:15" ht="16.2" thickBot="1">
      <c r="E51" s="54"/>
      <c r="F51" s="54"/>
      <c r="G51" s="54"/>
      <c r="H51" s="54"/>
      <c r="I51" s="54"/>
      <c r="J51" s="54"/>
      <c r="K51" s="54"/>
      <c r="L51" s="54"/>
      <c r="M51" s="54"/>
      <c r="N51" s="54"/>
      <c r="O51" s="54"/>
    </row>
    <row r="52" spans="5:15">
      <c r="E52" s="131" t="s">
        <v>413</v>
      </c>
      <c r="F52" s="132"/>
      <c r="G52" s="132"/>
      <c r="H52" s="132"/>
      <c r="I52" s="132"/>
      <c r="J52" s="132"/>
      <c r="K52" s="132"/>
      <c r="L52" s="132"/>
      <c r="M52" s="132"/>
      <c r="N52" s="132"/>
      <c r="O52" s="133"/>
    </row>
    <row r="53" spans="5:15">
      <c r="E53" s="134"/>
      <c r="F53" s="54"/>
      <c r="G53" s="54"/>
      <c r="H53" s="54"/>
      <c r="I53" s="54"/>
      <c r="J53" s="54"/>
      <c r="K53" s="54"/>
      <c r="L53" s="54"/>
      <c r="M53" s="54"/>
      <c r="N53" s="54"/>
      <c r="O53" s="135"/>
    </row>
    <row r="54" spans="5:15">
      <c r="E54" s="134" t="s">
        <v>7</v>
      </c>
      <c r="F54" s="54" t="s">
        <v>416</v>
      </c>
      <c r="G54" s="54" t="s">
        <v>316</v>
      </c>
      <c r="H54" s="54"/>
      <c r="I54" s="54"/>
      <c r="J54" s="54"/>
      <c r="K54" s="54"/>
      <c r="L54" s="54"/>
      <c r="M54" s="54"/>
      <c r="N54" s="54"/>
      <c r="O54" s="135" t="s">
        <v>382</v>
      </c>
    </row>
    <row r="55" spans="5:15">
      <c r="E55" s="134" t="s">
        <v>383</v>
      </c>
      <c r="F55" s="54"/>
      <c r="G55" s="54" t="s">
        <v>394</v>
      </c>
      <c r="H55" s="54"/>
      <c r="I55" s="54"/>
      <c r="J55" s="54" t="s">
        <v>383</v>
      </c>
      <c r="K55" s="54" t="s">
        <v>384</v>
      </c>
      <c r="L55" s="54"/>
      <c r="M55" s="54"/>
      <c r="N55" s="54"/>
      <c r="O55" s="135" t="s">
        <v>404</v>
      </c>
    </row>
    <row r="56" spans="5:15">
      <c r="E56" s="134"/>
      <c r="F56" s="54"/>
      <c r="G56" s="54" t="s">
        <v>399</v>
      </c>
      <c r="H56" s="54"/>
      <c r="I56" s="54"/>
      <c r="J56" s="54" t="s">
        <v>386</v>
      </c>
      <c r="K56" s="54" t="s">
        <v>387</v>
      </c>
      <c r="L56" s="54"/>
      <c r="M56" s="54"/>
      <c r="N56" s="54"/>
      <c r="O56" s="135" t="s">
        <v>410</v>
      </c>
    </row>
    <row r="57" spans="5:15">
      <c r="E57" s="134"/>
      <c r="F57" s="54"/>
      <c r="G57" s="54"/>
      <c r="H57" s="54"/>
      <c r="I57" s="54"/>
      <c r="J57" s="54" t="s">
        <v>389</v>
      </c>
      <c r="K57" s="54" t="s">
        <v>390</v>
      </c>
      <c r="L57" s="54"/>
      <c r="M57" s="54"/>
      <c r="N57" s="54"/>
      <c r="O57" s="140" t="s">
        <v>405</v>
      </c>
    </row>
    <row r="58" spans="5:15">
      <c r="E58" s="134"/>
      <c r="F58" s="54"/>
      <c r="G58" s="54"/>
      <c r="H58" s="54"/>
      <c r="I58" s="54"/>
      <c r="J58" s="54" t="s">
        <v>394</v>
      </c>
      <c r="K58" s="54" t="s">
        <v>396</v>
      </c>
      <c r="L58" s="54"/>
      <c r="M58" s="54"/>
      <c r="N58" s="54"/>
      <c r="O58" s="135" t="s">
        <v>406</v>
      </c>
    </row>
    <row r="59" spans="5:15">
      <c r="E59" s="134"/>
      <c r="F59" s="54"/>
      <c r="G59" s="54"/>
      <c r="H59" s="54"/>
      <c r="I59" s="54"/>
      <c r="J59" s="54" t="s">
        <v>399</v>
      </c>
      <c r="K59" s="54" t="s">
        <v>401</v>
      </c>
      <c r="L59" s="54"/>
      <c r="M59" s="54"/>
      <c r="N59" s="54"/>
      <c r="O59" s="135" t="s">
        <v>402</v>
      </c>
    </row>
    <row r="60" spans="5:15">
      <c r="E60" s="134"/>
      <c r="F60" s="54"/>
      <c r="G60" s="54"/>
      <c r="H60" s="54"/>
      <c r="I60" s="54"/>
      <c r="J60" s="54" t="s">
        <v>407</v>
      </c>
      <c r="K60" s="54" t="s">
        <v>408</v>
      </c>
      <c r="L60" s="54"/>
      <c r="M60" s="54"/>
      <c r="N60" s="54"/>
      <c r="O60" s="135" t="s">
        <v>388</v>
      </c>
    </row>
    <row r="61" spans="5:15">
      <c r="E61" s="134"/>
      <c r="F61" s="54"/>
      <c r="G61" s="54"/>
      <c r="H61" s="54"/>
      <c r="I61" s="54"/>
      <c r="J61" s="54" t="s">
        <v>411</v>
      </c>
      <c r="K61" s="54" t="s">
        <v>412</v>
      </c>
      <c r="L61" s="54"/>
      <c r="M61" s="54"/>
      <c r="N61" s="54"/>
      <c r="O61" s="135" t="s">
        <v>410</v>
      </c>
    </row>
    <row r="62" spans="5:15" ht="16.2" thickBot="1">
      <c r="E62" s="136"/>
      <c r="F62" s="137"/>
      <c r="G62" s="137"/>
      <c r="H62" s="137"/>
      <c r="I62" s="137"/>
      <c r="J62" s="137" t="s">
        <v>414</v>
      </c>
      <c r="K62" s="137" t="s">
        <v>415</v>
      </c>
      <c r="L62" s="137"/>
      <c r="M62" s="137"/>
      <c r="N62" s="137"/>
      <c r="O62" s="142" t="s">
        <v>388</v>
      </c>
    </row>
  </sheetData>
  <mergeCells count="4">
    <mergeCell ref="B2:O2"/>
    <mergeCell ref="B3:O3"/>
    <mergeCell ref="B4:O4"/>
    <mergeCell ref="B5:O5"/>
  </mergeCells>
  <conditionalFormatting sqref="E7:O12">
    <cfRule type="expression" dxfId="9" priority="6">
      <formula>($C$15=1)</formula>
    </cfRule>
  </conditionalFormatting>
  <conditionalFormatting sqref="E14:O20">
    <cfRule type="expression" dxfId="8" priority="5">
      <formula>($C$15=2)</formula>
    </cfRule>
  </conditionalFormatting>
  <conditionalFormatting sqref="E22:O29">
    <cfRule type="expression" dxfId="7" priority="4">
      <formula>($C$15=3)</formula>
    </cfRule>
  </conditionalFormatting>
  <conditionalFormatting sqref="E31:O39">
    <cfRule type="expression" dxfId="6" priority="3">
      <formula>($C$15=4)</formula>
    </cfRule>
  </conditionalFormatting>
  <conditionalFormatting sqref="E41:O50">
    <cfRule type="expression" dxfId="5" priority="2">
      <formula>($C$15=5)</formula>
    </cfRule>
  </conditionalFormatting>
  <conditionalFormatting sqref="E52:O62">
    <cfRule type="expression" dxfId="4" priority="1">
      <formula>($C$15=6)</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35"/>
  <sheetViews>
    <sheetView topLeftCell="B1" workbookViewId="0">
      <selection activeCell="B2" sqref="B2:K2"/>
    </sheetView>
  </sheetViews>
  <sheetFormatPr baseColWidth="10" defaultRowHeight="15.6"/>
  <cols>
    <col min="2" max="2" width="51.69921875" bestFit="1" customWidth="1"/>
    <col min="3" max="3" width="9.296875" customWidth="1"/>
    <col min="6" max="6" width="15.19921875" customWidth="1"/>
    <col min="7" max="7" width="55.796875" bestFit="1" customWidth="1"/>
    <col min="8" max="8" width="10.296875" bestFit="1" customWidth="1"/>
    <col min="10" max="10" width="11.796875" bestFit="1" customWidth="1"/>
    <col min="11" max="11" width="11" bestFit="1" customWidth="1"/>
  </cols>
  <sheetData>
    <row r="1" spans="2:15" ht="16.2" thickBot="1"/>
    <row r="2" spans="2:15" ht="23.4">
      <c r="B2" s="250" t="s">
        <v>320</v>
      </c>
      <c r="C2" s="251"/>
      <c r="D2" s="251"/>
      <c r="E2" s="251"/>
      <c r="F2" s="251"/>
      <c r="G2" s="251"/>
      <c r="H2" s="251"/>
      <c r="I2" s="251"/>
      <c r="J2" s="251"/>
      <c r="K2" s="252"/>
      <c r="L2" s="83"/>
      <c r="M2" s="83"/>
      <c r="N2" s="83"/>
      <c r="O2" s="83"/>
    </row>
    <row r="3" spans="2:15" ht="34.049999999999997" customHeight="1">
      <c r="B3" s="253" t="s">
        <v>321</v>
      </c>
      <c r="C3" s="254"/>
      <c r="D3" s="254"/>
      <c r="E3" s="254"/>
      <c r="F3" s="254"/>
      <c r="G3" s="254"/>
      <c r="H3" s="254"/>
      <c r="I3" s="254"/>
      <c r="J3" s="254"/>
      <c r="K3" s="255"/>
      <c r="L3" s="84"/>
      <c r="M3" s="84"/>
      <c r="N3" s="84"/>
      <c r="O3" s="84"/>
    </row>
    <row r="4" spans="2:15">
      <c r="B4" s="267" t="s">
        <v>36</v>
      </c>
      <c r="C4" s="268"/>
      <c r="D4" s="268"/>
      <c r="E4" s="268"/>
      <c r="F4" s="268"/>
      <c r="G4" s="268"/>
      <c r="H4" s="268"/>
      <c r="I4" s="268"/>
      <c r="J4" s="268"/>
      <c r="K4" s="269"/>
      <c r="L4" s="84"/>
      <c r="M4" s="84"/>
      <c r="N4" s="84"/>
      <c r="O4" s="84"/>
    </row>
    <row r="5" spans="2:15" ht="34.049999999999997" customHeight="1" thickBot="1">
      <c r="B5" s="270" t="s">
        <v>322</v>
      </c>
      <c r="C5" s="271"/>
      <c r="D5" s="271"/>
      <c r="E5" s="271"/>
      <c r="F5" s="271"/>
      <c r="G5" s="271"/>
      <c r="H5" s="271"/>
      <c r="I5" s="271"/>
      <c r="J5" s="271"/>
      <c r="K5" s="272"/>
      <c r="L5" s="84"/>
      <c r="M5" s="84"/>
      <c r="N5" s="84"/>
      <c r="O5" s="84"/>
    </row>
    <row r="7" spans="2:15" ht="21">
      <c r="B7" s="3" t="s">
        <v>323</v>
      </c>
    </row>
    <row r="8" spans="2:15" ht="16.2" thickBot="1">
      <c r="B8" s="1" t="s">
        <v>21</v>
      </c>
      <c r="C8" s="1">
        <v>30</v>
      </c>
    </row>
    <row r="9" spans="2:15" ht="16.2" thickBot="1">
      <c r="B9" s="1" t="s">
        <v>22</v>
      </c>
      <c r="C9" s="1">
        <v>100</v>
      </c>
      <c r="F9" s="232" t="s">
        <v>324</v>
      </c>
      <c r="G9" s="233" t="s">
        <v>325</v>
      </c>
      <c r="H9" s="233" t="s">
        <v>326</v>
      </c>
      <c r="I9" s="233" t="s">
        <v>116</v>
      </c>
      <c r="J9" s="233" t="s">
        <v>123</v>
      </c>
      <c r="K9" s="234" t="s">
        <v>139</v>
      </c>
    </row>
    <row r="10" spans="2:15" ht="15" customHeight="1">
      <c r="B10" s="1" t="s">
        <v>23</v>
      </c>
      <c r="C10" s="1">
        <v>20</v>
      </c>
      <c r="E10" s="299" t="s">
        <v>327</v>
      </c>
      <c r="F10" s="303" t="s">
        <v>328</v>
      </c>
      <c r="G10" s="15" t="s">
        <v>329</v>
      </c>
      <c r="H10" s="15" t="s">
        <v>330</v>
      </c>
      <c r="I10" s="15">
        <v>2</v>
      </c>
      <c r="J10" s="230">
        <f t="shared" ref="J10:J16" si="0">($C$15/$I$34)*I10</f>
        <v>20</v>
      </c>
      <c r="K10" s="231">
        <f t="shared" ref="K10:K16" si="1">($C$16/$I$34)*I10</f>
        <v>2</v>
      </c>
    </row>
    <row r="11" spans="2:15">
      <c r="B11" s="1" t="s">
        <v>24</v>
      </c>
      <c r="C11" s="1">
        <f>SUM(C8:C10)</f>
        <v>150</v>
      </c>
      <c r="E11" s="300"/>
      <c r="F11" s="303"/>
      <c r="G11" s="1" t="s">
        <v>331</v>
      </c>
      <c r="H11" s="1" t="s">
        <v>330</v>
      </c>
      <c r="I11" s="1">
        <v>2</v>
      </c>
      <c r="J11" s="85">
        <f t="shared" si="0"/>
        <v>20</v>
      </c>
      <c r="K11" s="86">
        <f t="shared" si="1"/>
        <v>2</v>
      </c>
    </row>
    <row r="12" spans="2:15">
      <c r="E12" s="300"/>
      <c r="F12" s="303"/>
      <c r="G12" s="1" t="s">
        <v>332</v>
      </c>
      <c r="H12" s="1" t="s">
        <v>330</v>
      </c>
      <c r="I12" s="1">
        <v>2</v>
      </c>
      <c r="J12" s="85">
        <f t="shared" si="0"/>
        <v>20</v>
      </c>
      <c r="K12" s="86">
        <f t="shared" si="1"/>
        <v>2</v>
      </c>
    </row>
    <row r="13" spans="2:15">
      <c r="B13" s="1" t="s">
        <v>333</v>
      </c>
      <c r="C13" s="87">
        <v>10</v>
      </c>
      <c r="E13" s="300"/>
      <c r="F13" s="304"/>
      <c r="G13" s="1" t="s">
        <v>334</v>
      </c>
      <c r="H13" s="1" t="s">
        <v>330</v>
      </c>
      <c r="I13" s="1">
        <v>2</v>
      </c>
      <c r="J13" s="85">
        <f t="shared" si="0"/>
        <v>20</v>
      </c>
      <c r="K13" s="86">
        <f t="shared" si="1"/>
        <v>2</v>
      </c>
    </row>
    <row r="14" spans="2:15">
      <c r="B14" s="1" t="s">
        <v>335</v>
      </c>
      <c r="C14" s="87">
        <v>1</v>
      </c>
      <c r="E14" s="300"/>
      <c r="F14" s="305" t="s">
        <v>336</v>
      </c>
      <c r="G14" s="1" t="s">
        <v>337</v>
      </c>
      <c r="H14" s="1" t="s">
        <v>330</v>
      </c>
      <c r="I14" s="1">
        <v>1</v>
      </c>
      <c r="J14" s="85">
        <f t="shared" si="0"/>
        <v>10</v>
      </c>
      <c r="K14" s="86">
        <f t="shared" si="1"/>
        <v>1</v>
      </c>
    </row>
    <row r="15" spans="2:15" ht="15" customHeight="1">
      <c r="B15" s="1" t="s">
        <v>338</v>
      </c>
      <c r="C15" s="1">
        <v>200</v>
      </c>
      <c r="E15" s="300"/>
      <c r="F15" s="306"/>
      <c r="G15" s="88" t="s">
        <v>339</v>
      </c>
      <c r="H15" s="88" t="s">
        <v>330</v>
      </c>
      <c r="I15" s="88">
        <v>1</v>
      </c>
      <c r="J15" s="89">
        <f t="shared" si="0"/>
        <v>10</v>
      </c>
      <c r="K15" s="90">
        <f t="shared" si="1"/>
        <v>1</v>
      </c>
    </row>
    <row r="16" spans="2:15" ht="16.2" thickBot="1">
      <c r="B16" s="1" t="s">
        <v>340</v>
      </c>
      <c r="C16" s="1">
        <v>20</v>
      </c>
      <c r="E16" s="301"/>
      <c r="F16" s="91" t="s">
        <v>341</v>
      </c>
      <c r="G16" s="92" t="s">
        <v>342</v>
      </c>
      <c r="H16" s="92" t="s">
        <v>330</v>
      </c>
      <c r="I16" s="92">
        <v>2</v>
      </c>
      <c r="J16" s="93">
        <f t="shared" si="0"/>
        <v>20</v>
      </c>
      <c r="K16" s="94">
        <f t="shared" si="1"/>
        <v>2</v>
      </c>
    </row>
    <row r="17" spans="2:11">
      <c r="E17" s="95"/>
    </row>
    <row r="18" spans="2:11">
      <c r="G18" s="26" t="s">
        <v>343</v>
      </c>
      <c r="J18" s="70">
        <f>SUM(J10:J16)</f>
        <v>120</v>
      </c>
      <c r="K18" s="70">
        <f>SUM(K10:K16)</f>
        <v>12</v>
      </c>
    </row>
    <row r="19" spans="2:11" ht="21">
      <c r="B19" s="5" t="s">
        <v>344</v>
      </c>
    </row>
    <row r="20" spans="2:11" ht="16.2" thickBot="1">
      <c r="B20" s="1" t="s">
        <v>25</v>
      </c>
      <c r="C20" s="1">
        <f>'Principal - ABP'!J19</f>
        <v>0</v>
      </c>
      <c r="J20" s="70"/>
      <c r="K20" s="70"/>
    </row>
    <row r="21" spans="2:11">
      <c r="B21" s="1" t="s">
        <v>26</v>
      </c>
      <c r="C21" s="1">
        <f>C9*C20</f>
        <v>0</v>
      </c>
      <c r="E21" s="299" t="s">
        <v>345</v>
      </c>
      <c r="F21" s="96"/>
      <c r="G21" s="97" t="s">
        <v>346</v>
      </c>
      <c r="H21" s="97" t="s">
        <v>330</v>
      </c>
      <c r="I21" s="97">
        <v>4</v>
      </c>
      <c r="J21" s="98">
        <f>($C$15/$I$34)*I21</f>
        <v>40</v>
      </c>
      <c r="K21" s="99">
        <f>($C$16/$I$34)*I21</f>
        <v>4</v>
      </c>
    </row>
    <row r="22" spans="2:11">
      <c r="B22" s="1" t="s">
        <v>29</v>
      </c>
      <c r="C22" s="1">
        <f>C20*10</f>
        <v>0</v>
      </c>
      <c r="E22" s="300"/>
      <c r="F22" s="100"/>
      <c r="G22" s="88"/>
      <c r="H22" s="88"/>
      <c r="I22" s="88"/>
      <c r="J22" s="89"/>
      <c r="K22" s="90"/>
    </row>
    <row r="23" spans="2:11" ht="16.2" thickBot="1">
      <c r="B23" s="1" t="s">
        <v>347</v>
      </c>
      <c r="C23" s="101">
        <f>J18/J34</f>
        <v>0.6</v>
      </c>
      <c r="E23" s="301"/>
      <c r="F23" s="91"/>
      <c r="G23" s="92"/>
      <c r="H23" s="92"/>
      <c r="I23" s="92"/>
      <c r="J23" s="93"/>
      <c r="K23" s="94"/>
    </row>
    <row r="24" spans="2:11">
      <c r="B24" s="1" t="s">
        <v>348</v>
      </c>
      <c r="C24" s="101">
        <f>(J24+J31)/J34</f>
        <v>0.4</v>
      </c>
      <c r="G24" s="26" t="s">
        <v>349</v>
      </c>
      <c r="J24" s="70">
        <f>SUM(J21:J23)</f>
        <v>40</v>
      </c>
      <c r="K24" s="70">
        <f>SUM(K21:K23)</f>
        <v>4</v>
      </c>
    </row>
    <row r="25" spans="2:11" ht="16.2" thickBot="1"/>
    <row r="26" spans="2:11">
      <c r="E26" s="299" t="s">
        <v>350</v>
      </c>
      <c r="F26" s="96"/>
      <c r="G26" s="97" t="s">
        <v>351</v>
      </c>
      <c r="H26" s="97" t="s">
        <v>330</v>
      </c>
      <c r="I26" s="97">
        <v>2</v>
      </c>
      <c r="J26" s="98">
        <f>($C$15/$I$34)*I26</f>
        <v>20</v>
      </c>
      <c r="K26" s="99">
        <f>($C$16/$I$34)*I26</f>
        <v>2</v>
      </c>
    </row>
    <row r="27" spans="2:11">
      <c r="E27" s="300"/>
      <c r="F27" s="102"/>
      <c r="G27" s="1" t="s">
        <v>352</v>
      </c>
      <c r="H27" s="1" t="s">
        <v>330</v>
      </c>
      <c r="I27" s="1">
        <v>2</v>
      </c>
      <c r="J27" s="85">
        <f>($C$15/$I$34)*I27</f>
        <v>20</v>
      </c>
      <c r="K27" s="86">
        <f>($C$16/$I$34)*I27</f>
        <v>2</v>
      </c>
    </row>
    <row r="28" spans="2:11">
      <c r="B28" s="302" t="s">
        <v>353</v>
      </c>
      <c r="E28" s="300"/>
      <c r="F28" s="100"/>
      <c r="G28" s="1"/>
      <c r="H28" s="1"/>
      <c r="I28" s="1"/>
      <c r="J28" s="1"/>
      <c r="K28" s="103"/>
    </row>
    <row r="29" spans="2:11">
      <c r="B29" s="302"/>
      <c r="E29" s="300"/>
      <c r="F29" s="100"/>
      <c r="G29" s="88"/>
      <c r="H29" s="88"/>
      <c r="I29" s="88"/>
      <c r="J29" s="89"/>
      <c r="K29" s="90"/>
    </row>
    <row r="30" spans="2:11" ht="16.2" thickBot="1">
      <c r="B30" s="302"/>
      <c r="E30" s="301"/>
      <c r="F30" s="91"/>
      <c r="G30" s="92" t="s">
        <v>354</v>
      </c>
      <c r="H30" s="104" t="s">
        <v>355</v>
      </c>
      <c r="I30" s="105"/>
      <c r="J30" s="106">
        <f>($C$15/$I$34)*I30</f>
        <v>0</v>
      </c>
      <c r="K30" s="107">
        <f>($C$16/$I$34)*I30</f>
        <v>0</v>
      </c>
    </row>
    <row r="31" spans="2:11">
      <c r="B31" s="302"/>
      <c r="G31" s="26" t="s">
        <v>356</v>
      </c>
      <c r="J31" s="70">
        <f>SUM(J26:J29)</f>
        <v>40</v>
      </c>
      <c r="K31" s="70">
        <f>SUM(K26:K29)</f>
        <v>4</v>
      </c>
    </row>
    <row r="32" spans="2:11">
      <c r="B32" s="302"/>
    </row>
    <row r="33" spans="2:11">
      <c r="B33" s="302"/>
    </row>
    <row r="34" spans="2:11">
      <c r="B34" s="302"/>
      <c r="G34" s="26" t="s">
        <v>41</v>
      </c>
      <c r="I34">
        <f>SUM(I10:I16,I21:I23,I26:I29)</f>
        <v>20</v>
      </c>
      <c r="J34" s="70">
        <f>J18+J24+J31</f>
        <v>200</v>
      </c>
      <c r="K34" s="70">
        <f>K18+K24+K31</f>
        <v>20</v>
      </c>
    </row>
    <row r="35" spans="2:11">
      <c r="B35" s="302"/>
    </row>
  </sheetData>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3" priority="2">
      <formula>OR($C$23&lt;60%,$C$23&gt;70%)</formula>
    </cfRule>
  </conditionalFormatting>
  <conditionalFormatting sqref="C24">
    <cfRule type="expression" dxfId="2" priority="1">
      <formula>OR($C$24&lt;30%,$C$24&gt;40%)</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56"/>
  <sheetViews>
    <sheetView workbookViewId="0">
      <selection activeCell="B2" sqref="B2:O2"/>
    </sheetView>
  </sheetViews>
  <sheetFormatPr baseColWidth="10" defaultRowHeight="15.6"/>
  <cols>
    <col min="2" max="2" width="28.796875" bestFit="1" customWidth="1"/>
    <col min="15" max="15" width="14.19921875" customWidth="1"/>
  </cols>
  <sheetData>
    <row r="1" spans="2:15" ht="16.2" thickBot="1"/>
    <row r="2" spans="2:15" ht="23.4">
      <c r="B2" s="250" t="s">
        <v>417</v>
      </c>
      <c r="C2" s="251"/>
      <c r="D2" s="251"/>
      <c r="E2" s="251"/>
      <c r="F2" s="251"/>
      <c r="G2" s="251"/>
      <c r="H2" s="251"/>
      <c r="I2" s="251"/>
      <c r="J2" s="251"/>
      <c r="K2" s="251"/>
      <c r="L2" s="251"/>
      <c r="M2" s="251"/>
      <c r="N2" s="251"/>
      <c r="O2" s="252"/>
    </row>
    <row r="3" spans="2:15">
      <c r="B3" s="253"/>
      <c r="C3" s="254"/>
      <c r="D3" s="254"/>
      <c r="E3" s="254"/>
      <c r="F3" s="254"/>
      <c r="G3" s="254"/>
      <c r="H3" s="254"/>
      <c r="I3" s="254"/>
      <c r="J3" s="254"/>
      <c r="K3" s="254"/>
      <c r="L3" s="254"/>
      <c r="M3" s="254"/>
      <c r="N3" s="254"/>
      <c r="O3" s="255"/>
    </row>
    <row r="4" spans="2:15">
      <c r="B4" s="267" t="s">
        <v>36</v>
      </c>
      <c r="C4" s="268"/>
      <c r="D4" s="268"/>
      <c r="E4" s="268"/>
      <c r="F4" s="268"/>
      <c r="G4" s="268"/>
      <c r="H4" s="268"/>
      <c r="I4" s="268"/>
      <c r="J4" s="268"/>
      <c r="K4" s="268"/>
      <c r="L4" s="268"/>
      <c r="M4" s="268"/>
      <c r="N4" s="268"/>
      <c r="O4" s="269"/>
    </row>
    <row r="5" spans="2:15" ht="37.950000000000003" customHeight="1" thickBot="1">
      <c r="B5" s="270" t="s">
        <v>379</v>
      </c>
      <c r="C5" s="271"/>
      <c r="D5" s="271"/>
      <c r="E5" s="271"/>
      <c r="F5" s="271"/>
      <c r="G5" s="271"/>
      <c r="H5" s="271"/>
      <c r="I5" s="271"/>
      <c r="J5" s="271"/>
      <c r="K5" s="271"/>
      <c r="L5" s="271"/>
      <c r="M5" s="271"/>
      <c r="N5" s="271"/>
      <c r="O5" s="272"/>
    </row>
    <row r="6" spans="2:15" ht="16.2" thickBot="1"/>
    <row r="7" spans="2:15" ht="21.6" thickBot="1">
      <c r="B7" s="3" t="s">
        <v>418</v>
      </c>
      <c r="E7" s="143" t="s">
        <v>419</v>
      </c>
      <c r="F7" s="144"/>
      <c r="G7" s="144"/>
      <c r="H7" s="144"/>
      <c r="I7" s="144"/>
      <c r="J7" s="144"/>
      <c r="K7" s="144"/>
      <c r="L7" s="144"/>
      <c r="M7" s="144"/>
      <c r="N7" s="144"/>
      <c r="O7" s="145"/>
    </row>
    <row r="8" spans="2:15" ht="16.2" thickBot="1">
      <c r="B8" s="1" t="s">
        <v>21</v>
      </c>
      <c r="C8" s="1">
        <v>30</v>
      </c>
      <c r="E8" s="54"/>
      <c r="F8" s="54"/>
      <c r="G8" s="54"/>
      <c r="H8" s="54"/>
      <c r="I8" s="54"/>
      <c r="J8" s="54"/>
      <c r="K8" s="54"/>
      <c r="L8" s="54"/>
      <c r="M8" s="54"/>
      <c r="N8" s="54"/>
      <c r="O8" s="54"/>
    </row>
    <row r="9" spans="2:15">
      <c r="B9" s="1" t="s">
        <v>22</v>
      </c>
      <c r="C9" s="1">
        <v>100</v>
      </c>
      <c r="E9" s="131" t="s">
        <v>420</v>
      </c>
      <c r="F9" s="132"/>
      <c r="G9" s="132"/>
      <c r="H9" s="132"/>
      <c r="I9" s="132"/>
      <c r="J9" s="132"/>
      <c r="K9" s="132"/>
      <c r="L9" s="132"/>
      <c r="M9" s="132"/>
      <c r="N9" s="132"/>
      <c r="O9" s="133"/>
    </row>
    <row r="10" spans="2:15">
      <c r="B10" s="1" t="s">
        <v>23</v>
      </c>
      <c r="C10" s="1">
        <v>20</v>
      </c>
      <c r="E10" s="134"/>
      <c r="F10" s="54"/>
      <c r="G10" s="54"/>
      <c r="H10" s="54"/>
      <c r="I10" s="54"/>
      <c r="J10" s="54"/>
      <c r="K10" s="54"/>
      <c r="L10" s="54"/>
      <c r="M10" s="54"/>
      <c r="N10" s="54"/>
      <c r="O10" s="135"/>
    </row>
    <row r="11" spans="2:15">
      <c r="B11" s="1" t="s">
        <v>24</v>
      </c>
      <c r="C11" s="1">
        <f>SUM(C8:C10)</f>
        <v>150</v>
      </c>
      <c r="E11" s="134" t="s">
        <v>7</v>
      </c>
      <c r="F11" s="54" t="s">
        <v>416</v>
      </c>
      <c r="G11" s="54" t="s">
        <v>316</v>
      </c>
      <c r="H11" s="54"/>
      <c r="I11" s="54"/>
      <c r="J11" s="54"/>
      <c r="K11" s="54"/>
      <c r="L11" s="54"/>
      <c r="M11" s="54"/>
      <c r="N11" s="54"/>
      <c r="O11" s="135" t="s">
        <v>382</v>
      </c>
    </row>
    <row r="12" spans="2:15">
      <c r="E12" s="134"/>
      <c r="F12" s="54"/>
      <c r="G12" s="54"/>
      <c r="H12" s="54"/>
      <c r="I12" s="54"/>
      <c r="J12" s="54" t="s">
        <v>383</v>
      </c>
      <c r="K12" s="54" t="s">
        <v>421</v>
      </c>
      <c r="L12" s="54"/>
      <c r="M12" s="54"/>
      <c r="N12" s="54"/>
      <c r="O12" s="135" t="s">
        <v>422</v>
      </c>
    </row>
    <row r="13" spans="2:15">
      <c r="E13" s="134"/>
      <c r="F13" s="54"/>
      <c r="G13" s="54"/>
      <c r="H13" s="54"/>
      <c r="I13" s="54"/>
      <c r="J13" s="54" t="s">
        <v>386</v>
      </c>
      <c r="K13" s="54" t="s">
        <v>423</v>
      </c>
      <c r="L13" s="54"/>
      <c r="M13" s="54"/>
      <c r="N13" s="54"/>
      <c r="O13" s="135" t="s">
        <v>424</v>
      </c>
    </row>
    <row r="14" spans="2:15" ht="21">
      <c r="B14" s="5" t="s">
        <v>425</v>
      </c>
      <c r="E14" s="134"/>
      <c r="F14" s="54"/>
      <c r="G14" s="54"/>
      <c r="H14" s="54"/>
      <c r="I14" s="54"/>
      <c r="J14" s="54" t="s">
        <v>389</v>
      </c>
      <c r="K14" s="54" t="s">
        <v>426</v>
      </c>
      <c r="L14" s="54"/>
      <c r="M14" s="54"/>
      <c r="N14" s="54"/>
      <c r="O14" s="140" t="s">
        <v>424</v>
      </c>
    </row>
    <row r="15" spans="2:15">
      <c r="B15" s="1" t="s">
        <v>25</v>
      </c>
      <c r="C15" s="1">
        <f>'Principal - ABP'!K19</f>
        <v>0</v>
      </c>
      <c r="E15" s="134"/>
      <c r="F15" s="54"/>
      <c r="G15" s="54"/>
      <c r="H15" s="54"/>
      <c r="I15" s="54"/>
      <c r="J15" s="54" t="s">
        <v>394</v>
      </c>
      <c r="K15" s="54" t="s">
        <v>427</v>
      </c>
      <c r="L15" s="54"/>
      <c r="M15" s="54"/>
      <c r="N15" s="54"/>
      <c r="O15" s="135" t="s">
        <v>428</v>
      </c>
    </row>
    <row r="16" spans="2:15">
      <c r="B16" s="1" t="s">
        <v>26</v>
      </c>
      <c r="C16" s="1">
        <f>C9*C15</f>
        <v>0</v>
      </c>
      <c r="E16" s="134"/>
      <c r="F16" s="54"/>
      <c r="G16" s="54"/>
      <c r="H16" s="54"/>
      <c r="I16" s="54"/>
      <c r="J16" s="54" t="s">
        <v>394</v>
      </c>
      <c r="K16" s="54" t="s">
        <v>429</v>
      </c>
      <c r="L16" s="54"/>
      <c r="M16" s="54"/>
      <c r="N16" s="54"/>
      <c r="O16" s="135" t="s">
        <v>388</v>
      </c>
    </row>
    <row r="17" spans="2:15">
      <c r="B17" s="1" t="s">
        <v>29</v>
      </c>
      <c r="C17" s="1">
        <f>C15*10</f>
        <v>0</v>
      </c>
      <c r="E17" s="134"/>
      <c r="F17" s="54"/>
      <c r="G17" s="54"/>
      <c r="H17" s="54"/>
      <c r="I17" s="54"/>
      <c r="J17" s="54" t="s">
        <v>399</v>
      </c>
      <c r="K17" s="54" t="s">
        <v>430</v>
      </c>
      <c r="L17" s="54"/>
      <c r="M17" s="54"/>
      <c r="N17" s="54"/>
      <c r="O17" s="135" t="s">
        <v>397</v>
      </c>
    </row>
    <row r="18" spans="2:15">
      <c r="E18" s="134"/>
      <c r="F18" s="54"/>
      <c r="G18" s="54"/>
      <c r="H18" s="54"/>
      <c r="I18" s="54"/>
      <c r="J18" s="54"/>
      <c r="K18" s="54"/>
      <c r="L18" s="54"/>
      <c r="M18" s="54"/>
      <c r="N18" s="54"/>
      <c r="O18" s="135"/>
    </row>
    <row r="19" spans="2:15">
      <c r="E19" s="134" t="s">
        <v>431</v>
      </c>
      <c r="F19" s="54"/>
      <c r="G19" s="54"/>
      <c r="H19" s="54"/>
      <c r="I19" s="54"/>
      <c r="J19" s="54"/>
      <c r="K19" s="54"/>
      <c r="L19" s="54"/>
      <c r="M19" s="54"/>
      <c r="N19" s="54"/>
      <c r="O19" s="135"/>
    </row>
    <row r="20" spans="2:15">
      <c r="E20" s="134"/>
      <c r="F20" s="54"/>
      <c r="G20" s="54"/>
      <c r="H20" s="54"/>
      <c r="I20" s="54"/>
      <c r="J20" s="54"/>
      <c r="K20" s="54"/>
      <c r="L20" s="54"/>
      <c r="M20" s="54"/>
      <c r="N20" s="54"/>
      <c r="O20" s="135"/>
    </row>
    <row r="21" spans="2:15">
      <c r="E21" s="134"/>
      <c r="F21" s="54"/>
      <c r="G21" s="54"/>
      <c r="H21" s="54"/>
      <c r="I21" s="54"/>
      <c r="J21" s="54" t="s">
        <v>407</v>
      </c>
      <c r="K21" s="54" t="s">
        <v>432</v>
      </c>
      <c r="L21" s="54"/>
      <c r="M21" s="54"/>
      <c r="N21" s="54"/>
      <c r="O21" s="135" t="s">
        <v>422</v>
      </c>
    </row>
    <row r="22" spans="2:15">
      <c r="E22" s="134"/>
      <c r="F22" s="54"/>
      <c r="G22" s="54"/>
      <c r="H22" s="54"/>
      <c r="I22" s="54"/>
      <c r="J22" s="54" t="s">
        <v>411</v>
      </c>
      <c r="K22" s="54" t="s">
        <v>433</v>
      </c>
      <c r="L22" s="54"/>
      <c r="M22" s="54"/>
      <c r="N22" s="54"/>
      <c r="O22" s="135" t="s">
        <v>422</v>
      </c>
    </row>
    <row r="23" spans="2:15">
      <c r="E23" s="134"/>
      <c r="F23" s="54"/>
      <c r="G23" s="54"/>
      <c r="H23" s="54"/>
      <c r="I23" s="54"/>
      <c r="J23" s="54" t="s">
        <v>414</v>
      </c>
      <c r="K23" s="54" t="s">
        <v>434</v>
      </c>
      <c r="L23" s="54"/>
      <c r="M23" s="54"/>
      <c r="N23" s="54"/>
      <c r="O23" s="135" t="s">
        <v>435</v>
      </c>
    </row>
    <row r="24" spans="2:15">
      <c r="E24" s="134"/>
      <c r="F24" s="54"/>
      <c r="G24" s="54"/>
      <c r="H24" s="54"/>
      <c r="I24" s="54"/>
      <c r="J24" s="54" t="s">
        <v>436</v>
      </c>
      <c r="K24" s="54" t="s">
        <v>437</v>
      </c>
      <c r="L24" s="54"/>
      <c r="M24" s="54"/>
      <c r="N24" s="54"/>
      <c r="O24" s="135" t="s">
        <v>424</v>
      </c>
    </row>
    <row r="25" spans="2:15">
      <c r="E25" s="134"/>
      <c r="F25" s="54"/>
      <c r="G25" s="54"/>
      <c r="H25" s="54"/>
      <c r="I25" s="54"/>
      <c r="J25" s="54"/>
      <c r="K25" s="54"/>
      <c r="L25" s="54"/>
      <c r="M25" s="54"/>
      <c r="N25" s="54"/>
      <c r="O25" s="135"/>
    </row>
    <row r="26" spans="2:15">
      <c r="E26" s="134" t="s">
        <v>438</v>
      </c>
      <c r="F26" s="54"/>
      <c r="G26" s="54"/>
      <c r="H26" s="54"/>
      <c r="I26" s="54"/>
      <c r="J26" s="54"/>
      <c r="K26" s="54"/>
      <c r="L26" s="54"/>
      <c r="M26" s="54"/>
      <c r="N26" s="54"/>
      <c r="O26" s="135"/>
    </row>
    <row r="27" spans="2:15" ht="16.2" thickBot="1">
      <c r="E27" s="136"/>
      <c r="F27" s="137"/>
      <c r="G27" s="137"/>
      <c r="H27" s="137"/>
      <c r="I27" s="137"/>
      <c r="J27" s="137" t="s">
        <v>439</v>
      </c>
      <c r="K27" s="137" t="s">
        <v>440</v>
      </c>
      <c r="L27" s="137"/>
      <c r="M27" s="137"/>
      <c r="N27" s="137"/>
      <c r="O27" s="141" t="s">
        <v>441</v>
      </c>
    </row>
    <row r="28" spans="2:15">
      <c r="E28" s="54"/>
      <c r="F28" s="54"/>
      <c r="G28" s="54"/>
      <c r="H28" s="54"/>
      <c r="I28" s="54"/>
      <c r="J28" s="54"/>
      <c r="K28" s="54"/>
      <c r="L28" s="54"/>
      <c r="M28" s="54"/>
      <c r="N28" s="54"/>
      <c r="O28" s="54"/>
    </row>
    <row r="29" spans="2:15">
      <c r="C29" s="139"/>
      <c r="D29" s="139"/>
      <c r="E29" s="54"/>
      <c r="F29" s="54"/>
      <c r="G29" s="54"/>
      <c r="H29" s="54"/>
      <c r="I29" s="54"/>
      <c r="J29" s="54"/>
      <c r="K29" s="54"/>
      <c r="L29" s="54"/>
      <c r="M29" s="54"/>
      <c r="N29" s="54"/>
      <c r="O29" s="54"/>
    </row>
    <row r="30" spans="2:15">
      <c r="E30" s="54"/>
      <c r="F30" s="54"/>
      <c r="G30" s="54"/>
      <c r="H30" s="54"/>
      <c r="I30" s="54"/>
      <c r="J30" s="54"/>
      <c r="K30" s="54"/>
      <c r="L30" s="54"/>
      <c r="M30" s="54"/>
      <c r="N30" s="54"/>
      <c r="O30" s="54"/>
    </row>
    <row r="31" spans="2:15">
      <c r="H31" s="54"/>
      <c r="I31" s="54"/>
      <c r="J31" s="54"/>
      <c r="K31" s="54"/>
      <c r="L31" s="54"/>
      <c r="M31" s="54"/>
      <c r="N31" s="54"/>
      <c r="O31" s="54"/>
    </row>
    <row r="32" spans="2:15">
      <c r="H32" s="54"/>
      <c r="I32" s="54"/>
      <c r="J32" s="54"/>
      <c r="K32" s="54"/>
      <c r="L32" s="54"/>
      <c r="M32" s="54"/>
      <c r="N32" s="54"/>
      <c r="O32" s="54"/>
    </row>
    <row r="33" spans="5:15">
      <c r="H33" s="54"/>
      <c r="I33" s="54"/>
      <c r="J33" s="54"/>
      <c r="K33" s="54"/>
      <c r="L33" s="54"/>
      <c r="M33" s="54"/>
      <c r="N33" s="54"/>
      <c r="O33" s="54"/>
    </row>
    <row r="34" spans="5:15">
      <c r="E34" s="54"/>
      <c r="F34" s="54"/>
      <c r="G34" s="54"/>
      <c r="H34" s="54"/>
      <c r="I34" s="54"/>
      <c r="J34" s="54"/>
      <c r="K34" s="54"/>
      <c r="L34" s="54"/>
      <c r="M34" s="54"/>
      <c r="N34" s="54"/>
      <c r="O34" s="54"/>
    </row>
    <row r="35" spans="5:15">
      <c r="E35" s="54"/>
      <c r="F35" s="54"/>
      <c r="G35" s="54"/>
      <c r="H35" s="54"/>
      <c r="I35" s="54"/>
      <c r="J35" s="54"/>
      <c r="K35" s="54"/>
      <c r="L35" s="54"/>
      <c r="M35" s="54"/>
      <c r="N35" s="54"/>
      <c r="O35" s="146"/>
    </row>
    <row r="36" spans="5:15">
      <c r="E36" s="54"/>
      <c r="F36" s="54"/>
      <c r="G36" s="54"/>
      <c r="H36" s="54"/>
      <c r="I36" s="54"/>
      <c r="J36" s="54"/>
      <c r="K36" s="54"/>
      <c r="L36" s="54"/>
      <c r="M36" s="54"/>
      <c r="N36" s="54"/>
      <c r="O36" s="146"/>
    </row>
    <row r="37" spans="5:15">
      <c r="E37" s="54"/>
      <c r="F37" s="54"/>
      <c r="G37" s="54"/>
      <c r="H37" s="54"/>
      <c r="I37" s="54"/>
      <c r="J37" s="54"/>
      <c r="K37" s="54"/>
      <c r="L37" s="54"/>
      <c r="M37" s="54"/>
      <c r="N37" s="54"/>
      <c r="O37" s="146"/>
    </row>
    <row r="38" spans="5:15">
      <c r="E38" s="54"/>
      <c r="F38" s="54"/>
      <c r="G38" s="54"/>
      <c r="H38" s="54"/>
      <c r="I38" s="54"/>
      <c r="J38" s="54"/>
      <c r="K38" s="54"/>
      <c r="L38" s="54"/>
      <c r="M38" s="54"/>
      <c r="N38" s="54"/>
      <c r="O38" s="146"/>
    </row>
    <row r="39" spans="5:15">
      <c r="E39" s="54"/>
      <c r="F39" s="54"/>
      <c r="G39" s="54"/>
      <c r="H39" s="54"/>
      <c r="I39" s="54"/>
      <c r="J39" s="54"/>
      <c r="K39" s="54"/>
      <c r="L39" s="54"/>
      <c r="M39" s="54"/>
      <c r="N39" s="54"/>
      <c r="O39" s="54"/>
    </row>
    <row r="40" spans="5:15">
      <c r="E40" s="54"/>
      <c r="F40" s="54"/>
      <c r="G40" s="54"/>
      <c r="H40" s="54"/>
      <c r="I40" s="54"/>
      <c r="J40" s="54"/>
      <c r="K40" s="54"/>
      <c r="L40" s="54"/>
      <c r="M40" s="54"/>
      <c r="N40" s="54"/>
      <c r="O40" s="54"/>
    </row>
    <row r="41" spans="5:15">
      <c r="E41" s="54"/>
      <c r="F41" s="54"/>
      <c r="G41" s="54"/>
      <c r="H41" s="54"/>
      <c r="I41" s="54"/>
      <c r="J41" s="54"/>
      <c r="K41" s="54"/>
      <c r="L41" s="54"/>
      <c r="M41" s="54"/>
      <c r="N41" s="54"/>
      <c r="O41" s="54"/>
    </row>
    <row r="42" spans="5:15">
      <c r="E42" s="54"/>
      <c r="F42" s="54"/>
      <c r="G42" s="54"/>
      <c r="H42" s="54"/>
      <c r="I42" s="54"/>
      <c r="J42" s="54"/>
      <c r="K42" s="54"/>
      <c r="L42" s="54"/>
      <c r="M42" s="54"/>
      <c r="N42" s="54"/>
      <c r="O42" s="54"/>
    </row>
    <row r="46" spans="5:15">
      <c r="O46" s="45"/>
    </row>
    <row r="55" spans="5:15">
      <c r="E55" s="54"/>
      <c r="F55" s="54"/>
      <c r="G55" s="54"/>
      <c r="H55" s="54"/>
      <c r="I55" s="54"/>
      <c r="J55" s="54"/>
      <c r="K55" s="54"/>
      <c r="L55" s="54"/>
      <c r="M55" s="54"/>
      <c r="N55" s="54"/>
      <c r="O55" s="54"/>
    </row>
    <row r="56" spans="5:15" ht="21">
      <c r="E56" s="147"/>
      <c r="F56" s="147"/>
      <c r="G56" s="147"/>
      <c r="H56" s="147"/>
      <c r="I56" s="147"/>
      <c r="J56" s="147"/>
      <c r="K56" s="147"/>
      <c r="L56" s="147"/>
      <c r="M56" s="147"/>
      <c r="N56" s="147"/>
      <c r="O56" s="147"/>
    </row>
  </sheetData>
  <mergeCells count="4">
    <mergeCell ref="B2:O2"/>
    <mergeCell ref="B3:O3"/>
    <mergeCell ref="B4:O4"/>
    <mergeCell ref="B5:O5"/>
  </mergeCells>
  <conditionalFormatting sqref="E9:O27">
    <cfRule type="expression" dxfId="1" priority="2">
      <formula>($C$15&gt;1)</formula>
    </cfRule>
  </conditionalFormatting>
  <conditionalFormatting sqref="E7:O7">
    <cfRule type="expression" dxfId="0" priority="1">
      <formula>($C$15=1)</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L40"/>
  <sheetViews>
    <sheetView workbookViewId="0">
      <selection activeCell="B2" sqref="B2:L2"/>
    </sheetView>
  </sheetViews>
  <sheetFormatPr baseColWidth="10" defaultColWidth="8.796875" defaultRowHeight="15.6"/>
  <cols>
    <col min="1" max="1" width="8.796875" style="108"/>
    <col min="2" max="2" width="31.19921875" style="108" bestFit="1" customWidth="1"/>
    <col min="3" max="3" width="7" style="108" bestFit="1" customWidth="1"/>
    <col min="4" max="4" width="8.796875" style="108"/>
    <col min="5" max="5" width="8.5" style="108" bestFit="1" customWidth="1"/>
    <col min="6" max="6" width="13.796875" style="108" customWidth="1"/>
    <col min="7" max="7" width="50.296875" style="108" customWidth="1"/>
    <col min="8" max="8" width="12.69921875" style="108" customWidth="1"/>
    <col min="9" max="9" width="7.5" style="108" customWidth="1"/>
    <col min="10" max="10" width="12" style="108" customWidth="1"/>
    <col min="11" max="11" width="11" style="108" customWidth="1"/>
    <col min="12" max="12" width="12.296875" style="108" customWidth="1"/>
    <col min="13" max="16384" width="8.796875" style="108"/>
  </cols>
  <sheetData>
    <row r="1" spans="2:12" ht="16.2" thickBot="1">
      <c r="G1" s="109"/>
    </row>
    <row r="2" spans="2:12" ht="23.4">
      <c r="B2" s="307" t="s">
        <v>357</v>
      </c>
      <c r="C2" s="307"/>
      <c r="D2" s="307"/>
      <c r="E2" s="307"/>
      <c r="F2" s="307"/>
      <c r="G2" s="307"/>
      <c r="H2" s="307"/>
      <c r="I2" s="307"/>
      <c r="J2" s="307"/>
      <c r="K2" s="307"/>
      <c r="L2" s="307"/>
    </row>
    <row r="3" spans="2:12" ht="37.049999999999997" customHeight="1">
      <c r="B3" s="308" t="s">
        <v>294</v>
      </c>
      <c r="C3" s="308"/>
      <c r="D3" s="308"/>
      <c r="E3" s="308"/>
      <c r="F3" s="308"/>
      <c r="G3" s="308"/>
      <c r="H3" s="308"/>
      <c r="I3" s="308"/>
      <c r="J3" s="308"/>
      <c r="K3" s="308"/>
      <c r="L3" s="308"/>
    </row>
    <row r="4" spans="2:12" ht="15.45" customHeight="1">
      <c r="B4" s="309" t="s">
        <v>36</v>
      </c>
      <c r="C4" s="309"/>
      <c r="D4" s="309"/>
      <c r="E4" s="309"/>
      <c r="F4" s="309"/>
      <c r="G4" s="309"/>
      <c r="H4" s="309"/>
      <c r="I4" s="309"/>
      <c r="J4" s="309"/>
      <c r="K4" s="309"/>
      <c r="L4" s="309"/>
    </row>
    <row r="5" spans="2:12" ht="33.450000000000003" customHeight="1" thickBot="1">
      <c r="B5" s="270" t="s">
        <v>452</v>
      </c>
      <c r="C5" s="271"/>
      <c r="D5" s="271"/>
      <c r="E5" s="271"/>
      <c r="F5" s="271"/>
      <c r="G5" s="271"/>
      <c r="H5" s="271"/>
      <c r="I5" s="271"/>
      <c r="J5" s="271"/>
      <c r="K5" s="271"/>
      <c r="L5" s="272"/>
    </row>
    <row r="7" spans="2:12" ht="21.6" thickBot="1">
      <c r="B7" s="110" t="s">
        <v>641</v>
      </c>
      <c r="H7" s="111"/>
      <c r="I7" s="111"/>
      <c r="J7" s="111"/>
      <c r="K7" s="111"/>
    </row>
    <row r="8" spans="2:12" ht="15" customHeight="1" thickBot="1">
      <c r="B8" s="112" t="s">
        <v>21</v>
      </c>
      <c r="C8" s="112">
        <v>30</v>
      </c>
      <c r="E8" s="310" t="s">
        <v>38</v>
      </c>
      <c r="F8" s="311" t="s">
        <v>39</v>
      </c>
      <c r="G8" s="311" t="s">
        <v>40</v>
      </c>
      <c r="H8" s="312" t="s">
        <v>295</v>
      </c>
      <c r="I8" s="313" t="s">
        <v>46</v>
      </c>
      <c r="J8" s="313"/>
      <c r="K8" s="313"/>
      <c r="L8" s="313"/>
    </row>
    <row r="9" spans="2:12" ht="46.8">
      <c r="B9" s="112" t="s">
        <v>22</v>
      </c>
      <c r="C9" s="112">
        <v>120</v>
      </c>
      <c r="E9" s="310"/>
      <c r="F9" s="311"/>
      <c r="G9" s="311"/>
      <c r="H9" s="312"/>
      <c r="I9" s="113" t="s">
        <v>296</v>
      </c>
      <c r="J9" s="113" t="s">
        <v>89</v>
      </c>
      <c r="K9" s="113" t="s">
        <v>297</v>
      </c>
      <c r="L9" s="114" t="s">
        <v>90</v>
      </c>
    </row>
    <row r="10" spans="2:12" ht="46.8">
      <c r="B10" s="112" t="s">
        <v>23</v>
      </c>
      <c r="C10" s="112">
        <v>0</v>
      </c>
      <c r="E10" s="126" t="s">
        <v>358</v>
      </c>
      <c r="F10" s="115" t="s">
        <v>299</v>
      </c>
      <c r="G10" s="115" t="s">
        <v>359</v>
      </c>
      <c r="H10" s="115" t="s">
        <v>59</v>
      </c>
      <c r="I10" s="115">
        <v>10</v>
      </c>
      <c r="J10" s="115"/>
      <c r="K10" s="116"/>
      <c r="L10" s="118"/>
    </row>
    <row r="11" spans="2:12" ht="31.2">
      <c r="B11" s="112" t="s">
        <v>24</v>
      </c>
      <c r="C11" s="112">
        <f>SUM(C8:C10)</f>
        <v>150</v>
      </c>
      <c r="E11" s="126" t="s">
        <v>360</v>
      </c>
      <c r="F11" s="115" t="s">
        <v>299</v>
      </c>
      <c r="G11" s="115" t="s">
        <v>361</v>
      </c>
      <c r="H11" s="115" t="s">
        <v>59</v>
      </c>
      <c r="I11" s="115">
        <v>10</v>
      </c>
      <c r="J11" s="115"/>
      <c r="K11" s="116"/>
      <c r="L11" s="118"/>
    </row>
    <row r="12" spans="2:12">
      <c r="E12" s="126" t="s">
        <v>362</v>
      </c>
      <c r="F12" s="115" t="s">
        <v>299</v>
      </c>
      <c r="G12" s="115" t="s">
        <v>363</v>
      </c>
      <c r="H12" s="115" t="s">
        <v>59</v>
      </c>
      <c r="I12" s="115">
        <v>10</v>
      </c>
      <c r="J12" s="115"/>
      <c r="K12" s="116"/>
      <c r="L12" s="118"/>
    </row>
    <row r="13" spans="2:12" ht="31.2">
      <c r="E13" s="126" t="s">
        <v>364</v>
      </c>
      <c r="F13" s="115" t="s">
        <v>365</v>
      </c>
      <c r="G13" s="115" t="s">
        <v>366</v>
      </c>
      <c r="H13" s="115" t="s">
        <v>7</v>
      </c>
      <c r="I13" s="115">
        <v>40</v>
      </c>
      <c r="J13" s="115"/>
      <c r="K13" s="116"/>
      <c r="L13" s="118"/>
    </row>
    <row r="14" spans="2:12" ht="31.2">
      <c r="B14" s="119" t="s">
        <v>642</v>
      </c>
      <c r="E14" s="126" t="s">
        <v>367</v>
      </c>
      <c r="F14" s="115" t="s">
        <v>311</v>
      </c>
      <c r="G14" s="115" t="s">
        <v>368</v>
      </c>
      <c r="H14" s="115" t="s">
        <v>7</v>
      </c>
      <c r="I14" s="115">
        <v>50</v>
      </c>
      <c r="J14" s="115"/>
      <c r="K14" s="116"/>
      <c r="L14" s="118"/>
    </row>
    <row r="15" spans="2:12">
      <c r="B15" s="112" t="s">
        <v>25</v>
      </c>
      <c r="C15" s="112">
        <f>'Principal - ABP'!L19</f>
        <v>0</v>
      </c>
      <c r="E15" s="126" t="s">
        <v>369</v>
      </c>
      <c r="F15" s="115" t="s">
        <v>370</v>
      </c>
      <c r="G15" s="115" t="s">
        <v>371</v>
      </c>
      <c r="H15" s="115" t="s">
        <v>7</v>
      </c>
      <c r="I15" s="115">
        <v>5</v>
      </c>
      <c r="J15" s="115"/>
      <c r="K15" s="116"/>
      <c r="L15" s="118"/>
    </row>
    <row r="16" spans="2:12" ht="46.8">
      <c r="B16" s="112" t="s">
        <v>26</v>
      </c>
      <c r="C16" s="112">
        <f>C9*C15</f>
        <v>0</v>
      </c>
      <c r="E16" s="126" t="s">
        <v>372</v>
      </c>
      <c r="F16" s="115" t="s">
        <v>314</v>
      </c>
      <c r="G16" s="115" t="s">
        <v>373</v>
      </c>
      <c r="H16" s="115" t="s">
        <v>7</v>
      </c>
      <c r="I16" s="115">
        <v>10</v>
      </c>
      <c r="J16" s="115"/>
      <c r="K16" s="116"/>
      <c r="L16" s="118"/>
    </row>
    <row r="17" spans="2:12">
      <c r="B17" s="112" t="s">
        <v>27</v>
      </c>
      <c r="C17" s="112">
        <f>J19</f>
        <v>0</v>
      </c>
      <c r="E17" s="126" t="s">
        <v>374</v>
      </c>
      <c r="F17" s="115" t="s">
        <v>317</v>
      </c>
      <c r="G17" s="115" t="s">
        <v>375</v>
      </c>
      <c r="H17" s="115" t="s">
        <v>7</v>
      </c>
      <c r="I17" s="115">
        <v>5</v>
      </c>
      <c r="J17" s="115"/>
      <c r="K17" s="116"/>
      <c r="L17" s="118"/>
    </row>
    <row r="18" spans="2:12" ht="16.2" thickBot="1">
      <c r="B18" s="112" t="s">
        <v>31</v>
      </c>
      <c r="C18" s="121" t="e">
        <f>C17/C16-1</f>
        <v>#DIV/0!</v>
      </c>
      <c r="E18" s="127" t="s">
        <v>376</v>
      </c>
      <c r="F18" s="128" t="s">
        <v>50</v>
      </c>
      <c r="G18" s="128" t="s">
        <v>453</v>
      </c>
      <c r="H18" s="128" t="s">
        <v>7</v>
      </c>
      <c r="I18" s="128">
        <v>10</v>
      </c>
      <c r="J18" s="128"/>
      <c r="K18" s="129"/>
      <c r="L18" s="130"/>
    </row>
    <row r="19" spans="2:12">
      <c r="B19" s="112" t="s">
        <v>29</v>
      </c>
      <c r="C19" s="112">
        <f>C15*10</f>
        <v>0</v>
      </c>
      <c r="E19" s="117"/>
      <c r="F19" s="117"/>
      <c r="G19" s="148" t="s">
        <v>41</v>
      </c>
      <c r="H19" s="117"/>
      <c r="I19" s="117">
        <f>SUM(I10:I18)</f>
        <v>150</v>
      </c>
      <c r="J19" s="117">
        <f>SUM(J10:J18)</f>
        <v>0</v>
      </c>
      <c r="K19" s="117">
        <f>SUM(K10:K18)</f>
        <v>0</v>
      </c>
      <c r="L19" s="117">
        <f>SUM(L10:L18)</f>
        <v>0</v>
      </c>
    </row>
    <row r="20" spans="2:12">
      <c r="B20" s="112" t="s">
        <v>30</v>
      </c>
      <c r="C20" s="112">
        <f>L19</f>
        <v>0</v>
      </c>
      <c r="E20" s="117"/>
      <c r="J20" s="117"/>
      <c r="K20" s="120"/>
      <c r="L20" s="117"/>
    </row>
    <row r="21" spans="2:12">
      <c r="E21" s="117"/>
      <c r="J21" s="117"/>
      <c r="K21" s="120"/>
      <c r="L21" s="117"/>
    </row>
    <row r="22" spans="2:12">
      <c r="J22" s="117"/>
      <c r="K22" s="120"/>
      <c r="L22" s="117"/>
    </row>
    <row r="23" spans="2:12">
      <c r="J23" s="117"/>
      <c r="K23" s="120"/>
      <c r="L23" s="117"/>
    </row>
    <row r="24" spans="2:12">
      <c r="J24" s="117"/>
      <c r="K24" s="120"/>
      <c r="L24" s="117"/>
    </row>
    <row r="25" spans="2:12">
      <c r="E25" s="117"/>
      <c r="F25" s="117"/>
      <c r="G25" s="117"/>
      <c r="H25" s="117"/>
      <c r="I25" s="120"/>
      <c r="J25" s="117"/>
      <c r="K25" s="120"/>
      <c r="L25" s="117"/>
    </row>
    <row r="26" spans="2:12" ht="25.8">
      <c r="E26" s="117"/>
      <c r="F26" s="117"/>
      <c r="G26" s="122"/>
      <c r="H26" s="117"/>
      <c r="I26" s="120"/>
      <c r="J26" s="117"/>
      <c r="K26" s="120"/>
      <c r="L26" s="117"/>
    </row>
    <row r="27" spans="2:12" ht="25.8">
      <c r="E27" s="117"/>
      <c r="F27" s="117"/>
      <c r="G27" s="122"/>
      <c r="H27" s="117"/>
      <c r="I27" s="120"/>
      <c r="J27" s="117"/>
      <c r="K27" s="120"/>
      <c r="L27" s="117"/>
    </row>
    <row r="28" spans="2:12" ht="25.8">
      <c r="E28" s="117"/>
      <c r="F28" s="117"/>
      <c r="G28" s="122"/>
      <c r="H28" s="117"/>
      <c r="I28" s="120"/>
      <c r="J28" s="117"/>
      <c r="K28" s="120"/>
      <c r="L28" s="117"/>
    </row>
    <row r="29" spans="2:12" ht="25.8">
      <c r="E29" s="117"/>
      <c r="F29" s="117"/>
      <c r="G29" s="122"/>
      <c r="H29" s="117"/>
      <c r="I29" s="120"/>
      <c r="J29" s="117"/>
      <c r="K29" s="120"/>
      <c r="L29" s="117"/>
    </row>
    <row r="30" spans="2:12">
      <c r="E30" s="117"/>
      <c r="F30" s="117"/>
      <c r="G30" s="117"/>
      <c r="H30" s="117"/>
      <c r="I30" s="120"/>
      <c r="J30" s="117"/>
      <c r="K30" s="120"/>
      <c r="L30" s="117"/>
    </row>
    <row r="31" spans="2:12">
      <c r="E31" s="117"/>
      <c r="F31" s="117"/>
      <c r="G31" s="117"/>
      <c r="H31" s="117"/>
      <c r="I31" s="120"/>
      <c r="J31" s="117"/>
      <c r="K31" s="120"/>
      <c r="L31" s="117"/>
    </row>
    <row r="32" spans="2:12">
      <c r="E32" s="117"/>
      <c r="F32" s="117"/>
      <c r="G32" s="117"/>
      <c r="H32" s="117"/>
      <c r="I32" s="120"/>
      <c r="J32" s="117"/>
      <c r="K32" s="120"/>
      <c r="L32" s="117"/>
    </row>
    <row r="33" spans="5:12">
      <c r="E33" s="117"/>
      <c r="F33" s="117"/>
      <c r="G33" s="117"/>
      <c r="H33" s="117"/>
      <c r="I33" s="120"/>
      <c r="J33" s="117"/>
      <c r="K33" s="120"/>
      <c r="L33" s="117"/>
    </row>
    <row r="34" spans="5:12">
      <c r="E34" s="117"/>
      <c r="F34" s="117"/>
      <c r="G34" s="117"/>
      <c r="H34" s="117"/>
      <c r="I34" s="120"/>
      <c r="J34" s="117"/>
      <c r="K34" s="120"/>
      <c r="L34" s="117"/>
    </row>
    <row r="35" spans="5:12">
      <c r="E35" s="117"/>
      <c r="F35" s="117"/>
      <c r="G35" s="117"/>
      <c r="H35" s="117"/>
      <c r="I35" s="120"/>
      <c r="J35" s="117"/>
      <c r="K35" s="120"/>
      <c r="L35" s="117"/>
    </row>
    <row r="36" spans="5:12">
      <c r="E36" s="117"/>
      <c r="F36" s="117"/>
      <c r="G36" s="117"/>
      <c r="H36" s="117"/>
      <c r="I36" s="120"/>
      <c r="J36" s="117"/>
      <c r="K36" s="120"/>
      <c r="L36" s="117"/>
    </row>
    <row r="37" spans="5:12">
      <c r="E37" s="117"/>
      <c r="F37" s="117"/>
      <c r="G37" s="117"/>
      <c r="H37" s="117"/>
      <c r="I37" s="120"/>
      <c r="J37" s="117"/>
      <c r="K37" s="120"/>
      <c r="L37" s="117"/>
    </row>
    <row r="38" spans="5:12">
      <c r="H38" s="123"/>
      <c r="I38" s="124"/>
      <c r="K38" s="124"/>
    </row>
    <row r="39" spans="5:12">
      <c r="H39" s="123"/>
      <c r="I39" s="124"/>
      <c r="K39" s="124"/>
    </row>
    <row r="40" spans="5:12">
      <c r="G40" s="125"/>
    </row>
  </sheetData>
  <mergeCells count="9">
    <mergeCell ref="B2:L2"/>
    <mergeCell ref="B3:L3"/>
    <mergeCell ref="B4:L4"/>
    <mergeCell ref="B5:L5"/>
    <mergeCell ref="E8:E9"/>
    <mergeCell ref="F8:F9"/>
    <mergeCell ref="G8:G9"/>
    <mergeCell ref="H8:H9"/>
    <mergeCell ref="I8:L8"/>
  </mergeCells>
  <pageMargins left="0.75" right="0.75" top="1" bottom="1" header="0.51180555555555496" footer="0.51180555555555496"/>
  <pageSetup paperSize="9" firstPageNumber="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Javier</cp:lastModifiedBy>
  <cp:lastPrinted>2015-09-14T11:34:58Z</cp:lastPrinted>
  <dcterms:created xsi:type="dcterms:W3CDTF">2015-08-08T09:03:32Z</dcterms:created>
  <dcterms:modified xsi:type="dcterms:W3CDTF">2019-05-23T14:22:25Z</dcterms:modified>
</cp:coreProperties>
</file>