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70" yWindow="105" windowWidth="12210" windowHeight="10665" tabRatio="596"/>
  </bookViews>
  <sheets>
    <sheet name="Bid Log" sheetId="2" r:id="rId1"/>
    <sheet name="Totals" sheetId="3" r:id="rId2"/>
    <sheet name="Tables" sheetId="4" r:id="rId3"/>
    <sheet name="EST. V.F." sheetId="6" r:id="rId4"/>
    <sheet name="Estimating" sheetId="7" r:id="rId5"/>
    <sheet name="Project Mgmt." sheetId="8" r:id="rId6"/>
    <sheet name="SP" sheetId="12" r:id="rId7"/>
    <sheet name="Sheet1" sheetId="1" r:id="rId8"/>
    <sheet name="Sheet2" sheetId="9" r:id="rId9"/>
    <sheet name="Sheet3" sheetId="10" r:id="rId10"/>
    <sheet name="Sheet4" sheetId="11" state="hidden" r:id="rId11"/>
  </sheets>
  <definedNames>
    <definedName name="_xlnm._FilterDatabase" localSheetId="0" hidden="1">'Bid Log'!$A$2:$BH$324</definedName>
    <definedName name="BidType">Tables!$D$3:$D$7</definedName>
    <definedName name="Department">Tables!$G$3:$G$4</definedName>
    <definedName name="DesignType">Tables!$E$3:$E$5</definedName>
    <definedName name="Division">Tables!$H$3:$H$5</definedName>
    <definedName name="Employee">Tables!$F$3:$F$23</definedName>
    <definedName name="GC">Tables!$L$3:$L$118</definedName>
    <definedName name="Local">Tables!$B$3:$B$8</definedName>
    <definedName name="_xlnm.Print_Area" localSheetId="0">'Bid Log'!$A$1:$BH$324</definedName>
    <definedName name="_xlnm.Print_Area" localSheetId="3">'EST. V.F.'!$A$1:$S$59</definedName>
    <definedName name="_xlnm.Print_Area" localSheetId="1">Totals!$A$1:$X$65</definedName>
    <definedName name="_xlnm.Print_Titles" localSheetId="0">'Bid Log'!$A:$B,'Bid Log'!$1:$2</definedName>
    <definedName name="_xlnm.Print_Titles" localSheetId="1">Totals!$A:$A,Totals!$1:$1</definedName>
    <definedName name="ProjectStatus">Tables!$J$3:$J$11</definedName>
    <definedName name="ProjectType">Tables!$C$3:$C$11</definedName>
    <definedName name="State">Tables!$A$3:$A$4</definedName>
  </definedNames>
  <calcPr calcId="145621"/>
</workbook>
</file>

<file path=xl/calcChain.xml><?xml version="1.0" encoding="utf-8"?>
<calcChain xmlns="http://schemas.openxmlformats.org/spreadsheetml/2006/main">
  <c r="P7" i="12" l="1"/>
  <c r="N57" i="12" l="1" a="1"/>
  <c r="N57" i="12" s="1"/>
  <c r="M57" i="12" a="1"/>
  <c r="M57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G57" i="12" a="1"/>
  <c r="G57" i="12" s="1"/>
  <c r="F57" i="12" a="1"/>
  <c r="F57" i="12" s="1"/>
  <c r="E57" i="12" a="1"/>
  <c r="E57" i="12" s="1"/>
  <c r="D57" i="12" a="1"/>
  <c r="D57" i="12" s="1"/>
  <c r="C57" i="12" a="1"/>
  <c r="C57" i="12" s="1"/>
  <c r="N53" i="12" a="1"/>
  <c r="N53" i="12" s="1"/>
  <c r="M53" i="12" a="1"/>
  <c r="M53" i="12" s="1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G53" i="12" a="1"/>
  <c r="G53" i="12" s="1"/>
  <c r="F53" i="12" a="1"/>
  <c r="F53" i="12" s="1"/>
  <c r="E53" i="12" a="1"/>
  <c r="E53" i="12" s="1"/>
  <c r="D53" i="12" a="1"/>
  <c r="D53" i="12" s="1"/>
  <c r="C53" i="12" a="1"/>
  <c r="C53" i="12" s="1"/>
  <c r="N51" i="12" a="1"/>
  <c r="N51" i="12" s="1"/>
  <c r="M51" i="12" a="1"/>
  <c r="M51" i="12" s="1"/>
  <c r="L51" i="12" a="1"/>
  <c r="L51" i="12" s="1"/>
  <c r="K51" i="12" a="1"/>
  <c r="K51" i="12" s="1"/>
  <c r="J51" i="12" a="1"/>
  <c r="J51" i="12" s="1"/>
  <c r="I51" i="12" a="1"/>
  <c r="I51" i="12" s="1"/>
  <c r="H51" i="12" a="1"/>
  <c r="H51" i="12" s="1"/>
  <c r="G51" i="12" a="1"/>
  <c r="G51" i="12" s="1"/>
  <c r="F51" i="12" a="1"/>
  <c r="F51" i="12" s="1"/>
  <c r="E51" i="12" a="1"/>
  <c r="E51" i="12" s="1"/>
  <c r="D51" i="12" a="1"/>
  <c r="D51" i="12" s="1"/>
  <c r="C51" i="12" a="1"/>
  <c r="C51" i="12" s="1"/>
  <c r="S10" i="6"/>
  <c r="O10" i="6"/>
  <c r="S8" i="6"/>
  <c r="O8" i="6"/>
  <c r="N14" i="12" a="1"/>
  <c r="N14" i="12" s="1"/>
  <c r="M14" i="12" a="1"/>
  <c r="M14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F14" i="12" a="1"/>
  <c r="F14" i="12" s="1"/>
  <c r="E14" i="12" a="1"/>
  <c r="E14" i="12" s="1"/>
  <c r="D14" i="12" a="1"/>
  <c r="D14" i="12" s="1"/>
  <c r="C14" i="12" a="1"/>
  <c r="C14" i="12" s="1"/>
  <c r="N10" i="12" a="1"/>
  <c r="N10" i="12" s="1"/>
  <c r="M10" i="12" a="1"/>
  <c r="M10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F10" i="12" a="1"/>
  <c r="F10" i="12" s="1"/>
  <c r="E10" i="12" a="1"/>
  <c r="E10" i="12" s="1"/>
  <c r="D10" i="12" a="1"/>
  <c r="D10" i="12" s="1"/>
  <c r="C10" i="12" a="1"/>
  <c r="C10" i="12" s="1"/>
  <c r="N8" i="12" a="1"/>
  <c r="N8" i="12" s="1"/>
  <c r="M8" i="12" a="1"/>
  <c r="M8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 a="1"/>
  <c r="G8" i="12" s="1"/>
  <c r="F8" i="12" a="1"/>
  <c r="F8" i="12" s="1"/>
  <c r="E8" i="12" a="1"/>
  <c r="E8" i="12" s="1"/>
  <c r="D8" i="12" a="1"/>
  <c r="D8" i="12" s="1"/>
  <c r="C8" i="12" a="1"/>
  <c r="C8" i="12" s="1"/>
  <c r="AB324" i="2" l="1"/>
  <c r="AB323" i="2"/>
  <c r="AB322" i="2"/>
  <c r="AB321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20" i="2"/>
  <c r="AB319" i="2"/>
  <c r="AB282" i="2"/>
  <c r="V65" i="3" l="1" a="1"/>
  <c r="V65" i="3" s="1"/>
  <c r="U65" i="3" a="1"/>
  <c r="U65" i="3" s="1"/>
  <c r="V64" i="3" a="1"/>
  <c r="V64" i="3" s="1"/>
  <c r="U64" i="3" a="1"/>
  <c r="U64" i="3" s="1"/>
  <c r="V63" i="3" a="1"/>
  <c r="V63" i="3" s="1"/>
  <c r="U63" i="3" a="1"/>
  <c r="U63" i="3" s="1"/>
  <c r="V62" i="3" a="1"/>
  <c r="V62" i="3" s="1"/>
  <c r="U62" i="3" a="1"/>
  <c r="U62" i="3" s="1"/>
  <c r="V59" i="3" a="1"/>
  <c r="V59" i="3" s="1"/>
  <c r="U59" i="3" a="1"/>
  <c r="U59" i="3" s="1"/>
  <c r="V58" i="3" a="1"/>
  <c r="V58" i="3" s="1"/>
  <c r="U58" i="3" a="1"/>
  <c r="U58" i="3" s="1"/>
  <c r="V57" i="3" a="1"/>
  <c r="V57" i="3" s="1"/>
  <c r="U57" i="3" a="1"/>
  <c r="U57" i="3" s="1"/>
  <c r="V56" i="3" a="1"/>
  <c r="V56" i="3" s="1"/>
  <c r="U56" i="3" a="1"/>
  <c r="U56" i="3" s="1"/>
  <c r="V55" i="3" a="1"/>
  <c r="V55" i="3" s="1"/>
  <c r="U55" i="3" a="1"/>
  <c r="U55" i="3" s="1"/>
  <c r="V54" i="3" a="1"/>
  <c r="V54" i="3" s="1"/>
  <c r="U54" i="3" a="1"/>
  <c r="U54" i="3" s="1"/>
  <c r="V50" i="3" a="1"/>
  <c r="V50" i="3" s="1"/>
  <c r="U50" i="3" a="1"/>
  <c r="U50" i="3" s="1"/>
  <c r="V49" i="3" a="1"/>
  <c r="V49" i="3" s="1"/>
  <c r="U49" i="3" a="1"/>
  <c r="U49" i="3" s="1"/>
  <c r="V48" i="3" a="1"/>
  <c r="V48" i="3" s="1"/>
  <c r="U48" i="3" a="1"/>
  <c r="U48" i="3" s="1"/>
  <c r="V47" i="3" a="1"/>
  <c r="V47" i="3" s="1"/>
  <c r="U47" i="3" a="1"/>
  <c r="U47" i="3" s="1"/>
  <c r="V46" i="3" a="1"/>
  <c r="V46" i="3" s="1"/>
  <c r="U46" i="3" a="1"/>
  <c r="U46" i="3" s="1"/>
  <c r="V45" i="3" a="1"/>
  <c r="V45" i="3" s="1"/>
  <c r="U45" i="3" a="1"/>
  <c r="U45" i="3" s="1"/>
  <c r="V44" i="3" a="1"/>
  <c r="V44" i="3" s="1"/>
  <c r="U44" i="3" a="1"/>
  <c r="U44" i="3" s="1"/>
  <c r="V43" i="3" a="1"/>
  <c r="V43" i="3" s="1"/>
  <c r="U43" i="3" a="1"/>
  <c r="U43" i="3" s="1"/>
  <c r="V42" i="3" a="1"/>
  <c r="V42" i="3" s="1"/>
  <c r="U42" i="3" a="1"/>
  <c r="U42" i="3" s="1"/>
  <c r="V39" i="3" a="1"/>
  <c r="V39" i="3" s="1"/>
  <c r="U39" i="3" a="1"/>
  <c r="U39" i="3" s="1"/>
  <c r="V38" i="3" a="1"/>
  <c r="V38" i="3" s="1"/>
  <c r="U38" i="3" a="1"/>
  <c r="U38" i="3" s="1"/>
  <c r="V37" i="3" a="1"/>
  <c r="V37" i="3" s="1"/>
  <c r="U37" i="3" a="1"/>
  <c r="U37" i="3" s="1"/>
  <c r="V34" i="3" a="1"/>
  <c r="V34" i="3" s="1"/>
  <c r="U34" i="3" a="1"/>
  <c r="U34" i="3" s="1"/>
  <c r="V33" i="3" a="1"/>
  <c r="V33" i="3" s="1"/>
  <c r="U33" i="3" a="1"/>
  <c r="U33" i="3" s="1"/>
  <c r="V32" i="3" a="1"/>
  <c r="V32" i="3" s="1"/>
  <c r="U32" i="3" a="1"/>
  <c r="U32" i="3" s="1"/>
  <c r="V31" i="3" a="1"/>
  <c r="V31" i="3" s="1"/>
  <c r="U31" i="3" a="1"/>
  <c r="U31" i="3" s="1"/>
  <c r="V30" i="3" a="1"/>
  <c r="V30" i="3" s="1"/>
  <c r="U30" i="3" a="1"/>
  <c r="U30" i="3" s="1"/>
  <c r="V27" i="3" a="1"/>
  <c r="V27" i="3" s="1"/>
  <c r="U27" i="3" a="1"/>
  <c r="U27" i="3" s="1"/>
  <c r="V26" i="3" a="1"/>
  <c r="V26" i="3" s="1"/>
  <c r="U26" i="3" a="1"/>
  <c r="U26" i="3" s="1"/>
  <c r="V25" i="3" a="1"/>
  <c r="V25" i="3" s="1"/>
  <c r="U25" i="3" a="1"/>
  <c r="U25" i="3" s="1"/>
  <c r="V24" i="3" a="1"/>
  <c r="V24" i="3" s="1"/>
  <c r="U24" i="3" a="1"/>
  <c r="U24" i="3" s="1"/>
  <c r="AA20" i="3" l="1" a="1"/>
  <c r="AA20" i="3" s="1"/>
  <c r="Y20" i="3" a="1"/>
  <c r="Y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B20" i="3" a="1"/>
  <c r="B20" i="3" s="1"/>
  <c r="A20" i="3"/>
  <c r="X20" i="3" l="1"/>
  <c r="W20" i="3"/>
  <c r="Z20" i="3"/>
  <c r="AB20" i="3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O24" i="3" a="1"/>
  <c r="O24" i="3" s="1"/>
  <c r="O25" i="3" a="1"/>
  <c r="O25" i="3" s="1"/>
  <c r="O26" i="3" a="1"/>
  <c r="O26" i="3" s="1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C27" i="3" a="1"/>
  <c r="C27" i="3" s="1"/>
  <c r="Y27" i="3" a="1"/>
  <c r="Y27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N26" i="3" a="1"/>
  <c r="N26" i="3" s="1"/>
  <c r="N24" i="3" a="1"/>
  <c r="N24" i="3" s="1"/>
  <c r="N25" i="3" a="1"/>
  <c r="N25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Y26" i="3" a="1"/>
  <c r="Y26" i="3" s="1"/>
  <c r="T25" i="3" a="1"/>
  <c r="T25" i="3" s="1"/>
  <c r="S25" i="3" a="1"/>
  <c r="S25" i="3" s="1"/>
  <c r="S24" i="3" a="1"/>
  <c r="S24" i="3" s="1"/>
  <c r="R25" i="3" a="1"/>
  <c r="R25" i="3" s="1"/>
  <c r="Q25" i="3" a="1"/>
  <c r="Q25" i="3" s="1"/>
  <c r="P25" i="3" a="1"/>
  <c r="P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7" i="3" a="1"/>
  <c r="B27" i="3" s="1"/>
  <c r="B26" i="3" a="1"/>
  <c r="B26" i="3" s="1"/>
  <c r="B25" i="3" a="1"/>
  <c r="B25" i="3" s="1"/>
  <c r="A27" i="3"/>
  <c r="A26" i="3"/>
  <c r="A25" i="3"/>
  <c r="AA26" i="3" a="1"/>
  <c r="AA26" i="3" s="1"/>
  <c r="AA25" i="3" a="1"/>
  <c r="AA25" i="3" s="1"/>
  <c r="Y25" i="3" a="1"/>
  <c r="Y25" i="3" s="1"/>
  <c r="AB302" i="2"/>
  <c r="AB301" i="2"/>
  <c r="AB300" i="2"/>
  <c r="AB299" i="2"/>
  <c r="AB298" i="2"/>
  <c r="AB297" i="2"/>
  <c r="AB296" i="2"/>
  <c r="AB295" i="2"/>
  <c r="AB294" i="2"/>
  <c r="AB293" i="2"/>
  <c r="AB285" i="2"/>
  <c r="AB284" i="2"/>
  <c r="AB283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92" i="2"/>
  <c r="AB291" i="2"/>
  <c r="AB290" i="2"/>
  <c r="AB289" i="2"/>
  <c r="AB288" i="2"/>
  <c r="AB287" i="2"/>
  <c r="AB261" i="2"/>
  <c r="AB260" i="2"/>
  <c r="AB200" i="2"/>
  <c r="AB259" i="2"/>
  <c r="AB258" i="2"/>
  <c r="AB257" i="2"/>
  <c r="AB256" i="2"/>
  <c r="AB255" i="2"/>
  <c r="AB254" i="2"/>
  <c r="AB253" i="2"/>
  <c r="AB252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P7" i="7"/>
  <c r="P51" i="7" s="1"/>
  <c r="V21" i="3" a="1"/>
  <c r="V21" i="3" s="1"/>
  <c r="V19" i="3" a="1"/>
  <c r="V19" i="3" s="1"/>
  <c r="V18" i="3" a="1"/>
  <c r="V18" i="3" s="1"/>
  <c r="V17" i="3" a="1"/>
  <c r="V17" i="3" s="1"/>
  <c r="V16" i="3" a="1"/>
  <c r="V16" i="3" s="1"/>
  <c r="V15" i="3" a="1"/>
  <c r="V15" i="3" s="1"/>
  <c r="V14" i="3" a="1"/>
  <c r="V14" i="3" s="1"/>
  <c r="V13" i="3" a="1"/>
  <c r="V13" i="3" s="1"/>
  <c r="V12" i="3" a="1"/>
  <c r="V12" i="3" s="1"/>
  <c r="V11" i="3" a="1"/>
  <c r="V11" i="3" s="1"/>
  <c r="V10" i="3" a="1"/>
  <c r="V10" i="3" s="1"/>
  <c r="V8" i="3" a="1"/>
  <c r="V8" i="3" s="1"/>
  <c r="V7" i="3" a="1"/>
  <c r="V7" i="3" s="1"/>
  <c r="V6" i="3" a="1"/>
  <c r="V6" i="3" s="1"/>
  <c r="V9" i="3" a="1"/>
  <c r="V9" i="3" s="1"/>
  <c r="V5" i="3" a="1"/>
  <c r="V5" i="3" s="1"/>
  <c r="V4" i="3" a="1"/>
  <c r="V4" i="3" s="1"/>
  <c r="V3" i="3" a="1"/>
  <c r="V3" i="3" s="1"/>
  <c r="V1" i="3"/>
  <c r="U1" i="3"/>
  <c r="E65" i="3" a="1"/>
  <c r="E65" i="3" s="1"/>
  <c r="AA21" i="3" a="1"/>
  <c r="AA21" i="3" s="1"/>
  <c r="Y21" i="3" a="1"/>
  <c r="Y21" i="3" s="1"/>
  <c r="T21" i="3" a="1"/>
  <c r="T21" i="3" s="1"/>
  <c r="R21" i="3" a="1"/>
  <c r="R21" i="3" s="1"/>
  <c r="P21" i="3" a="1"/>
  <c r="P21" i="3" s="1"/>
  <c r="N21" i="3" a="1"/>
  <c r="N21" i="3" s="1"/>
  <c r="L21" i="3" a="1"/>
  <c r="L21" i="3" s="1"/>
  <c r="J21" i="3" a="1"/>
  <c r="J21" i="3" s="1"/>
  <c r="H21" i="3" a="1"/>
  <c r="H21" i="3" s="1"/>
  <c r="F21" i="3" a="1"/>
  <c r="F21" i="3" s="1"/>
  <c r="E21" i="3" a="1"/>
  <c r="E21" i="3" s="1"/>
  <c r="C21" i="3" a="1"/>
  <c r="C21" i="3" s="1"/>
  <c r="A21" i="3"/>
  <c r="A5" i="3"/>
  <c r="C5" i="3" a="1"/>
  <c r="C5" i="3" s="1"/>
  <c r="Y5" i="3" a="1"/>
  <c r="Y5" i="3" s="1"/>
  <c r="E5" i="3" a="1"/>
  <c r="E5" i="3" s="1"/>
  <c r="AA5" i="3" a="1"/>
  <c r="AA5" i="3" s="1"/>
  <c r="F5" i="3" a="1"/>
  <c r="F5" i="3" s="1"/>
  <c r="H5" i="3" a="1"/>
  <c r="H5" i="3" s="1"/>
  <c r="J5" i="3" a="1"/>
  <c r="J5" i="3" s="1"/>
  <c r="L5" i="3" a="1"/>
  <c r="L5" i="3" s="1"/>
  <c r="N5" i="3" a="1"/>
  <c r="N5" i="3" s="1"/>
  <c r="N3" i="3" a="1"/>
  <c r="N3" i="3" s="1"/>
  <c r="N4" i="3" a="1"/>
  <c r="N4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P5" i="3" a="1"/>
  <c r="P5" i="3" s="1"/>
  <c r="R5" i="3" a="1"/>
  <c r="R5" i="3" s="1"/>
  <c r="T5" i="3" a="1"/>
  <c r="T5" i="3" s="1"/>
  <c r="AA17" i="3" a="1"/>
  <c r="AA17" i="3" s="1"/>
  <c r="E17" i="3" a="1"/>
  <c r="E17" i="3" s="1"/>
  <c r="C17" i="3" a="1"/>
  <c r="C17" i="3" s="1"/>
  <c r="Y17" i="3" a="1"/>
  <c r="Y17" i="3" s="1"/>
  <c r="T17" i="3" a="1"/>
  <c r="T17" i="3" s="1"/>
  <c r="R17" i="3" a="1"/>
  <c r="R17" i="3" s="1"/>
  <c r="P17" i="3" a="1"/>
  <c r="P17" i="3" s="1"/>
  <c r="L17" i="3" a="1"/>
  <c r="L17" i="3" s="1"/>
  <c r="J17" i="3" a="1"/>
  <c r="J17" i="3" s="1"/>
  <c r="J3" i="3" a="1"/>
  <c r="J3" i="3" s="1"/>
  <c r="J4" i="3" a="1"/>
  <c r="J4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8" i="3" a="1"/>
  <c r="J18" i="3" s="1"/>
  <c r="J19" i="3" a="1"/>
  <c r="J19" i="3" s="1"/>
  <c r="H17" i="3" a="1"/>
  <c r="H17" i="3" s="1"/>
  <c r="F17" i="3" a="1"/>
  <c r="F17" i="3" s="1"/>
  <c r="A17" i="3"/>
  <c r="AA50" i="3" a="1"/>
  <c r="AA50" i="3" s="1"/>
  <c r="F50" i="3" a="1"/>
  <c r="F50" i="3" s="1"/>
  <c r="Y50" i="3" a="1"/>
  <c r="Y50" i="3" s="1"/>
  <c r="C50" i="3" a="1"/>
  <c r="C50" i="3" s="1"/>
  <c r="T50" i="3" a="1"/>
  <c r="T50" i="3" s="1"/>
  <c r="R50" i="3" a="1"/>
  <c r="R50" i="3" s="1"/>
  <c r="P50" i="3" a="1"/>
  <c r="P50" i="3" s="1"/>
  <c r="N50" i="3" a="1"/>
  <c r="N50" i="3" s="1"/>
  <c r="L50" i="3" a="1"/>
  <c r="L50" i="3" s="1"/>
  <c r="J50" i="3" a="1"/>
  <c r="J50" i="3" s="1"/>
  <c r="H50" i="3" a="1"/>
  <c r="H50" i="3" s="1"/>
  <c r="E50" i="3" a="1"/>
  <c r="E50" i="3" s="1"/>
  <c r="X50" i="3" s="1"/>
  <c r="A50" i="3"/>
  <c r="O53" i="12"/>
  <c r="O62" i="12" s="1"/>
  <c r="S51" i="12"/>
  <c r="O51" i="12" s="1"/>
  <c r="P50" i="12"/>
  <c r="S48" i="12"/>
  <c r="R48" i="12"/>
  <c r="Q48" i="12"/>
  <c r="P48" i="12"/>
  <c r="O48" i="12"/>
  <c r="O10" i="12"/>
  <c r="O19" i="12" s="1"/>
  <c r="S8" i="12"/>
  <c r="O8" i="12" s="1"/>
  <c r="Q8" i="12" s="1"/>
  <c r="Q8" i="6" s="1"/>
  <c r="S5" i="12"/>
  <c r="R5" i="12"/>
  <c r="Q5" i="12"/>
  <c r="P5" i="12"/>
  <c r="O5" i="12"/>
  <c r="AB251" i="2"/>
  <c r="S48" i="8"/>
  <c r="R48" i="8"/>
  <c r="Q48" i="8"/>
  <c r="P48" i="8"/>
  <c r="O48" i="8"/>
  <c r="O5" i="8"/>
  <c r="P5" i="8"/>
  <c r="Q5" i="8"/>
  <c r="R5" i="8"/>
  <c r="S5" i="8"/>
  <c r="P7" i="8"/>
  <c r="S8" i="8"/>
  <c r="O10" i="8"/>
  <c r="O19" i="8" s="1"/>
  <c r="S51" i="8"/>
  <c r="O51" i="8" s="1"/>
  <c r="O53" i="8"/>
  <c r="O5" i="7"/>
  <c r="P5" i="7"/>
  <c r="Q5" i="7"/>
  <c r="R5" i="7"/>
  <c r="S5" i="7"/>
  <c r="S8" i="7"/>
  <c r="O8" i="7" s="1"/>
  <c r="Q8" i="7" s="1"/>
  <c r="O10" i="7"/>
  <c r="O19" i="7" s="1"/>
  <c r="O49" i="7"/>
  <c r="P49" i="7"/>
  <c r="Q49" i="7"/>
  <c r="R49" i="7"/>
  <c r="S49" i="7"/>
  <c r="S52" i="7"/>
  <c r="O52" i="7" s="1"/>
  <c r="O54" i="7"/>
  <c r="O63" i="7" s="1"/>
  <c r="P46" i="6"/>
  <c r="S47" i="6"/>
  <c r="O47" i="6" s="1"/>
  <c r="Q47" i="6" s="1"/>
  <c r="O49" i="6"/>
  <c r="X2" i="4"/>
  <c r="Y2" i="4" s="1"/>
  <c r="Z2" i="4" s="1"/>
  <c r="AA2" i="4" s="1"/>
  <c r="AB2" i="4" s="1"/>
  <c r="AC2" i="4" s="1"/>
  <c r="D1" i="3"/>
  <c r="E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A2" i="3"/>
  <c r="A3" i="3"/>
  <c r="A4" i="3"/>
  <c r="A6" i="3"/>
  <c r="A7" i="3"/>
  <c r="A8" i="3"/>
  <c r="A9" i="3"/>
  <c r="A10" i="3"/>
  <c r="A11" i="3"/>
  <c r="A12" i="3"/>
  <c r="A13" i="3"/>
  <c r="A14" i="3"/>
  <c r="A15" i="3"/>
  <c r="A16" i="3"/>
  <c r="A18" i="3"/>
  <c r="A19" i="3"/>
  <c r="A23" i="3"/>
  <c r="A24" i="3"/>
  <c r="A29" i="3"/>
  <c r="A30" i="3"/>
  <c r="A31" i="3"/>
  <c r="A32" i="3"/>
  <c r="A33" i="3"/>
  <c r="A34" i="3"/>
  <c r="A36" i="3"/>
  <c r="A37" i="3"/>
  <c r="A38" i="3"/>
  <c r="A39" i="3"/>
  <c r="A41" i="3"/>
  <c r="A42" i="3"/>
  <c r="A43" i="3"/>
  <c r="A44" i="3"/>
  <c r="A45" i="3"/>
  <c r="A46" i="3"/>
  <c r="A47" i="3"/>
  <c r="A48" i="3"/>
  <c r="A49" i="3"/>
  <c r="A53" i="3"/>
  <c r="A54" i="3"/>
  <c r="A55" i="3"/>
  <c r="A56" i="3"/>
  <c r="A57" i="3"/>
  <c r="A58" i="3"/>
  <c r="A59" i="3"/>
  <c r="A61" i="3"/>
  <c r="A62" i="3"/>
  <c r="A63" i="3"/>
  <c r="A64" i="3"/>
  <c r="C65" i="3" a="1"/>
  <c r="C65" i="3" s="1"/>
  <c r="V67" i="3" s="1"/>
  <c r="C45" i="3" a="1"/>
  <c r="C45" i="3" s="1"/>
  <c r="Y45" i="3" a="1"/>
  <c r="Y45" i="3" s="1"/>
  <c r="C24" i="3" a="1"/>
  <c r="C24" i="3" s="1"/>
  <c r="Y24" i="3" a="1"/>
  <c r="Y24" i="3" s="1"/>
  <c r="L58" i="3" a="1"/>
  <c r="L58" i="3" s="1"/>
  <c r="R15" i="3" a="1"/>
  <c r="R15" i="3" s="1"/>
  <c r="H63" i="3"/>
  <c r="H64" i="3"/>
  <c r="AA39" i="3" a="1"/>
  <c r="AA39" i="3" s="1"/>
  <c r="F39" i="3" a="1"/>
  <c r="F39" i="3" s="1"/>
  <c r="AA37" i="3" a="1"/>
  <c r="AA37" i="3" s="1"/>
  <c r="AA38" i="3" a="1"/>
  <c r="AA38" i="3" s="1"/>
  <c r="F38" i="3" a="1"/>
  <c r="F38" i="3" s="1"/>
  <c r="H62" i="3"/>
  <c r="AA11" i="3" a="1"/>
  <c r="AA11" i="3" s="1"/>
  <c r="E11" i="3" a="1"/>
  <c r="E11" i="3" s="1"/>
  <c r="C11" i="3" a="1"/>
  <c r="C11" i="3" s="1"/>
  <c r="Y11" i="3" a="1"/>
  <c r="Y11" i="3" s="1"/>
  <c r="AA9" i="3" a="1"/>
  <c r="AA9" i="3" s="1"/>
  <c r="E9" i="3" a="1"/>
  <c r="E9" i="3" s="1"/>
  <c r="C9" i="3" a="1"/>
  <c r="C9" i="3" s="1"/>
  <c r="Y9" i="3" a="1"/>
  <c r="Y9" i="3" s="1"/>
  <c r="AA18" i="3" a="1"/>
  <c r="AA18" i="3" s="1"/>
  <c r="E18" i="3" a="1"/>
  <c r="E18" i="3" s="1"/>
  <c r="C18" i="3" a="1"/>
  <c r="C18" i="3" s="1"/>
  <c r="Y18" i="3" a="1"/>
  <c r="Y18" i="3" s="1"/>
  <c r="AA3" i="3" a="1"/>
  <c r="AA3" i="3" s="1"/>
  <c r="F3" i="3" a="1"/>
  <c r="F3" i="3" s="1"/>
  <c r="F4" i="3" a="1"/>
  <c r="F4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8" i="3" a="1"/>
  <c r="F18" i="3" s="1"/>
  <c r="F19" i="3" a="1"/>
  <c r="F19" i="3" s="1"/>
  <c r="AA4" i="3" a="1"/>
  <c r="AA4" i="3" s="1"/>
  <c r="E4" i="3" a="1"/>
  <c r="E4" i="3" s="1"/>
  <c r="C4" i="3" a="1"/>
  <c r="C4" i="3" s="1"/>
  <c r="Y4" i="3" a="1"/>
  <c r="Y4" i="3" s="1"/>
  <c r="AA6" i="3" a="1"/>
  <c r="AA6" i="3" s="1"/>
  <c r="E6" i="3" a="1"/>
  <c r="E6" i="3" s="1"/>
  <c r="C6" i="3" a="1"/>
  <c r="C6" i="3" s="1"/>
  <c r="Y6" i="3" a="1"/>
  <c r="Y6" i="3" s="1"/>
  <c r="AA7" i="3" a="1"/>
  <c r="AA7" i="3" s="1"/>
  <c r="E7" i="3" a="1"/>
  <c r="E7" i="3" s="1"/>
  <c r="C7" i="3" a="1"/>
  <c r="C7" i="3" s="1"/>
  <c r="Y7" i="3" a="1"/>
  <c r="Y7" i="3" s="1"/>
  <c r="AA8" i="3" a="1"/>
  <c r="AA8" i="3" s="1"/>
  <c r="E8" i="3" a="1"/>
  <c r="E8" i="3" s="1"/>
  <c r="C8" i="3" a="1"/>
  <c r="C8" i="3" s="1"/>
  <c r="AA10" i="3" a="1"/>
  <c r="AA10" i="3" s="1"/>
  <c r="AA12" i="3" a="1"/>
  <c r="AA12" i="3" s="1"/>
  <c r="E12" i="3" a="1"/>
  <c r="E12" i="3" s="1"/>
  <c r="AA13" i="3" a="1"/>
  <c r="AA13" i="3" s="1"/>
  <c r="E13" i="3" a="1"/>
  <c r="E13" i="3" s="1"/>
  <c r="C13" i="3" a="1"/>
  <c r="C13" i="3" s="1"/>
  <c r="Y13" i="3" a="1"/>
  <c r="AA14" i="3" a="1"/>
  <c r="AA14" i="3" s="1"/>
  <c r="E14" i="3" a="1"/>
  <c r="E14" i="3" s="1"/>
  <c r="C14" i="3" a="1"/>
  <c r="C14" i="3" s="1"/>
  <c r="Y14" i="3" a="1"/>
  <c r="Y14" i="3" s="1"/>
  <c r="AA15" i="3" a="1"/>
  <c r="AA15" i="3" s="1"/>
  <c r="E15" i="3" a="1"/>
  <c r="E15" i="3" s="1"/>
  <c r="C15" i="3" a="1"/>
  <c r="C15" i="3" s="1"/>
  <c r="AA16" i="3" a="1"/>
  <c r="AA16" i="3" s="1"/>
  <c r="AA19" i="3" a="1"/>
  <c r="AA19" i="3" s="1"/>
  <c r="C48" i="3" a="1"/>
  <c r="C48" i="3" s="1"/>
  <c r="Y48" i="3" a="1"/>
  <c r="Y48" i="3" s="1"/>
  <c r="E48" i="3" a="1"/>
  <c r="E48" i="3" s="1"/>
  <c r="Y46" i="3" a="1"/>
  <c r="Y46" i="3" s="1"/>
  <c r="C46" i="3" a="1"/>
  <c r="C46" i="3" s="1"/>
  <c r="C42" i="3" a="1"/>
  <c r="C42" i="3" s="1"/>
  <c r="E42" i="3" a="1"/>
  <c r="E42" i="3" s="1"/>
  <c r="Y42" i="3" a="1"/>
  <c r="Y42" i="3" s="1"/>
  <c r="C43" i="3" a="1"/>
  <c r="C43" i="3" s="1"/>
  <c r="Y43" i="3" a="1"/>
  <c r="Y43" i="3" s="1"/>
  <c r="C44" i="3" a="1"/>
  <c r="C44" i="3" s="1"/>
  <c r="Y44" i="3" a="1"/>
  <c r="Y44" i="3" s="1"/>
  <c r="C47" i="3" a="1"/>
  <c r="C47" i="3" s="1"/>
  <c r="Y47" i="3" a="1"/>
  <c r="Y47" i="3" s="1"/>
  <c r="C49" i="3" a="1"/>
  <c r="C49" i="3" s="1"/>
  <c r="Y49" i="3" a="1"/>
  <c r="Y49" i="3" s="1"/>
  <c r="L11" i="3" a="1"/>
  <c r="L11" i="3" s="1"/>
  <c r="T65" i="3" a="1"/>
  <c r="T65" i="3" s="1"/>
  <c r="H34" i="3" a="1"/>
  <c r="H34" i="3" s="1"/>
  <c r="P49" i="3" a="1"/>
  <c r="P49" i="3" s="1"/>
  <c r="H16" i="3" a="1"/>
  <c r="H16" i="3" s="1"/>
  <c r="H65" i="3" a="1"/>
  <c r="H65" i="3" s="1"/>
  <c r="J48" i="3" a="1"/>
  <c r="J48" i="3" s="1"/>
  <c r="L16" i="3" a="1"/>
  <c r="L16" i="3" s="1"/>
  <c r="T39" i="3" a="1"/>
  <c r="T39" i="3" s="1"/>
  <c r="T37" i="3" a="1"/>
  <c r="T37" i="3" s="1"/>
  <c r="T38" i="3" a="1"/>
  <c r="T38" i="3" s="1"/>
  <c r="L8" i="3" a="1"/>
  <c r="L8" i="3" s="1"/>
  <c r="P43" i="3" a="1"/>
  <c r="P43" i="3" s="1"/>
  <c r="P42" i="3" a="1"/>
  <c r="P42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T42" i="3" a="1"/>
  <c r="T42" i="3" s="1"/>
  <c r="L45" i="3" a="1"/>
  <c r="L45" i="3" s="1"/>
  <c r="J62" i="3" a="1"/>
  <c r="J62" i="3" s="1"/>
  <c r="T14" i="3" a="1"/>
  <c r="T14" i="3" s="1"/>
  <c r="P18" i="3" a="1"/>
  <c r="P18" i="3" s="1"/>
  <c r="R55" i="3" a="1"/>
  <c r="R55" i="3" s="1"/>
  <c r="R54" i="3" a="1"/>
  <c r="R54" i="3" s="1"/>
  <c r="R56" i="3" a="1"/>
  <c r="R56" i="3" s="1"/>
  <c r="R57" i="3" a="1"/>
  <c r="R57" i="3" s="1"/>
  <c r="R58" i="3" a="1"/>
  <c r="R58" i="3" s="1"/>
  <c r="R59" i="3" a="1"/>
  <c r="R59" i="3" s="1"/>
  <c r="T46" i="3" a="1"/>
  <c r="T46" i="3" s="1"/>
  <c r="H42" i="3" a="1"/>
  <c r="H42" i="3" s="1"/>
  <c r="P62" i="3" a="1"/>
  <c r="P62" i="3" s="1"/>
  <c r="F47" i="3" a="1"/>
  <c r="F47" i="3" s="1"/>
  <c r="AA47" i="3" a="1"/>
  <c r="AA47" i="3" s="1"/>
  <c r="F59" i="3" a="1"/>
  <c r="F59" i="3" s="1"/>
  <c r="AA59" i="3" a="1"/>
  <c r="AA59" i="3" s="1"/>
  <c r="F55" i="3" a="1"/>
  <c r="F55" i="3" s="1"/>
  <c r="AA55" i="3" a="1"/>
  <c r="AA55" i="3" s="1"/>
  <c r="F62" i="3" a="1"/>
  <c r="F62" i="3" s="1"/>
  <c r="AA62" i="3" a="1"/>
  <c r="AA62" i="3" s="1"/>
  <c r="AA63" i="3" a="1"/>
  <c r="AA63" i="3" s="1"/>
  <c r="F63" i="3" a="1"/>
  <c r="F63" i="3" s="1"/>
  <c r="AA64" i="3" a="1"/>
  <c r="AA64" i="3" s="1"/>
  <c r="F64" i="3" a="1"/>
  <c r="F64" i="3" s="1"/>
  <c r="L38" i="3" a="1"/>
  <c r="L38" i="3" s="1"/>
  <c r="L37" i="3" a="1"/>
  <c r="L37" i="3" s="1"/>
  <c r="L39" i="3" a="1"/>
  <c r="L39" i="3" s="1"/>
  <c r="N39" i="3" a="1"/>
  <c r="N39" i="3" s="1"/>
  <c r="N37" i="3" a="1"/>
  <c r="N37" i="3" s="1"/>
  <c r="N38" i="3" a="1"/>
  <c r="N38" i="3" s="1"/>
  <c r="L7" i="3" a="1"/>
  <c r="L7" i="3" s="1"/>
  <c r="P15" i="3" a="1"/>
  <c r="P15" i="3" s="1"/>
  <c r="P57" i="3" a="1"/>
  <c r="P57" i="3" s="1"/>
  <c r="P65" i="3" a="1"/>
  <c r="P65" i="3" s="1"/>
  <c r="P67" i="3" s="1"/>
  <c r="J49" i="3" a="1"/>
  <c r="J49" i="3" s="1"/>
  <c r="E43" i="3" a="1"/>
  <c r="E43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H12" i="3" a="1"/>
  <c r="H12" i="3" s="1"/>
  <c r="L65" i="3" a="1"/>
  <c r="L65" i="3" s="1"/>
  <c r="J46" i="3" a="1"/>
  <c r="J46" i="3" s="1"/>
  <c r="J39" i="3" a="1"/>
  <c r="J39" i="3" s="1"/>
  <c r="J37" i="3" a="1"/>
  <c r="J37" i="3" s="1"/>
  <c r="J38" i="3" a="1"/>
  <c r="J38" i="3" s="1"/>
  <c r="R14" i="3" a="1"/>
  <c r="R14" i="3" s="1"/>
  <c r="T18" i="3" a="1"/>
  <c r="T18" i="3" s="1"/>
  <c r="E46" i="3" a="1"/>
  <c r="E46" i="3" s="1"/>
  <c r="P64" i="3" a="1"/>
  <c r="P64" i="3" s="1"/>
  <c r="T47" i="3" a="1"/>
  <c r="T47" i="3" s="1"/>
  <c r="T9" i="3" a="1"/>
  <c r="T9" i="3" s="1"/>
  <c r="P8" i="3" a="1"/>
  <c r="P8" i="3" s="1"/>
  <c r="R12" i="3" a="1"/>
  <c r="R12" i="3" s="1"/>
  <c r="R3" i="3" a="1"/>
  <c r="R3" i="3" s="1"/>
  <c r="R4" i="3" a="1"/>
  <c r="R4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3" i="3" a="1"/>
  <c r="R13" i="3" s="1"/>
  <c r="R16" i="3" a="1"/>
  <c r="R16" i="3" s="1"/>
  <c r="R18" i="3" a="1"/>
  <c r="R18" i="3" s="1"/>
  <c r="R19" i="3" a="1"/>
  <c r="R19" i="3" s="1"/>
  <c r="L13" i="3" a="1"/>
  <c r="L13" i="3" s="1"/>
  <c r="T11" i="3" a="1"/>
  <c r="T11" i="3" s="1"/>
  <c r="F46" i="3" a="1"/>
  <c r="F46" i="3" s="1"/>
  <c r="AA46" i="3" a="1"/>
  <c r="AA46" i="3" s="1"/>
  <c r="L46" i="3" a="1"/>
  <c r="L46" i="3" s="1"/>
  <c r="N43" i="3" a="1"/>
  <c r="N43" i="3" s="1"/>
  <c r="F24" i="3" a="1"/>
  <c r="F24" i="3" s="1"/>
  <c r="AA24" i="3" a="1"/>
  <c r="AA24" i="3" s="1"/>
  <c r="H47" i="3" a="1"/>
  <c r="H47" i="3" s="1"/>
  <c r="J45" i="3" a="1"/>
  <c r="J45" i="3" s="1"/>
  <c r="H39" i="3" a="1"/>
  <c r="H39" i="3" s="1"/>
  <c r="H37" i="3" a="1"/>
  <c r="H37" i="3" s="1"/>
  <c r="H38" i="3" a="1"/>
  <c r="H38" i="3" s="1"/>
  <c r="P37" i="3" a="1"/>
  <c r="P37" i="3" s="1"/>
  <c r="E47" i="3" a="1"/>
  <c r="E47" i="3" s="1"/>
  <c r="N59" i="3" a="1"/>
  <c r="N59" i="3" s="1"/>
  <c r="P13" i="3" a="1"/>
  <c r="P13" i="3" s="1"/>
  <c r="N64" i="3" a="1"/>
  <c r="N64" i="3" s="1"/>
  <c r="J63" i="3" a="1"/>
  <c r="J63" i="3" s="1"/>
  <c r="R32" i="3" a="1"/>
  <c r="R32" i="3" s="1"/>
  <c r="F32" i="3" a="1"/>
  <c r="F32" i="3" s="1"/>
  <c r="AA32" i="3" a="1"/>
  <c r="AA32" i="3" s="1"/>
  <c r="AA30" i="3" a="1"/>
  <c r="AA30" i="3" s="1"/>
  <c r="AA31" i="3" a="1"/>
  <c r="AA31" i="3" s="1"/>
  <c r="AA33" i="3" a="1"/>
  <c r="AA33" i="3" s="1"/>
  <c r="AA34" i="3" a="1"/>
  <c r="AA34" i="3" s="1"/>
  <c r="F33" i="3" a="1"/>
  <c r="F33" i="3" s="1"/>
  <c r="F34" i="3" a="1"/>
  <c r="F34" i="3" s="1"/>
  <c r="H6" i="3" a="1"/>
  <c r="H6" i="3" s="1"/>
  <c r="T19" i="3" a="1"/>
  <c r="T19" i="3" s="1"/>
  <c r="H15" i="3" a="1"/>
  <c r="H15" i="3" s="1"/>
  <c r="T4" i="3" a="1"/>
  <c r="T4" i="3" s="1"/>
  <c r="T3" i="3" a="1"/>
  <c r="T3" i="3" s="1"/>
  <c r="T6" i="3" a="1"/>
  <c r="T6" i="3" s="1"/>
  <c r="T7" i="3" a="1"/>
  <c r="T7" i="3" s="1"/>
  <c r="T8" i="3" a="1"/>
  <c r="T8" i="3" s="1"/>
  <c r="T10" i="3" a="1"/>
  <c r="T10" i="3" s="1"/>
  <c r="T12" i="3" a="1"/>
  <c r="T12" i="3" s="1"/>
  <c r="T13" i="3" a="1"/>
  <c r="T13" i="3" s="1"/>
  <c r="T15" i="3" a="1"/>
  <c r="T15" i="3" s="1"/>
  <c r="T16" i="3" a="1"/>
  <c r="T16" i="3" s="1"/>
  <c r="R65" i="3" a="1"/>
  <c r="R65" i="3" s="1"/>
  <c r="E45" i="3" a="1"/>
  <c r="E45" i="3" s="1"/>
  <c r="H24" i="3" a="1"/>
  <c r="H24" i="3" s="1"/>
  <c r="L24" i="3" a="1"/>
  <c r="L24" i="3" s="1"/>
  <c r="P19" i="3" a="1"/>
  <c r="P19" i="3" s="1"/>
  <c r="F65" i="3" a="1"/>
  <c r="F65" i="3" s="1"/>
  <c r="F67" i="3" s="1"/>
  <c r="E44" i="3" a="1"/>
  <c r="E44" i="3" s="1"/>
  <c r="H45" i="3" a="1"/>
  <c r="H45" i="3" s="1"/>
  <c r="L63" i="3" a="1"/>
  <c r="L63" i="3" s="1"/>
  <c r="Y37" i="3" a="1"/>
  <c r="Y37" i="3" s="1"/>
  <c r="C37" i="3" a="1"/>
  <c r="C37" i="3" s="1"/>
  <c r="Y38" i="3" a="1"/>
  <c r="Y38" i="3" s="1"/>
  <c r="C38" i="3" a="1"/>
  <c r="C38" i="3" s="1"/>
  <c r="Y39" i="3" a="1"/>
  <c r="Y39" i="3" s="1"/>
  <c r="C39" i="3" a="1"/>
  <c r="C39" i="3" s="1"/>
  <c r="F37" i="3" a="1"/>
  <c r="F37" i="3" s="1"/>
  <c r="E16" i="3" a="1"/>
  <c r="E16" i="3" s="1"/>
  <c r="C16" i="3" a="1"/>
  <c r="C16" i="3" s="1"/>
  <c r="Y16" i="3" a="1"/>
  <c r="Y16" i="3" s="1"/>
  <c r="E19" i="3" a="1"/>
  <c r="E19" i="3" s="1"/>
  <c r="C19" i="3" a="1"/>
  <c r="C19" i="3" s="1"/>
  <c r="Y19" i="3" a="1"/>
  <c r="Y19" i="3" s="1"/>
  <c r="Y15" i="3" a="1"/>
  <c r="Y15" i="3" s="1"/>
  <c r="R62" i="3" a="1"/>
  <c r="R62" i="3" s="1"/>
  <c r="P31" i="3" a="1"/>
  <c r="P31" i="3" s="1"/>
  <c r="H32" i="3" a="1"/>
  <c r="H32" i="3" s="1"/>
  <c r="E31" i="3" a="1"/>
  <c r="E31" i="3" s="1"/>
  <c r="C31" i="3" a="1"/>
  <c r="C31" i="3" s="1"/>
  <c r="Y31" i="3" a="1"/>
  <c r="Y31" i="3" s="1"/>
  <c r="Y30" i="3" a="1"/>
  <c r="Y30" i="3" s="1"/>
  <c r="Y32" i="3" a="1"/>
  <c r="Y32" i="3" s="1"/>
  <c r="Y33" i="3" a="1"/>
  <c r="Y33" i="3" s="1"/>
  <c r="Y34" i="3" a="1"/>
  <c r="Y34" i="3" s="1"/>
  <c r="N34" i="3" a="1"/>
  <c r="N34" i="3" s="1"/>
  <c r="N31" i="3" a="1"/>
  <c r="N31" i="3" s="1"/>
  <c r="N30" i="3" a="1"/>
  <c r="N30" i="3" s="1"/>
  <c r="N32" i="3" a="1"/>
  <c r="N32" i="3" s="1"/>
  <c r="N33" i="3" a="1"/>
  <c r="N33" i="3" s="1"/>
  <c r="C34" i="3" a="1"/>
  <c r="C34" i="3" s="1"/>
  <c r="E34" i="3" a="1"/>
  <c r="E34" i="3" s="1"/>
  <c r="R30" i="3" a="1"/>
  <c r="R30" i="3" s="1"/>
  <c r="R31" i="3" a="1"/>
  <c r="R31" i="3" s="1"/>
  <c r="R33" i="3" a="1"/>
  <c r="R33" i="3" s="1"/>
  <c r="R34" i="3" a="1"/>
  <c r="R34" i="3" s="1"/>
  <c r="F30" i="3" a="1"/>
  <c r="F30" i="3" s="1"/>
  <c r="F31" i="3" a="1"/>
  <c r="F31" i="3" s="1"/>
  <c r="P33" i="3" a="1"/>
  <c r="P33" i="3" s="1"/>
  <c r="C10" i="3" a="1"/>
  <c r="C10" i="3" s="1"/>
  <c r="Y10" i="3" a="1"/>
  <c r="Y10" i="3" s="1"/>
  <c r="T30" i="3" a="1"/>
  <c r="T30" i="3" s="1"/>
  <c r="E54" i="3" a="1"/>
  <c r="E54" i="3" s="1"/>
  <c r="C54" i="3" a="1"/>
  <c r="C54" i="3" s="1"/>
  <c r="Y54" i="3" a="1"/>
  <c r="Y54" i="3" s="1"/>
  <c r="C55" i="3" a="1"/>
  <c r="C55" i="3" s="1"/>
  <c r="E55" i="3" a="1"/>
  <c r="E55" i="3" s="1"/>
  <c r="C56" i="3" a="1"/>
  <c r="C56" i="3" s="1"/>
  <c r="C57" i="3" a="1"/>
  <c r="C57" i="3" s="1"/>
  <c r="C58" i="3" a="1"/>
  <c r="C58" i="3" s="1"/>
  <c r="Y58" i="3" a="1"/>
  <c r="Y58" i="3" s="1"/>
  <c r="C59" i="3" a="1"/>
  <c r="C59" i="3" s="1"/>
  <c r="Y57" i="3" a="1"/>
  <c r="Y57" i="3" s="1"/>
  <c r="E59" i="3" a="1"/>
  <c r="E59" i="3" s="1"/>
  <c r="P59" i="3" a="1"/>
  <c r="P59" i="3" s="1"/>
  <c r="T55" i="3" a="1"/>
  <c r="T55" i="3" s="1"/>
  <c r="L57" i="3" a="1"/>
  <c r="L57" i="3" s="1"/>
  <c r="T57" i="3" a="1"/>
  <c r="T57" i="3" s="1"/>
  <c r="Y55" i="3" a="1"/>
  <c r="Y55" i="3" s="1"/>
  <c r="Y56" i="3" a="1"/>
  <c r="Y56" i="3" s="1"/>
  <c r="Y59" i="3" a="1"/>
  <c r="Y59" i="3" s="1"/>
  <c r="T59" i="3" a="1"/>
  <c r="T59" i="3" s="1"/>
  <c r="J55" i="3" a="1"/>
  <c r="J55" i="3" s="1"/>
  <c r="P12" i="3" a="1"/>
  <c r="P12" i="3" s="1"/>
  <c r="H49" i="3" a="1"/>
  <c r="H49" i="3" s="1"/>
  <c r="H43" i="3" a="1"/>
  <c r="H43" i="3" s="1"/>
  <c r="H44" i="3" a="1"/>
  <c r="H44" i="3" s="1"/>
  <c r="H46" i="3" a="1"/>
  <c r="H46" i="3" s="1"/>
  <c r="H48" i="3" a="1"/>
  <c r="H48" i="3" s="1"/>
  <c r="N48" i="3" a="1"/>
  <c r="N48" i="3" s="1"/>
  <c r="F56" i="3" a="1"/>
  <c r="F56" i="3" s="1"/>
  <c r="AA56" i="3" a="1"/>
  <c r="AA56" i="3" s="1"/>
  <c r="R39" i="3" a="1"/>
  <c r="R39" i="3" s="1"/>
  <c r="E24" i="3" a="1"/>
  <c r="E24" i="3" s="1"/>
  <c r="AA27" i="3" a="1"/>
  <c r="AA27" i="3" s="1"/>
  <c r="J44" i="3" a="1"/>
  <c r="J44" i="3" s="1"/>
  <c r="J42" i="3" a="1"/>
  <c r="J42" i="3" s="1"/>
  <c r="J43" i="3" a="1"/>
  <c r="J43" i="3" s="1"/>
  <c r="J47" i="3" a="1"/>
  <c r="J47" i="3" s="1"/>
  <c r="P14" i="3" a="1"/>
  <c r="P14" i="3" s="1"/>
  <c r="F58" i="3" a="1"/>
  <c r="F58" i="3" s="1"/>
  <c r="AA58" i="3" a="1"/>
  <c r="AA58" i="3" s="1"/>
  <c r="H33" i="3" a="1"/>
  <c r="H33" i="3" s="1"/>
  <c r="R64" i="3" a="1"/>
  <c r="R64" i="3" s="1"/>
  <c r="J59" i="3" a="1"/>
  <c r="J59" i="3" s="1"/>
  <c r="H8" i="3" a="1"/>
  <c r="H8" i="3" s="1"/>
  <c r="H18" i="3" a="1"/>
  <c r="H18" i="3" s="1"/>
  <c r="H31" i="3" a="1"/>
  <c r="H31" i="3" s="1"/>
  <c r="L62" i="3" a="1"/>
  <c r="L62" i="3" s="1"/>
  <c r="L54" i="3" a="1"/>
  <c r="L54" i="3" s="1"/>
  <c r="L55" i="3" a="1"/>
  <c r="L55" i="3" s="1"/>
  <c r="L56" i="3" a="1"/>
  <c r="L56" i="3" s="1"/>
  <c r="L59" i="3" a="1"/>
  <c r="L59" i="3" s="1"/>
  <c r="Y13" i="3"/>
  <c r="N42" i="3" a="1"/>
  <c r="N42" i="3" s="1"/>
  <c r="L14" i="3" a="1"/>
  <c r="L14" i="3" s="1"/>
  <c r="R45" i="3" a="1"/>
  <c r="R45" i="3" s="1"/>
  <c r="L4" i="3" a="1"/>
  <c r="L4" i="3" s="1"/>
  <c r="L3" i="3" a="1"/>
  <c r="L3" i="3" s="1"/>
  <c r="L6" i="3" a="1"/>
  <c r="L6" i="3" s="1"/>
  <c r="L9" i="3" a="1"/>
  <c r="L9" i="3" s="1"/>
  <c r="L10" i="3" a="1"/>
  <c r="L10" i="3" s="1"/>
  <c r="L12" i="3" a="1"/>
  <c r="L12" i="3" s="1"/>
  <c r="L15" i="3" a="1"/>
  <c r="L15" i="3" s="1"/>
  <c r="L18" i="3" a="1"/>
  <c r="L18" i="3" s="1"/>
  <c r="L19" i="3" a="1"/>
  <c r="L19" i="3" s="1"/>
  <c r="H13" i="3" a="1"/>
  <c r="H13" i="3" s="1"/>
  <c r="P9" i="3" a="1"/>
  <c r="P9" i="3" s="1"/>
  <c r="H14" i="3" a="1"/>
  <c r="H14" i="3" s="1"/>
  <c r="E10" i="3" a="1"/>
  <c r="E10" i="3" s="1"/>
  <c r="C3" i="3" a="1"/>
  <c r="C3" i="3" s="1"/>
  <c r="Y3" i="3" a="1"/>
  <c r="Y3" i="3" s="1"/>
  <c r="Y8" i="3" a="1"/>
  <c r="Y8" i="3" s="1"/>
  <c r="Y12" i="3" a="1"/>
  <c r="Y12" i="3" s="1"/>
  <c r="C12" i="3" a="1"/>
  <c r="C12" i="3" s="1"/>
  <c r="E3" i="3" a="1"/>
  <c r="E3" i="3" s="1"/>
  <c r="P10" i="3" a="1"/>
  <c r="P10" i="3" s="1"/>
  <c r="H9" i="3" a="1"/>
  <c r="H9" i="3" s="1"/>
  <c r="H3" i="3" a="1"/>
  <c r="H3" i="3" s="1"/>
  <c r="H4" i="3" a="1"/>
  <c r="H4" i="3" s="1"/>
  <c r="H7" i="3" a="1"/>
  <c r="H7" i="3" s="1"/>
  <c r="H10" i="3" a="1"/>
  <c r="H10" i="3" s="1"/>
  <c r="H11" i="3" a="1"/>
  <c r="H11" i="3" s="1"/>
  <c r="H19" i="3" a="1"/>
  <c r="H19" i="3" s="1"/>
  <c r="P7" i="3" a="1"/>
  <c r="P7" i="3" s="1"/>
  <c r="P6" i="3" a="1"/>
  <c r="P6" i="3" s="1"/>
  <c r="P3" i="3" a="1"/>
  <c r="P3" i="3" s="1"/>
  <c r="P4" i="3" a="1"/>
  <c r="P4" i="3" s="1"/>
  <c r="P11" i="3" a="1"/>
  <c r="P11" i="3" s="1"/>
  <c r="P16" i="3" a="1"/>
  <c r="P16" i="3" s="1"/>
  <c r="H55" i="3" a="1"/>
  <c r="H55" i="3" s="1"/>
  <c r="E56" i="3" a="1"/>
  <c r="E56" i="3" s="1"/>
  <c r="AA54" i="3" a="1"/>
  <c r="AA54" i="3" s="1"/>
  <c r="F54" i="3" a="1"/>
  <c r="F54" i="3" s="1"/>
  <c r="H54" i="3" a="1"/>
  <c r="H54" i="3" s="1"/>
  <c r="N58" i="3" a="1"/>
  <c r="N58" i="3" s="1"/>
  <c r="H58" i="3" a="1"/>
  <c r="H58" i="3" s="1"/>
  <c r="T58" i="3" a="1"/>
  <c r="T58" i="3" s="1"/>
  <c r="N57" i="3" a="1"/>
  <c r="N57" i="3" s="1"/>
  <c r="N54" i="3" a="1"/>
  <c r="N54" i="3" s="1"/>
  <c r="N55" i="3" a="1"/>
  <c r="N55" i="3" s="1"/>
  <c r="N56" i="3" a="1"/>
  <c r="N56" i="3" s="1"/>
  <c r="J54" i="3" a="1"/>
  <c r="J54" i="3" s="1"/>
  <c r="J56" i="3" a="1"/>
  <c r="J56" i="3" s="1"/>
  <c r="J57" i="3" a="1"/>
  <c r="J57" i="3" s="1"/>
  <c r="J58" i="3" a="1"/>
  <c r="J58" i="3" s="1"/>
  <c r="P58" i="3" a="1"/>
  <c r="P58" i="3" s="1"/>
  <c r="P54" i="3" a="1"/>
  <c r="P54" i="3" s="1"/>
  <c r="P55" i="3" a="1"/>
  <c r="P55" i="3" s="1"/>
  <c r="P56" i="3" a="1"/>
  <c r="P56" i="3" s="1"/>
  <c r="H56" i="3" a="1"/>
  <c r="H56" i="3" s="1"/>
  <c r="AA57" i="3" a="1"/>
  <c r="AA57" i="3" s="1"/>
  <c r="F57" i="3" a="1"/>
  <c r="F57" i="3" s="1"/>
  <c r="H59" i="3" a="1"/>
  <c r="H59" i="3" s="1"/>
  <c r="E57" i="3" a="1"/>
  <c r="E57" i="3" s="1"/>
  <c r="E58" i="3" a="1"/>
  <c r="E58" i="3" s="1"/>
  <c r="T56" i="3" a="1"/>
  <c r="T56" i="3" s="1"/>
  <c r="T54" i="3" a="1"/>
  <c r="T54" i="3" s="1"/>
  <c r="R37" i="3" a="1"/>
  <c r="R37" i="3" s="1"/>
  <c r="R38" i="3" a="1"/>
  <c r="R38" i="3" s="1"/>
  <c r="P38" i="3" a="1"/>
  <c r="P38" i="3" s="1"/>
  <c r="E37" i="3" a="1"/>
  <c r="E37" i="3" s="1"/>
  <c r="E38" i="3" a="1"/>
  <c r="E38" i="3" s="1"/>
  <c r="E39" i="3" a="1"/>
  <c r="E39" i="3" s="1"/>
  <c r="P39" i="3" a="1"/>
  <c r="P39" i="3" s="1"/>
  <c r="E64" i="3" a="1"/>
  <c r="E64" i="3" s="1"/>
  <c r="C64" i="3" a="1"/>
  <c r="C64" i="3" s="1"/>
  <c r="Y64" i="3" a="1"/>
  <c r="Y64" i="3" s="1"/>
  <c r="C63" i="3" a="1"/>
  <c r="C63" i="3" s="1"/>
  <c r="E63" i="3" a="1"/>
  <c r="E63" i="3" s="1"/>
  <c r="Y63" i="3" a="1"/>
  <c r="Y63" i="3" s="1"/>
  <c r="Y62" i="3" a="1"/>
  <c r="Y62" i="3" s="1"/>
  <c r="C62" i="3" a="1"/>
  <c r="C62" i="3" s="1"/>
  <c r="P63" i="3" a="1"/>
  <c r="P63" i="3" s="1"/>
  <c r="J64" i="3" a="1"/>
  <c r="J64" i="3" s="1"/>
  <c r="R63" i="3" a="1"/>
  <c r="R63" i="3" s="1"/>
  <c r="E62" i="3" a="1"/>
  <c r="E62" i="3" s="1"/>
  <c r="T64" i="3" a="1"/>
  <c r="T64" i="3" s="1"/>
  <c r="T62" i="3" a="1"/>
  <c r="T62" i="3" s="1"/>
  <c r="L64" i="3" a="1"/>
  <c r="L64" i="3" s="1"/>
  <c r="N62" i="3" a="1"/>
  <c r="N62" i="3" s="1"/>
  <c r="C33" i="3" a="1"/>
  <c r="C33" i="3" s="1"/>
  <c r="C32" i="3" a="1"/>
  <c r="C32" i="3" s="1"/>
  <c r="C30" i="3" a="1"/>
  <c r="C30" i="3" s="1"/>
  <c r="L32" i="3" a="1"/>
  <c r="L32" i="3" s="1"/>
  <c r="L30" i="3" a="1"/>
  <c r="L30" i="3" s="1"/>
  <c r="L31" i="3" a="1"/>
  <c r="L31" i="3" s="1"/>
  <c r="L33" i="3" a="1"/>
  <c r="L33" i="3" s="1"/>
  <c r="L34" i="3" a="1"/>
  <c r="L34" i="3" s="1"/>
  <c r="H30" i="3" a="1"/>
  <c r="H30" i="3" s="1"/>
  <c r="E33" i="3" a="1"/>
  <c r="E33" i="3" s="1"/>
  <c r="E30" i="3" a="1"/>
  <c r="E30" i="3" s="1"/>
  <c r="E32" i="3" a="1"/>
  <c r="E32" i="3" s="1"/>
  <c r="T31" i="3" a="1"/>
  <c r="T31" i="3" s="1"/>
  <c r="T32" i="3" a="1"/>
  <c r="T32" i="3" s="1"/>
  <c r="T33" i="3" a="1"/>
  <c r="T33" i="3" s="1"/>
  <c r="T34" i="3" a="1"/>
  <c r="T34" i="3" s="1"/>
  <c r="P34" i="3" a="1"/>
  <c r="P34" i="3" s="1"/>
  <c r="P30" i="3" a="1"/>
  <c r="P30" i="3" s="1"/>
  <c r="P32" i="3" a="1"/>
  <c r="P32" i="3" s="1"/>
  <c r="P24" i="3" a="1"/>
  <c r="P24" i="3" s="1"/>
  <c r="J24" i="3" a="1"/>
  <c r="J24" i="3" s="1"/>
  <c r="R24" i="3" a="1"/>
  <c r="R24" i="3" s="1"/>
  <c r="T24" i="3" a="1"/>
  <c r="T24" i="3" s="1"/>
  <c r="AA48" i="3" a="1"/>
  <c r="AA48" i="3" s="1"/>
  <c r="F48" i="3" a="1"/>
  <c r="F48" i="3" s="1"/>
  <c r="AA42" i="3" a="1"/>
  <c r="AA42" i="3" s="1"/>
  <c r="F42" i="3" a="1"/>
  <c r="F42" i="3" s="1"/>
  <c r="R49" i="3" a="1"/>
  <c r="R49" i="3" s="1"/>
  <c r="T45" i="3" a="1"/>
  <c r="T45" i="3" s="1"/>
  <c r="N44" i="3" a="1"/>
  <c r="N44" i="3" s="1"/>
  <c r="N45" i="3" a="1"/>
  <c r="N45" i="3" s="1"/>
  <c r="N46" i="3" a="1"/>
  <c r="N46" i="3" s="1"/>
  <c r="N47" i="3" a="1"/>
  <c r="N47" i="3" s="1"/>
  <c r="N49" i="3" a="1"/>
  <c r="N49" i="3" s="1"/>
  <c r="R42" i="3" a="1"/>
  <c r="R42" i="3" s="1"/>
  <c r="L44" i="3" a="1"/>
  <c r="L44" i="3" s="1"/>
  <c r="AA45" i="3" a="1"/>
  <c r="AA45" i="3" s="1"/>
  <c r="F45" i="3" a="1"/>
  <c r="F45" i="3" s="1"/>
  <c r="T48" i="3" a="1"/>
  <c r="T48" i="3" s="1"/>
  <c r="L43" i="3" a="1"/>
  <c r="L43" i="3" s="1"/>
  <c r="L42" i="3" a="1"/>
  <c r="L42" i="3" s="1"/>
  <c r="L47" i="3" a="1"/>
  <c r="L47" i="3" s="1"/>
  <c r="L48" i="3" a="1"/>
  <c r="L48" i="3" s="1"/>
  <c r="L49" i="3" a="1"/>
  <c r="L49" i="3" s="1"/>
  <c r="AA44" i="3" a="1"/>
  <c r="AA44" i="3" s="1"/>
  <c r="F44" i="3" a="1"/>
  <c r="F44" i="3" s="1"/>
  <c r="AA43" i="3" a="1"/>
  <c r="AA43" i="3" s="1"/>
  <c r="F43" i="3" a="1"/>
  <c r="F43" i="3" s="1"/>
  <c r="F49" i="3" a="1"/>
  <c r="F49" i="3" s="1"/>
  <c r="AA49" i="3" a="1"/>
  <c r="AA49" i="3" s="1"/>
  <c r="R43" i="3" a="1"/>
  <c r="R43" i="3" s="1"/>
  <c r="R44" i="3" a="1"/>
  <c r="R44" i="3" s="1"/>
  <c r="R46" i="3" a="1"/>
  <c r="R46" i="3" s="1"/>
  <c r="R47" i="3" a="1"/>
  <c r="R47" i="3" s="1"/>
  <c r="R48" i="3" a="1"/>
  <c r="R48" i="3" s="1"/>
  <c r="T43" i="3" a="1"/>
  <c r="T43" i="3" s="1"/>
  <c r="T44" i="3" a="1"/>
  <c r="T44" i="3" s="1"/>
  <c r="T49" i="3" a="1"/>
  <c r="T49" i="3" s="1"/>
  <c r="E49" i="3" a="1"/>
  <c r="E49" i="3" s="1"/>
  <c r="T63" i="3" a="1"/>
  <c r="T63" i="3" s="1"/>
  <c r="H57" i="3" a="1"/>
  <c r="H57" i="3" s="1"/>
  <c r="N65" i="3" a="1"/>
  <c r="N65" i="3" s="1"/>
  <c r="N67" i="3" s="1"/>
  <c r="J65" i="3" a="1"/>
  <c r="J65" i="3" s="1"/>
  <c r="J67" i="3" s="1"/>
  <c r="N63" i="3" a="1"/>
  <c r="N63" i="3" s="1"/>
  <c r="P50" i="8"/>
  <c r="S30" i="3" a="1"/>
  <c r="S30" i="3" s="1"/>
  <c r="S31" i="3" a="1"/>
  <c r="S31" i="3" s="1"/>
  <c r="S32" i="3" a="1"/>
  <c r="S32" i="3" s="1"/>
  <c r="S33" i="3" a="1"/>
  <c r="S33" i="3" s="1"/>
  <c r="S34" i="3" a="1"/>
  <c r="S34" i="3" s="1"/>
  <c r="B45" i="3" a="1"/>
  <c r="B45" i="3" s="1"/>
  <c r="D37" i="3" a="1"/>
  <c r="D37" i="3" s="1"/>
  <c r="K18" i="3" a="1"/>
  <c r="K18" i="3" s="1"/>
  <c r="K47" i="3" a="1"/>
  <c r="K47" i="3" s="1"/>
  <c r="O59" i="3" a="1"/>
  <c r="O59" i="3" s="1"/>
  <c r="K12" i="3" a="1"/>
  <c r="K12" i="3" s="1"/>
  <c r="K7" i="3" a="1"/>
  <c r="K7" i="3" s="1"/>
  <c r="S9" i="3" a="1"/>
  <c r="S9" i="3" s="1"/>
  <c r="B47" i="3" a="1"/>
  <c r="B47" i="3" s="1"/>
  <c r="D47" i="3" a="1"/>
  <c r="D47" i="3" s="1"/>
  <c r="D30" i="3" a="1"/>
  <c r="D30" i="3" s="1"/>
  <c r="S65" i="3" a="1"/>
  <c r="S65" i="3" s="1"/>
  <c r="S67" i="3" s="1"/>
  <c r="O37" i="3" a="1"/>
  <c r="O37" i="3" s="1"/>
  <c r="M15" i="3" a="1"/>
  <c r="M15" i="3" s="1"/>
  <c r="B13" i="3" a="1"/>
  <c r="B13" i="3" s="1"/>
  <c r="S3" i="3" a="1"/>
  <c r="S3" i="3" s="1"/>
  <c r="I62" i="3" a="1"/>
  <c r="I62" i="3" s="1"/>
  <c r="M21" i="3" a="1"/>
  <c r="M21" i="3" s="1"/>
  <c r="K3" i="3" a="1"/>
  <c r="K3" i="3" s="1"/>
  <c r="O32" i="3" a="1"/>
  <c r="O32" i="3" s="1"/>
  <c r="O30" i="3" a="1"/>
  <c r="O30" i="3" s="1"/>
  <c r="O31" i="3" a="1"/>
  <c r="O31" i="3" s="1"/>
  <c r="O33" i="3" a="1"/>
  <c r="O33" i="3" s="1"/>
  <c r="O34" i="3" a="1"/>
  <c r="O34" i="3" s="1"/>
  <c r="Q16" i="3" a="1"/>
  <c r="Q16" i="3" s="1"/>
  <c r="I45" i="3" a="1"/>
  <c r="I45" i="3" s="1"/>
  <c r="M59" i="3" a="1"/>
  <c r="M59" i="3" s="1"/>
  <c r="U7" i="3" a="1"/>
  <c r="U7" i="3" s="1"/>
  <c r="Q32" i="3" a="1"/>
  <c r="Q32" i="3" s="1"/>
  <c r="S48" i="3" a="1"/>
  <c r="S48" i="3" s="1"/>
  <c r="Q31" i="3" a="1"/>
  <c r="Q31" i="3" s="1"/>
  <c r="D39" i="3" a="1"/>
  <c r="D39" i="3" s="1"/>
  <c r="D64" i="3" a="1"/>
  <c r="D64" i="3" s="1"/>
  <c r="G10" i="3" a="1"/>
  <c r="G10" i="3" s="1"/>
  <c r="M39" i="3" a="1"/>
  <c r="M39" i="3" s="1"/>
  <c r="D18" i="3" a="1"/>
  <c r="D18" i="3" s="1"/>
  <c r="O43" i="3" a="1"/>
  <c r="O43" i="3" s="1"/>
  <c r="B9" i="3" a="1"/>
  <c r="B9" i="3" s="1"/>
  <c r="I21" i="3" a="1"/>
  <c r="I21" i="3" s="1"/>
  <c r="G47" i="3" a="1"/>
  <c r="G47" i="3" s="1"/>
  <c r="O10" i="3" a="1"/>
  <c r="O10" i="3" s="1"/>
  <c r="Q55" i="3" a="1"/>
  <c r="Q55" i="3" s="1"/>
  <c r="S50" i="3" a="1"/>
  <c r="S50" i="3" s="1"/>
  <c r="K44" i="3" a="1"/>
  <c r="K44" i="3" s="1"/>
  <c r="I6" i="3" a="1"/>
  <c r="I6" i="3" s="1"/>
  <c r="D16" i="3" a="1"/>
  <c r="D16" i="3" s="1"/>
  <c r="Q8" i="3" a="1"/>
  <c r="Q8" i="3" s="1"/>
  <c r="D43" i="3" a="1"/>
  <c r="D43" i="3" s="1"/>
  <c r="Q62" i="3" a="1"/>
  <c r="Q62" i="3" s="1"/>
  <c r="G19" i="3" a="1"/>
  <c r="G19" i="3" s="1"/>
  <c r="M42" i="3" a="1"/>
  <c r="M42" i="3" s="1"/>
  <c r="K54" i="3" a="1"/>
  <c r="K54" i="3" s="1"/>
  <c r="K24" i="3" a="1"/>
  <c r="K24" i="3" s="1"/>
  <c r="S16" i="3" a="1"/>
  <c r="S16" i="3" s="1"/>
  <c r="M44" i="3" a="1"/>
  <c r="M44" i="3" s="1"/>
  <c r="D44" i="3" a="1"/>
  <c r="D44" i="3" s="1"/>
  <c r="Q21" i="3" a="1"/>
  <c r="Q21" i="3" s="1"/>
  <c r="Q42" i="3" a="1"/>
  <c r="Q42" i="3" s="1"/>
  <c r="G48" i="3" a="1"/>
  <c r="G48" i="3" s="1"/>
  <c r="U10" i="3" a="1"/>
  <c r="U10" i="3" s="1"/>
  <c r="S4" i="3" a="1"/>
  <c r="S4" i="3" s="1"/>
  <c r="I54" i="3" a="1"/>
  <c r="I54" i="3" s="1"/>
  <c r="D46" i="3" a="1"/>
  <c r="D46" i="3" s="1"/>
  <c r="K34" i="3" a="1"/>
  <c r="K34" i="3" s="1"/>
  <c r="K57" i="3" a="1"/>
  <c r="K57" i="3" s="1"/>
  <c r="I19" i="3" a="1"/>
  <c r="I19" i="3" s="1"/>
  <c r="K42" i="3" a="1"/>
  <c r="K42" i="3" s="1"/>
  <c r="U13" i="3" a="1"/>
  <c r="U13" i="3" s="1"/>
  <c r="G55" i="3" a="1"/>
  <c r="G55" i="3" s="1"/>
  <c r="M64" i="3" a="1"/>
  <c r="M64" i="3" s="1"/>
  <c r="G54" i="3" a="1"/>
  <c r="G54" i="3" s="1"/>
  <c r="M8" i="3" a="1"/>
  <c r="M8" i="3" s="1"/>
  <c r="U19" i="3" a="1"/>
  <c r="U19" i="3" s="1"/>
  <c r="S44" i="3" a="1"/>
  <c r="S44" i="3" s="1"/>
  <c r="O4" i="3" a="1"/>
  <c r="O4" i="3" s="1"/>
  <c r="S47" i="3" a="1"/>
  <c r="S47" i="3" s="1"/>
  <c r="I4" i="3" a="1"/>
  <c r="I4" i="3" s="1"/>
  <c r="G8" i="3" a="1"/>
  <c r="G8" i="3" s="1"/>
  <c r="Q54" i="3" a="1"/>
  <c r="Q54" i="3" s="1"/>
  <c r="G16" i="3" a="1"/>
  <c r="G16" i="3" s="1"/>
  <c r="O50" i="3" a="1"/>
  <c r="O50" i="3" s="1"/>
  <c r="G12" i="3" a="1"/>
  <c r="G12" i="3" s="1"/>
  <c r="M37" i="3" a="1"/>
  <c r="M37" i="3" s="1"/>
  <c r="M38" i="3" a="1"/>
  <c r="M38" i="3" s="1"/>
  <c r="G11" i="3" a="1"/>
  <c r="G11" i="3" s="1"/>
  <c r="K10" i="3" a="1"/>
  <c r="K10" i="3" s="1"/>
  <c r="B4" i="3" a="1"/>
  <c r="B4" i="3" s="1"/>
  <c r="D4" i="3" a="1"/>
  <c r="D4" i="3" s="1"/>
  <c r="U21" i="3" a="1"/>
  <c r="U21" i="3" s="1"/>
  <c r="B62" i="3" a="1"/>
  <c r="B62" i="3" s="1"/>
  <c r="I13" i="3" a="1"/>
  <c r="I13" i="3" s="1"/>
  <c r="D59" i="3" a="1"/>
  <c r="D59" i="3" s="1"/>
  <c r="S6" i="3" a="1"/>
  <c r="S6" i="3" s="1"/>
  <c r="O57" i="3" a="1"/>
  <c r="O57" i="3" s="1"/>
  <c r="D57" i="3" a="1"/>
  <c r="D57" i="3" s="1"/>
  <c r="I38" i="3" a="1"/>
  <c r="I38" i="3" s="1"/>
  <c r="G18" i="3" a="1"/>
  <c r="G18" i="3" s="1"/>
  <c r="O7" i="3" a="1"/>
  <c r="O7" i="3" s="1"/>
  <c r="B8" i="3" a="1"/>
  <c r="B8" i="3" s="1"/>
  <c r="M9" i="3" a="1"/>
  <c r="M9" i="3" s="1"/>
  <c r="M34" i="3" a="1"/>
  <c r="M34" i="3" s="1"/>
  <c r="D38" i="3" a="1"/>
  <c r="D38" i="3" s="1"/>
  <c r="Q33" i="3" a="1"/>
  <c r="Q33" i="3" s="1"/>
  <c r="K59" i="3" a="1"/>
  <c r="K59" i="3" s="1"/>
  <c r="M56" i="3" a="1"/>
  <c r="M56" i="3" s="1"/>
  <c r="B10" i="3" a="1"/>
  <c r="B10" i="3" s="1"/>
  <c r="S54" i="3" a="1"/>
  <c r="S54" i="3" s="1"/>
  <c r="M18" i="3" a="1"/>
  <c r="M18" i="3" s="1"/>
  <c r="I39" i="3" a="1"/>
  <c r="I39" i="3" s="1"/>
  <c r="K38" i="3" a="1"/>
  <c r="K38" i="3" s="1"/>
  <c r="S45" i="3" a="1"/>
  <c r="S45" i="3" s="1"/>
  <c r="Q34" i="3" a="1"/>
  <c r="Q34" i="3" s="1"/>
  <c r="G24" i="3" a="1"/>
  <c r="G24" i="3" s="1"/>
  <c r="D10" i="3" a="1"/>
  <c r="D10" i="3" s="1"/>
  <c r="G30" i="3" a="1"/>
  <c r="G30" i="3" s="1"/>
  <c r="I34" i="3" a="1"/>
  <c r="I34" i="3" s="1"/>
  <c r="I42" i="3" a="1"/>
  <c r="I42" i="3" s="1"/>
  <c r="S7" i="3" a="1"/>
  <c r="S7" i="3" s="1"/>
  <c r="M58" i="3" a="1"/>
  <c r="M58" i="3" s="1"/>
  <c r="B21" i="3" a="1"/>
  <c r="B21" i="3" s="1"/>
  <c r="D11" i="3" a="1"/>
  <c r="D11" i="3" s="1"/>
  <c r="Q18" i="3" a="1"/>
  <c r="Q18" i="3" s="1"/>
  <c r="B17" i="3" a="1"/>
  <c r="B17" i="3" s="1"/>
  <c r="B55" i="3" a="1"/>
  <c r="B55" i="3" s="1"/>
  <c r="Q45" i="3" a="1"/>
  <c r="Q45" i="3" s="1"/>
  <c r="B19" i="3" a="1"/>
  <c r="B19" i="3" s="1"/>
  <c r="D54" i="3" a="1"/>
  <c r="D54" i="3" s="1"/>
  <c r="U5" i="3" a="1"/>
  <c r="U5" i="3" s="1"/>
  <c r="B3" i="3" a="1"/>
  <c r="B3" i="3" s="1"/>
  <c r="D3" i="3" a="1"/>
  <c r="D3" i="3" s="1"/>
  <c r="I15" i="3" a="1"/>
  <c r="I15" i="3" s="1"/>
  <c r="S62" i="3" a="1"/>
  <c r="S62" i="3" s="1"/>
  <c r="I59" i="3" a="1"/>
  <c r="I59" i="3" s="1"/>
  <c r="G21" i="3" a="1"/>
  <c r="G21" i="3" s="1"/>
  <c r="K63" i="3" a="1"/>
  <c r="K63" i="3" s="1"/>
  <c r="K11" i="3" a="1"/>
  <c r="K11" i="3" s="1"/>
  <c r="M14" i="3" a="1"/>
  <c r="M14" i="3" s="1"/>
  <c r="I64" i="3" a="1"/>
  <c r="I64" i="3" s="1"/>
  <c r="G64" i="3" a="1"/>
  <c r="G64" i="3" s="1"/>
  <c r="G17" i="3" a="1"/>
  <c r="G17" i="3" s="1"/>
  <c r="M45" i="3" a="1"/>
  <c r="M45" i="3" s="1"/>
  <c r="Q58" i="3" a="1"/>
  <c r="Q58" i="3" s="1"/>
  <c r="D15" i="3" a="1"/>
  <c r="D15" i="3" s="1"/>
  <c r="O21" i="3" a="1"/>
  <c r="O21" i="3" s="1"/>
  <c r="U15" i="3" a="1"/>
  <c r="U15" i="3" s="1"/>
  <c r="S15" i="3" a="1"/>
  <c r="S15" i="3" s="1"/>
  <c r="K56" i="3" a="1"/>
  <c r="K56" i="3" s="1"/>
  <c r="Q6" i="3" a="1"/>
  <c r="Q6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K32" i="3" a="1"/>
  <c r="K32" i="3" s="1"/>
  <c r="I47" i="3" a="1"/>
  <c r="I47" i="3" s="1"/>
  <c r="G43" i="3" a="1"/>
  <c r="G43" i="3" s="1"/>
  <c r="U6" i="3" a="1"/>
  <c r="U6" i="3" s="1"/>
  <c r="O14" i="3" a="1"/>
  <c r="O14" i="3" s="1"/>
  <c r="K39" i="3" a="1"/>
  <c r="K39" i="3" s="1"/>
  <c r="K37" i="3" a="1"/>
  <c r="K37" i="3" s="1"/>
  <c r="K62" i="3" a="1"/>
  <c r="K62" i="3" s="1"/>
  <c r="Q30" i="3" a="1"/>
  <c r="Q30" i="3" s="1"/>
  <c r="G56" i="3" a="1"/>
  <c r="G56" i="3" s="1"/>
  <c r="D50" i="3" a="1"/>
  <c r="D50" i="3" s="1"/>
  <c r="M17" i="3" a="1"/>
  <c r="M17" i="3" s="1"/>
  <c r="O11" i="3" a="1"/>
  <c r="O11" i="3" s="1"/>
  <c r="Q65" i="3" a="1"/>
  <c r="Q65" i="3" s="1"/>
  <c r="D55" i="3" a="1"/>
  <c r="D55" i="3" s="1"/>
  <c r="O48" i="3" a="1"/>
  <c r="O48" i="3" s="1"/>
  <c r="D5" i="3" a="1"/>
  <c r="D5" i="3" s="1"/>
  <c r="O49" i="3" a="1"/>
  <c r="O49" i="3" s="1"/>
  <c r="D45" i="3" a="1"/>
  <c r="D45" i="3" s="1"/>
  <c r="G6" i="3" a="1"/>
  <c r="G6" i="3" s="1"/>
  <c r="K65" i="3" a="1"/>
  <c r="K65" i="3" s="1"/>
  <c r="B37" i="3" a="1"/>
  <c r="B37" i="3" s="1"/>
  <c r="U12" i="3" a="1"/>
  <c r="U12" i="3" s="1"/>
  <c r="Q56" i="3" a="1"/>
  <c r="Q56" i="3" s="1"/>
  <c r="I11" i="3" a="1"/>
  <c r="I11" i="3" s="1"/>
  <c r="O55" i="3" a="1"/>
  <c r="O55" i="3" s="1"/>
  <c r="O47" i="3" a="1"/>
  <c r="O47" i="3" s="1"/>
  <c r="B44" i="3" a="1"/>
  <c r="B44" i="3" s="1"/>
  <c r="D9" i="3" a="1"/>
  <c r="D9" i="3" s="1"/>
  <c r="S55" i="3" a="1"/>
  <c r="S55" i="3" s="1"/>
  <c r="M16" i="3" a="1"/>
  <c r="M16" i="3" s="1"/>
  <c r="G34" i="3" a="1"/>
  <c r="G34" i="3" s="1"/>
  <c r="O54" i="3" a="1"/>
  <c r="O54" i="3" s="1"/>
  <c r="M32" i="3" a="1"/>
  <c r="M32" i="3" s="1"/>
  <c r="Q4" i="3" a="1"/>
  <c r="Q4" i="3" s="1"/>
  <c r="G59" i="3" a="1"/>
  <c r="G59" i="3" s="1"/>
  <c r="G38" i="3" a="1"/>
  <c r="G38" i="3" s="1"/>
  <c r="M6" i="3" a="1"/>
  <c r="M6" i="3" s="1"/>
  <c r="B50" i="3" a="1"/>
  <c r="B50" i="3" s="1"/>
  <c r="M47" i="3" a="1"/>
  <c r="M47" i="3" s="1"/>
  <c r="K58" i="3" a="1"/>
  <c r="K58" i="3" s="1"/>
  <c r="O44" i="3" a="1"/>
  <c r="O44" i="3" s="1"/>
  <c r="U4" i="3" a="1"/>
  <c r="U4" i="3" s="1"/>
  <c r="M3" i="3" a="1"/>
  <c r="M3" i="3" s="1"/>
  <c r="S14" i="3" a="1"/>
  <c r="S14" i="3" s="1"/>
  <c r="Q48" i="3" a="1"/>
  <c r="Q48" i="3" s="1"/>
  <c r="Q37" i="3" a="1"/>
  <c r="Q37" i="3" s="1"/>
  <c r="Q38" i="3" a="1"/>
  <c r="Q38" i="3" s="1"/>
  <c r="Q39" i="3" a="1"/>
  <c r="Q39" i="3" s="1"/>
  <c r="D14" i="3" a="1"/>
  <c r="D14" i="3" s="1"/>
  <c r="D12" i="3" a="1"/>
  <c r="D12" i="3" s="1"/>
  <c r="S46" i="3" a="1"/>
  <c r="S46" i="3" s="1"/>
  <c r="M12" i="3" a="1"/>
  <c r="M12" i="3" s="1"/>
  <c r="G9" i="3" a="1"/>
  <c r="G9" i="3" s="1"/>
  <c r="Q10" i="3" a="1"/>
  <c r="Q10" i="3" s="1"/>
  <c r="U3" i="3" a="1"/>
  <c r="U3" i="3" s="1"/>
  <c r="D19" i="3" a="1"/>
  <c r="D19" i="3" s="1"/>
  <c r="S8" i="3" a="1"/>
  <c r="S8" i="3" s="1"/>
  <c r="B59" i="3" a="1"/>
  <c r="B59" i="3" s="1"/>
  <c r="M19" i="3" a="1"/>
  <c r="M19" i="3" s="1"/>
  <c r="S12" i="3" a="1"/>
  <c r="S12" i="3" s="1"/>
  <c r="K48" i="3" a="1"/>
  <c r="K48" i="3" s="1"/>
  <c r="I50" i="3" a="1"/>
  <c r="I50" i="3" s="1"/>
  <c r="D6" i="3" a="1"/>
  <c r="D6" i="3" s="1"/>
  <c r="D24" i="3" a="1"/>
  <c r="D24" i="3" s="1"/>
  <c r="Q3" i="3" a="1"/>
  <c r="Q3" i="3" s="1"/>
  <c r="K4" i="3" a="1"/>
  <c r="K4" i="3" s="1"/>
  <c r="U17" i="3" a="1"/>
  <c r="U17" i="3" s="1"/>
  <c r="O16" i="3" a="1"/>
  <c r="O16" i="3" s="1"/>
  <c r="B42" i="3" a="1"/>
  <c r="B42" i="3" s="1"/>
  <c r="U8" i="3" a="1"/>
  <c r="U8" i="3" s="1"/>
  <c r="S19" i="3" a="1"/>
  <c r="S19" i="3" s="1"/>
  <c r="K50" i="3" a="1"/>
  <c r="K50" i="3" s="1"/>
  <c r="K13" i="3" a="1"/>
  <c r="K13" i="3" s="1"/>
  <c r="M48" i="3" a="1"/>
  <c r="M48" i="3" s="1"/>
  <c r="I49" i="3" a="1"/>
  <c r="I49" i="3" s="1"/>
  <c r="Q59" i="3" a="1"/>
  <c r="Q59" i="3" s="1"/>
  <c r="Q63" i="3" a="1"/>
  <c r="Q63" i="3" s="1"/>
  <c r="I32" i="3" a="1"/>
  <c r="I32" i="3" s="1"/>
  <c r="Q11" i="3" a="1"/>
  <c r="Q11" i="3" s="1"/>
  <c r="D49" i="3" a="1"/>
  <c r="D49" i="3" s="1"/>
  <c r="S21" i="3" a="1"/>
  <c r="S21" i="3" s="1"/>
  <c r="S5" i="3" a="1"/>
  <c r="S5" i="3" s="1"/>
  <c r="K31" i="3" a="1"/>
  <c r="K31" i="3" s="1"/>
  <c r="U11" i="3" a="1"/>
  <c r="U11" i="3" s="1"/>
  <c r="B56" i="3" a="1"/>
  <c r="B56" i="3" s="1"/>
  <c r="K17" i="3" a="1"/>
  <c r="K17" i="3" s="1"/>
  <c r="G62" i="3" a="1"/>
  <c r="G62" i="3" s="1"/>
  <c r="K45" i="3" a="1"/>
  <c r="K45" i="3" s="1"/>
  <c r="I65" i="3" a="1"/>
  <c r="I65" i="3" s="1"/>
  <c r="U16" i="3" a="1"/>
  <c r="U16" i="3" s="1"/>
  <c r="M46" i="3" a="1"/>
  <c r="M46" i="3" s="1"/>
  <c r="I55" i="3" a="1"/>
  <c r="I55" i="3" s="1"/>
  <c r="D62" i="3" a="1"/>
  <c r="D62" i="3" s="1"/>
  <c r="G3" i="3" a="1"/>
  <c r="G3" i="3" s="1"/>
  <c r="K49" i="3" a="1"/>
  <c r="K49" i="3" s="1"/>
  <c r="O9" i="3" a="1"/>
  <c r="O9" i="3" s="1"/>
  <c r="O3" i="3" a="1"/>
  <c r="O3" i="3" s="1"/>
  <c r="O5" i="3" a="1"/>
  <c r="O5" i="3" s="1"/>
  <c r="O6" i="3" a="1"/>
  <c r="O6" i="3" s="1"/>
  <c r="O8" i="3" a="1"/>
  <c r="O8" i="3" s="1"/>
  <c r="O12" i="3" a="1"/>
  <c r="O12" i="3" s="1"/>
  <c r="O13" i="3" a="1"/>
  <c r="O13" i="3" s="1"/>
  <c r="O15" i="3" a="1"/>
  <c r="O15" i="3" s="1"/>
  <c r="O17" i="3" a="1"/>
  <c r="O17" i="3" s="1"/>
  <c r="O18" i="3" a="1"/>
  <c r="O18" i="3" s="1"/>
  <c r="O19" i="3" a="1"/>
  <c r="O19" i="3" s="1"/>
  <c r="K21" i="3" a="1"/>
  <c r="K21" i="3" s="1"/>
  <c r="S38" i="3" a="1"/>
  <c r="S38" i="3" s="1"/>
  <c r="B48" i="3" a="1"/>
  <c r="B48" i="3" s="1"/>
  <c r="I7" i="3" a="1"/>
  <c r="I7" i="3" s="1"/>
  <c r="B14" i="3" a="1"/>
  <c r="B14" i="3" s="1"/>
  <c r="S17" i="3" a="1"/>
  <c r="S17" i="3" s="1"/>
  <c r="D63" i="3" a="1"/>
  <c r="D63" i="3" s="1"/>
  <c r="B63" i="3" a="1"/>
  <c r="B63" i="3" s="1"/>
  <c r="D13" i="3" a="1"/>
  <c r="D13" i="3" s="1"/>
  <c r="K30" i="3" a="1"/>
  <c r="K30" i="3" s="1"/>
  <c r="K33" i="3" a="1"/>
  <c r="K33" i="3" s="1"/>
  <c r="Q57" i="3" a="1"/>
  <c r="Q57" i="3" s="1"/>
  <c r="O64" i="3" a="1"/>
  <c r="O64" i="3" s="1"/>
  <c r="G57" i="3" a="1"/>
  <c r="G57" i="3" s="1"/>
  <c r="G58" i="3" a="1"/>
  <c r="G58" i="3" s="1"/>
  <c r="K14" i="3" a="1"/>
  <c r="K14" i="3" s="1"/>
  <c r="K43" i="3" a="1"/>
  <c r="K43" i="3" s="1"/>
  <c r="S56" i="3" a="1"/>
  <c r="S56" i="3" s="1"/>
  <c r="K55" i="3" a="1"/>
  <c r="K55" i="3" s="1"/>
  <c r="B46" i="3" a="1"/>
  <c r="B46" i="3" s="1"/>
  <c r="D33" i="3" a="1"/>
  <c r="D33" i="3" s="1"/>
  <c r="M54" i="3" a="1"/>
  <c r="M54" i="3" s="1"/>
  <c r="Q24" i="3" a="1"/>
  <c r="Q24" i="3" s="1"/>
  <c r="D56" i="3" a="1"/>
  <c r="D56" i="3" s="1"/>
  <c r="B15" i="3" a="1"/>
  <c r="B15" i="3" s="1"/>
  <c r="G32" i="3" a="1"/>
  <c r="G32" i="3" s="1"/>
  <c r="M62" i="3" a="1"/>
  <c r="M62" i="3" s="1"/>
  <c r="G4" i="3" a="1"/>
  <c r="G4" i="3" s="1"/>
  <c r="O58" i="3" a="1"/>
  <c r="O58" i="3" s="1"/>
  <c r="K16" i="3" a="1"/>
  <c r="K16" i="3" s="1"/>
  <c r="K19" i="3" a="1"/>
  <c r="K19" i="3" s="1"/>
  <c r="O56" i="3" a="1"/>
  <c r="O56" i="3" s="1"/>
  <c r="D31" i="3" a="1"/>
  <c r="D31" i="3" s="1"/>
  <c r="I30" i="3" a="1"/>
  <c r="I30" i="3" s="1"/>
  <c r="I31" i="3" a="1"/>
  <c r="I31" i="3" s="1"/>
  <c r="I33" i="3" a="1"/>
  <c r="I33" i="3" s="1"/>
  <c r="G46" i="3" a="1"/>
  <c r="G46" i="3" s="1"/>
  <c r="K64" i="3" a="1"/>
  <c r="K64" i="3" s="1"/>
  <c r="M24" i="3" a="1"/>
  <c r="M24" i="3" s="1"/>
  <c r="G63" i="3" a="1"/>
  <c r="G63" i="3" s="1"/>
  <c r="D7" i="3" a="1"/>
  <c r="D7" i="3" s="1"/>
  <c r="B7" i="3" a="1"/>
  <c r="B7" i="3" s="1"/>
  <c r="B16" i="3" a="1"/>
  <c r="B16" i="3" s="1"/>
  <c r="S39" i="3" a="1"/>
  <c r="S39" i="3" s="1"/>
  <c r="G37" i="3" a="1"/>
  <c r="G37" i="3" s="1"/>
  <c r="G39" i="3" a="1"/>
  <c r="G39" i="3" s="1"/>
  <c r="B18" i="3" a="1"/>
  <c r="B18" i="3" s="1"/>
  <c r="Q50" i="3" a="1"/>
  <c r="Q50" i="3" s="1"/>
  <c r="U14" i="3" a="1"/>
  <c r="U14" i="3" s="1"/>
  <c r="I48" i="3" a="1"/>
  <c r="I48" i="3" s="1"/>
  <c r="O42" i="3" a="1"/>
  <c r="O42" i="3" s="1"/>
  <c r="O45" i="3" a="1"/>
  <c r="O45" i="3" s="1"/>
  <c r="O46" i="3" a="1"/>
  <c r="O46" i="3" s="1"/>
  <c r="S13" i="3" a="1"/>
  <c r="S13" i="3" s="1"/>
  <c r="Q15" i="3" a="1"/>
  <c r="Q15" i="3" s="1"/>
  <c r="B12" i="3" a="1"/>
  <c r="B12" i="3" s="1"/>
  <c r="G49" i="3" a="1"/>
  <c r="G49" i="3" s="1"/>
  <c r="I8" i="3" a="1"/>
  <c r="I8" i="3" s="1"/>
  <c r="D65" i="3" a="1"/>
  <c r="D65" i="3" s="1"/>
  <c r="B49" i="3" a="1"/>
  <c r="B49" i="3" s="1"/>
  <c r="I24" i="3" a="1"/>
  <c r="I24" i="3" s="1"/>
  <c r="S59" i="3" a="1"/>
  <c r="S59" i="3" s="1"/>
  <c r="S43" i="3" a="1"/>
  <c r="S43" i="3" s="1"/>
  <c r="O63" i="3" a="1"/>
  <c r="O63" i="3" s="1"/>
  <c r="Q5" i="3" a="1"/>
  <c r="Q5" i="3" s="1"/>
  <c r="S63" i="3" a="1"/>
  <c r="S63" i="3" s="1"/>
  <c r="Q64" i="3" a="1"/>
  <c r="Q64" i="3" s="1"/>
  <c r="I3" i="3" a="1"/>
  <c r="I3" i="3" s="1"/>
  <c r="S58" i="3" a="1"/>
  <c r="S58" i="3" s="1"/>
  <c r="G5" i="3" a="1"/>
  <c r="G5" i="3" s="1"/>
  <c r="G7" i="3" a="1"/>
  <c r="G7" i="3" s="1"/>
  <c r="G13" i="3" a="1"/>
  <c r="G13" i="3" s="1"/>
  <c r="G14" i="3" a="1"/>
  <c r="G14" i="3" s="1"/>
  <c r="G15" i="3" a="1"/>
  <c r="G15" i="3" s="1"/>
  <c r="Q43" i="3" a="1"/>
  <c r="Q43" i="3" s="1"/>
  <c r="D58" i="3" a="1"/>
  <c r="D58" i="3" s="1"/>
  <c r="K46" i="3" a="1"/>
  <c r="K46" i="3" s="1"/>
  <c r="B24" i="3" a="1"/>
  <c r="B24" i="3" s="1"/>
  <c r="D8" i="3" a="1"/>
  <c r="D8" i="3" s="1"/>
  <c r="Q9" i="3" a="1"/>
  <c r="Q9" i="3" s="1"/>
  <c r="M49" i="3" a="1"/>
  <c r="M49" i="3" s="1"/>
  <c r="M31" i="3" a="1"/>
  <c r="M31" i="3" s="1"/>
  <c r="I16" i="3" a="1"/>
  <c r="I16" i="3" s="1"/>
  <c r="O65" i="3" a="1"/>
  <c r="O65" i="3" s="1"/>
  <c r="O67" i="3" s="1"/>
  <c r="I9" i="3" a="1"/>
  <c r="I9" i="3" s="1"/>
  <c r="M57" i="3" a="1"/>
  <c r="M57" i="3" s="1"/>
  <c r="B38" i="3" a="1"/>
  <c r="B38" i="3" s="1"/>
  <c r="I46" i="3" a="1"/>
  <c r="I46" i="3" s="1"/>
  <c r="G33" i="3" a="1"/>
  <c r="G33" i="3" s="1"/>
  <c r="O38" i="3" a="1"/>
  <c r="O38" i="3" s="1"/>
  <c r="S49" i="3" a="1"/>
  <c r="S49" i="3" s="1"/>
  <c r="O39" i="3" a="1"/>
  <c r="O39" i="3" s="1"/>
  <c r="D17" i="3" a="1"/>
  <c r="D17" i="3" s="1"/>
  <c r="I43" i="3" a="1"/>
  <c r="I43" i="3" s="1"/>
  <c r="D21" i="3" a="1"/>
  <c r="D21" i="3" s="1"/>
  <c r="K15" i="3" a="1"/>
  <c r="K15" i="3" s="1"/>
  <c r="S37" i="3" a="1"/>
  <c r="S37" i="3" s="1"/>
  <c r="Q12" i="3" a="1"/>
  <c r="Q12" i="3" s="1"/>
  <c r="K9" i="3" a="1"/>
  <c r="K9" i="3" s="1"/>
  <c r="M43" i="3" a="1"/>
  <c r="M43" i="3" s="1"/>
  <c r="G50" i="3" a="1"/>
  <c r="G50" i="3" s="1"/>
  <c r="Q49" i="3" a="1"/>
  <c r="Q49" i="3" s="1"/>
  <c r="I57" i="3" a="1"/>
  <c r="I57" i="3" s="1"/>
  <c r="K5" i="3" a="1"/>
  <c r="K5" i="3" s="1"/>
  <c r="I56" i="3" a="1"/>
  <c r="I56" i="3" s="1"/>
  <c r="M11" i="3" a="1"/>
  <c r="M11" i="3" s="1"/>
  <c r="Q46" i="3" a="1"/>
  <c r="Q46" i="3" s="1"/>
  <c r="B6" i="3" a="1"/>
  <c r="B6" i="3" s="1"/>
  <c r="B43" i="3" a="1"/>
  <c r="B43" i="3" s="1"/>
  <c r="D48" i="3" a="1"/>
  <c r="D48" i="3" s="1"/>
  <c r="Q14" i="3" a="1"/>
  <c r="Q14" i="3" s="1"/>
  <c r="G65" i="3" a="1"/>
  <c r="G65" i="3" s="1"/>
  <c r="G67" i="3" s="1"/>
  <c r="I44" i="3" a="1"/>
  <c r="I44" i="3" s="1"/>
  <c r="Q17" i="3" a="1"/>
  <c r="Q17" i="3" s="1"/>
  <c r="I18" i="3" a="1"/>
  <c r="I18" i="3" s="1"/>
  <c r="O62" i="3" a="1"/>
  <c r="O62" i="3" s="1"/>
  <c r="B64" i="3" a="1"/>
  <c r="B64" i="3" s="1"/>
  <c r="B5" i="3" a="1"/>
  <c r="B5" i="3" s="1"/>
  <c r="I37" i="3" a="1"/>
  <c r="I37" i="3" s="1"/>
  <c r="S57" i="3" a="1"/>
  <c r="S57" i="3" s="1"/>
  <c r="G45" i="3" a="1"/>
  <c r="G45" i="3" s="1"/>
  <c r="M55" i="3" a="1"/>
  <c r="M55" i="3" s="1"/>
  <c r="B54" i="3" a="1"/>
  <c r="B54" i="3" s="1"/>
  <c r="B39" i="3" a="1"/>
  <c r="B39" i="3" s="1"/>
  <c r="I5" i="3" a="1"/>
  <c r="I5" i="3" s="1"/>
  <c r="B11" i="3" a="1"/>
  <c r="B11" i="3" s="1"/>
  <c r="M7" i="3" a="1"/>
  <c r="M7" i="3" s="1"/>
  <c r="Q7" i="3" a="1"/>
  <c r="Q7" i="3" s="1"/>
  <c r="M63" i="3" a="1"/>
  <c r="M63" i="3" s="1"/>
  <c r="Q47" i="3" a="1"/>
  <c r="Q47" i="3" s="1"/>
  <c r="S10" i="3" a="1"/>
  <c r="S10" i="3" s="1"/>
  <c r="S18" i="3" a="1"/>
  <c r="S18" i="3" s="1"/>
  <c r="I10" i="3" a="1"/>
  <c r="I10" i="3" s="1"/>
  <c r="U18" i="3" a="1"/>
  <c r="U18" i="3" s="1"/>
  <c r="M65" i="3" a="1"/>
  <c r="M65" i="3" s="1"/>
  <c r="S42" i="3" a="1"/>
  <c r="S42" i="3" s="1"/>
  <c r="B58" i="3" a="1"/>
  <c r="B58" i="3" s="1"/>
  <c r="G31" i="3" a="1"/>
  <c r="G31" i="3" s="1"/>
  <c r="M13" i="3" a="1"/>
  <c r="M13" i="3" s="1"/>
  <c r="D42" i="3" a="1"/>
  <c r="D42" i="3" s="1"/>
  <c r="K8" i="3" a="1"/>
  <c r="K8" i="3" s="1"/>
  <c r="B57" i="3" a="1"/>
  <c r="B57" i="3" s="1"/>
  <c r="D32" i="3" a="1"/>
  <c r="D32" i="3" s="1"/>
  <c r="D34" i="3" a="1"/>
  <c r="D34" i="3" s="1"/>
  <c r="G42" i="3" a="1"/>
  <c r="G42" i="3" s="1"/>
  <c r="S64" i="3" a="1"/>
  <c r="S64" i="3" s="1"/>
  <c r="M4" i="3" a="1"/>
  <c r="M4" i="3" s="1"/>
  <c r="M5" i="3" a="1"/>
  <c r="M5" i="3" s="1"/>
  <c r="M10" i="3" a="1"/>
  <c r="M10" i="3" s="1"/>
  <c r="Q44" i="3" a="1"/>
  <c r="Q44" i="3" s="1"/>
  <c r="G44" i="3" a="1"/>
  <c r="G44" i="3" s="1"/>
  <c r="M50" i="3" a="1"/>
  <c r="M50" i="3" s="1"/>
  <c r="I63" i="3" a="1"/>
  <c r="I63" i="3" s="1"/>
  <c r="I17" i="3" a="1"/>
  <c r="I17" i="3" s="1"/>
  <c r="B65" i="3"/>
  <c r="U9" i="3" a="1"/>
  <c r="U9" i="3" s="1"/>
  <c r="K6" i="3" a="1"/>
  <c r="K6" i="3" s="1"/>
  <c r="I14" i="3" a="1"/>
  <c r="I14" i="3" s="1"/>
  <c r="Q13" i="3" a="1"/>
  <c r="Q13" i="3" s="1"/>
  <c r="S11" i="3" a="1"/>
  <c r="S11" i="3" s="1"/>
  <c r="M30" i="3" a="1"/>
  <c r="M30" i="3" s="1"/>
  <c r="M33" i="3" a="1"/>
  <c r="M33" i="3" s="1"/>
  <c r="I58" i="3" a="1"/>
  <c r="I58" i="3" s="1"/>
  <c r="I12" i="3" a="1"/>
  <c r="I12" i="3" s="1"/>
  <c r="Q19" i="3" a="1"/>
  <c r="Q19" i="3" s="1"/>
  <c r="L67" i="3" l="1"/>
  <c r="R67" i="3"/>
  <c r="H67" i="3"/>
  <c r="T67" i="3"/>
  <c r="I67" i="3"/>
  <c r="E67" i="3"/>
  <c r="M67" i="3"/>
  <c r="D67" i="3"/>
  <c r="U67" i="3"/>
  <c r="Q67" i="3"/>
  <c r="K67" i="3"/>
  <c r="C59" i="12" a="1"/>
  <c r="C59" i="12" s="1"/>
  <c r="C62" i="12" s="1"/>
  <c r="C61" i="12" s="1"/>
  <c r="G59" i="12" a="1"/>
  <c r="G59" i="12" s="1"/>
  <c r="K59" i="12" a="1"/>
  <c r="K59" i="12" s="1"/>
  <c r="L16" i="12" a="1"/>
  <c r="L16" i="12" s="1"/>
  <c r="H16" i="12" a="1"/>
  <c r="H16" i="12" s="1"/>
  <c r="D16" i="12" a="1"/>
  <c r="D16" i="12" s="1"/>
  <c r="D59" i="12" a="1"/>
  <c r="D59" i="12" s="1"/>
  <c r="H59" i="12" a="1"/>
  <c r="H59" i="12" s="1"/>
  <c r="L59" i="12" a="1"/>
  <c r="L59" i="12" s="1"/>
  <c r="K16" i="12" a="1"/>
  <c r="K16" i="12" s="1"/>
  <c r="G16" i="12" a="1"/>
  <c r="G16" i="12" s="1"/>
  <c r="C16" i="12" a="1"/>
  <c r="C16" i="12" s="1"/>
  <c r="C19" i="12" s="1"/>
  <c r="C18" i="12" s="1"/>
  <c r="E59" i="12" a="1"/>
  <c r="E59" i="12" s="1"/>
  <c r="I59" i="12" a="1"/>
  <c r="I59" i="12" s="1"/>
  <c r="M59" i="12" a="1"/>
  <c r="M59" i="12" s="1"/>
  <c r="N16" i="12" a="1"/>
  <c r="N16" i="12" s="1"/>
  <c r="J16" i="12" a="1"/>
  <c r="J16" i="12" s="1"/>
  <c r="F16" i="12" a="1"/>
  <c r="F16" i="12" s="1"/>
  <c r="M16" i="12" a="1"/>
  <c r="M16" i="12" s="1"/>
  <c r="I16" i="12" a="1"/>
  <c r="I16" i="12" s="1"/>
  <c r="E16" i="12" a="1"/>
  <c r="E16" i="12" s="1"/>
  <c r="F59" i="12" a="1"/>
  <c r="F59" i="12" s="1"/>
  <c r="J59" i="12" a="1"/>
  <c r="J59" i="12" s="1"/>
  <c r="N59" i="12" a="1"/>
  <c r="N59" i="12" s="1"/>
  <c r="X62" i="3"/>
  <c r="Q10" i="12"/>
  <c r="O20" i="6"/>
  <c r="S20" i="6" s="1"/>
  <c r="O48" i="6"/>
  <c r="O57" i="6" s="1"/>
  <c r="O9" i="12"/>
  <c r="O18" i="12" s="1"/>
  <c r="O52" i="8"/>
  <c r="O61" i="8" s="1"/>
  <c r="Q10" i="8"/>
  <c r="Q19" i="8" s="1"/>
  <c r="Q54" i="7"/>
  <c r="Q63" i="7" s="1"/>
  <c r="AB15" i="3"/>
  <c r="AB16" i="3"/>
  <c r="Z30" i="3"/>
  <c r="Q52" i="7"/>
  <c r="O53" i="7"/>
  <c r="O62" i="7" s="1"/>
  <c r="Q51" i="12"/>
  <c r="O52" i="12"/>
  <c r="O61" i="12" s="1"/>
  <c r="M60" i="7" a="1"/>
  <c r="M60" i="7" s="1"/>
  <c r="Z37" i="3"/>
  <c r="Q49" i="6"/>
  <c r="Q58" i="6" s="1"/>
  <c r="O9" i="7"/>
  <c r="O18" i="7" s="1"/>
  <c r="W17" i="3"/>
  <c r="Q10" i="7"/>
  <c r="Q19" i="7" s="1"/>
  <c r="AB10" i="3"/>
  <c r="D59" i="8" a="1"/>
  <c r="D59" i="8" s="1"/>
  <c r="AB6" i="3"/>
  <c r="D60" i="7" a="1"/>
  <c r="D60" i="7" s="1"/>
  <c r="Q35" i="3"/>
  <c r="W63" i="3"/>
  <c r="E60" i="7" a="1"/>
  <c r="E60" i="7" s="1"/>
  <c r="E59" i="8" a="1"/>
  <c r="E59" i="8" s="1"/>
  <c r="Z32" i="3"/>
  <c r="N60" i="7" a="1"/>
  <c r="N60" i="7" s="1"/>
  <c r="H60" i="7" a="1"/>
  <c r="H60" i="7" s="1"/>
  <c r="Z62" i="3"/>
  <c r="Z15" i="3"/>
  <c r="W21" i="3"/>
  <c r="W8" i="3"/>
  <c r="AB12" i="3"/>
  <c r="AB4" i="3"/>
  <c r="W34" i="3"/>
  <c r="Z47" i="3"/>
  <c r="Q51" i="8"/>
  <c r="R40" i="3"/>
  <c r="Z13" i="3"/>
  <c r="S9" i="6"/>
  <c r="Q53" i="12"/>
  <c r="AA65" i="3"/>
  <c r="AB65" i="3" s="1"/>
  <c r="AA35" i="3"/>
  <c r="X47" i="3"/>
  <c r="AB59" i="3"/>
  <c r="Z6" i="3"/>
  <c r="Z4" i="3"/>
  <c r="Z9" i="3"/>
  <c r="Z11" i="3"/>
  <c r="H59" i="8" a="1"/>
  <c r="H59" i="8" s="1"/>
  <c r="W31" i="3"/>
  <c r="Y65" i="3"/>
  <c r="Z65" i="3" s="1"/>
  <c r="X9" i="3"/>
  <c r="Z21" i="3"/>
  <c r="G59" i="8" a="1"/>
  <c r="G59" i="8" s="1"/>
  <c r="L60" i="7" a="1"/>
  <c r="L60" i="7" s="1"/>
  <c r="K60" i="7" a="1"/>
  <c r="K60" i="7" s="1"/>
  <c r="M59" i="8" a="1"/>
  <c r="M59" i="8" s="1"/>
  <c r="N59" i="8" a="1"/>
  <c r="N59" i="8" s="1"/>
  <c r="F60" i="7" a="1"/>
  <c r="F60" i="7" s="1"/>
  <c r="F59" i="8" a="1"/>
  <c r="F59" i="8" s="1"/>
  <c r="U40" i="3"/>
  <c r="AB64" i="3"/>
  <c r="J59" i="8" a="1"/>
  <c r="J59" i="8" s="1"/>
  <c r="F35" i="3"/>
  <c r="M40" i="3"/>
  <c r="K40" i="3"/>
  <c r="P28" i="3"/>
  <c r="Z16" i="3"/>
  <c r="X15" i="3"/>
  <c r="AB8" i="3"/>
  <c r="AB18" i="3"/>
  <c r="K59" i="8" a="1"/>
  <c r="K59" i="8" s="1"/>
  <c r="Z42" i="3"/>
  <c r="X8" i="3"/>
  <c r="X7" i="3"/>
  <c r="X17" i="3"/>
  <c r="X65" i="3"/>
  <c r="C9" i="12"/>
  <c r="V22" i="3"/>
  <c r="X32" i="3"/>
  <c r="Z64" i="3"/>
  <c r="X3" i="3"/>
  <c r="Z3" i="3"/>
  <c r="Z10" i="3"/>
  <c r="H40" i="3"/>
  <c r="L40" i="3"/>
  <c r="X48" i="3"/>
  <c r="X63" i="3"/>
  <c r="Z12" i="3"/>
  <c r="X10" i="3"/>
  <c r="Z55" i="3"/>
  <c r="X55" i="3"/>
  <c r="X42" i="3"/>
  <c r="X64" i="3"/>
  <c r="AB62" i="3"/>
  <c r="J28" i="3"/>
  <c r="Z27" i="3"/>
  <c r="S28" i="3"/>
  <c r="Z26" i="3"/>
  <c r="X27" i="3"/>
  <c r="K28" i="3"/>
  <c r="X24" i="3"/>
  <c r="U28" i="3"/>
  <c r="F28" i="3"/>
  <c r="I28" i="3"/>
  <c r="AB27" i="3"/>
  <c r="AB25" i="3"/>
  <c r="E28" i="3"/>
  <c r="V28" i="3"/>
  <c r="AB26" i="3"/>
  <c r="H28" i="3"/>
  <c r="Z7" i="3"/>
  <c r="W9" i="3"/>
  <c r="Z8" i="3"/>
  <c r="Z14" i="3"/>
  <c r="AB7" i="3"/>
  <c r="X6" i="3"/>
  <c r="X18" i="3"/>
  <c r="X11" i="3"/>
  <c r="X5" i="3"/>
  <c r="AB21" i="3"/>
  <c r="X4" i="3"/>
  <c r="W13" i="3"/>
  <c r="X14" i="3"/>
  <c r="T40" i="3"/>
  <c r="E40" i="3"/>
  <c r="J40" i="3"/>
  <c r="V40" i="3"/>
  <c r="Z38" i="3"/>
  <c r="V35" i="3"/>
  <c r="W42" i="3"/>
  <c r="Z48" i="3"/>
  <c r="X43" i="3"/>
  <c r="C51" i="3"/>
  <c r="N51" i="3"/>
  <c r="Z45" i="3"/>
  <c r="X58" i="3"/>
  <c r="M51" i="3"/>
  <c r="U22" i="3"/>
  <c r="L59" i="8" a="1"/>
  <c r="L59" i="8" s="1"/>
  <c r="C60" i="7" a="1"/>
  <c r="C60" i="7" s="1"/>
  <c r="C59" i="8" a="1"/>
  <c r="C59" i="8" s="1"/>
  <c r="J60" i="7" a="1"/>
  <c r="J60" i="7" s="1"/>
  <c r="I40" i="3"/>
  <c r="S40" i="3"/>
  <c r="Q28" i="3"/>
  <c r="T28" i="3"/>
  <c r="T35" i="3"/>
  <c r="X56" i="3"/>
  <c r="X54" i="3"/>
  <c r="E51" i="3"/>
  <c r="G28" i="3"/>
  <c r="O28" i="3"/>
  <c r="K22" i="3"/>
  <c r="D40" i="3"/>
  <c r="L51" i="3"/>
  <c r="H51" i="3"/>
  <c r="N22" i="3"/>
  <c r="O35" i="3"/>
  <c r="R35" i="3"/>
  <c r="V51" i="3"/>
  <c r="G60" i="7" a="1"/>
  <c r="G60" i="7" s="1"/>
  <c r="G55" i="6" s="1"/>
  <c r="O40" i="3"/>
  <c r="W12" i="3"/>
  <c r="I35" i="3"/>
  <c r="N60" i="3"/>
  <c r="N35" i="3"/>
  <c r="AB14" i="3"/>
  <c r="Z24" i="3"/>
  <c r="Y28" i="3"/>
  <c r="AA28" i="3"/>
  <c r="L28" i="3"/>
  <c r="M28" i="3"/>
  <c r="C28" i="3"/>
  <c r="R28" i="3"/>
  <c r="AB19" i="3"/>
  <c r="X19" i="3"/>
  <c r="Z19" i="3"/>
  <c r="C22" i="3"/>
  <c r="X16" i="3"/>
  <c r="M22" i="3"/>
  <c r="G22" i="3"/>
  <c r="F22" i="3"/>
  <c r="R22" i="3"/>
  <c r="H22" i="3"/>
  <c r="T22" i="3"/>
  <c r="W3" i="3"/>
  <c r="W6" i="3"/>
  <c r="W18" i="3"/>
  <c r="L22" i="3"/>
  <c r="AB9" i="3"/>
  <c r="AB11" i="3"/>
  <c r="Y22" i="3"/>
  <c r="Q22" i="3"/>
  <c r="P22" i="3"/>
  <c r="Q40" i="3"/>
  <c r="X38" i="3"/>
  <c r="AA40" i="3"/>
  <c r="G40" i="3"/>
  <c r="AB39" i="3"/>
  <c r="Z33" i="3"/>
  <c r="C35" i="3"/>
  <c r="X33" i="3"/>
  <c r="M35" i="3"/>
  <c r="G35" i="3"/>
  <c r="H35" i="3"/>
  <c r="P35" i="3"/>
  <c r="W32" i="3"/>
  <c r="K35" i="3"/>
  <c r="W30" i="3"/>
  <c r="U35" i="3"/>
  <c r="S35" i="3"/>
  <c r="AB30" i="3"/>
  <c r="X31" i="3"/>
  <c r="F51" i="3"/>
  <c r="X45" i="3"/>
  <c r="Y51" i="3"/>
  <c r="G51" i="3"/>
  <c r="D51" i="3"/>
  <c r="S51" i="3"/>
  <c r="U51" i="3"/>
  <c r="P51" i="3"/>
  <c r="K51" i="3"/>
  <c r="J51" i="3"/>
  <c r="I51" i="3"/>
  <c r="Q51" i="3"/>
  <c r="O51" i="3"/>
  <c r="X49" i="3"/>
  <c r="R51" i="3"/>
  <c r="Z46" i="3"/>
  <c r="Z58" i="3"/>
  <c r="W55" i="3"/>
  <c r="J60" i="3"/>
  <c r="AB58" i="3"/>
  <c r="Z59" i="3"/>
  <c r="C60" i="3"/>
  <c r="P60" i="3"/>
  <c r="E60" i="3"/>
  <c r="R60" i="3"/>
  <c r="V60" i="3"/>
  <c r="D60" i="3"/>
  <c r="O60" i="3"/>
  <c r="T60" i="3"/>
  <c r="H60" i="3"/>
  <c r="AB54" i="3"/>
  <c r="L60" i="3"/>
  <c r="I60" i="3"/>
  <c r="U60" i="3"/>
  <c r="Z56" i="3"/>
  <c r="S60" i="3"/>
  <c r="Q60" i="3"/>
  <c r="F60" i="3"/>
  <c r="W56" i="3"/>
  <c r="M60" i="3"/>
  <c r="AA51" i="3"/>
  <c r="AB42" i="3"/>
  <c r="W48" i="3"/>
  <c r="W50" i="3"/>
  <c r="AB43" i="3"/>
  <c r="AB44" i="3"/>
  <c r="T51" i="3"/>
  <c r="AB45" i="3"/>
  <c r="Z49" i="3"/>
  <c r="Z43" i="3"/>
  <c r="AB50" i="3"/>
  <c r="G60" i="3"/>
  <c r="Z54" i="3"/>
  <c r="Y60" i="3"/>
  <c r="Z60" i="3" s="1"/>
  <c r="AB57" i="3"/>
  <c r="W62" i="3"/>
  <c r="AB63" i="3"/>
  <c r="D28" i="3"/>
  <c r="W24" i="3"/>
  <c r="B28" i="3"/>
  <c r="X25" i="3"/>
  <c r="W26" i="3"/>
  <c r="Z25" i="3"/>
  <c r="N28" i="3"/>
  <c r="I22" i="3"/>
  <c r="D22" i="3"/>
  <c r="AA22" i="3"/>
  <c r="AB13" i="3"/>
  <c r="O22" i="3"/>
  <c r="S22" i="3"/>
  <c r="E22" i="3"/>
  <c r="J22" i="3"/>
  <c r="W4" i="3"/>
  <c r="AB17" i="3"/>
  <c r="W10" i="3"/>
  <c r="B40" i="3"/>
  <c r="W38" i="3"/>
  <c r="AB37" i="3"/>
  <c r="F40" i="3"/>
  <c r="W37" i="3"/>
  <c r="X39" i="3"/>
  <c r="N40" i="3"/>
  <c r="X30" i="3"/>
  <c r="E35" i="3"/>
  <c r="L35" i="3"/>
  <c r="D35" i="3"/>
  <c r="Z31" i="3"/>
  <c r="AB33" i="3"/>
  <c r="B35" i="3"/>
  <c r="Z34" i="3"/>
  <c r="B60" i="3"/>
  <c r="W54" i="3"/>
  <c r="B22" i="3"/>
  <c r="K60" i="3"/>
  <c r="C52" i="12"/>
  <c r="Y35" i="3"/>
  <c r="W58" i="3"/>
  <c r="B51" i="3"/>
  <c r="W19" i="3"/>
  <c r="AB49" i="3"/>
  <c r="AA60" i="3"/>
  <c r="W39" i="3"/>
  <c r="W45" i="3"/>
  <c r="P40" i="3"/>
  <c r="X46" i="3"/>
  <c r="AB3" i="3"/>
  <c r="O58" i="6"/>
  <c r="Q53" i="8"/>
  <c r="AB48" i="3"/>
  <c r="X37" i="3"/>
  <c r="X57" i="3"/>
  <c r="Y40" i="3"/>
  <c r="O8" i="8"/>
  <c r="W27" i="3"/>
  <c r="W25" i="3"/>
  <c r="O62" i="8"/>
  <c r="X59" i="3"/>
  <c r="X34" i="3"/>
  <c r="AB24" i="3"/>
  <c r="AB55" i="3"/>
  <c r="X21" i="3"/>
  <c r="Z57" i="3"/>
  <c r="Z39" i="3"/>
  <c r="X44" i="3"/>
  <c r="AB46" i="3"/>
  <c r="Z44" i="3"/>
  <c r="Z17" i="3"/>
  <c r="Z5" i="3"/>
  <c r="I60" i="7" a="1"/>
  <c r="I60" i="7" s="1"/>
  <c r="AD2" i="4"/>
  <c r="W65" i="3"/>
  <c r="W49" i="3"/>
  <c r="W14" i="3"/>
  <c r="W64" i="3"/>
  <c r="W59" i="3"/>
  <c r="W44" i="3"/>
  <c r="W7" i="3"/>
  <c r="W33" i="3"/>
  <c r="W5" i="3"/>
  <c r="W15" i="3"/>
  <c r="W11" i="3"/>
  <c r="W57" i="3"/>
  <c r="W46" i="3"/>
  <c r="W43" i="3"/>
  <c r="W16" i="3"/>
  <c r="W47" i="3"/>
  <c r="Z63" i="3"/>
  <c r="AB34" i="3"/>
  <c r="AB32" i="3"/>
  <c r="J35" i="3"/>
  <c r="AB47" i="3"/>
  <c r="AB56" i="3"/>
  <c r="AB31" i="3"/>
  <c r="C40" i="3"/>
  <c r="X12" i="3"/>
  <c r="Z50" i="3"/>
  <c r="AB5" i="3"/>
  <c r="X13" i="3"/>
  <c r="AB38" i="3"/>
  <c r="Z18" i="3"/>
  <c r="X26" i="3"/>
  <c r="I59" i="8" a="1"/>
  <c r="I59" i="8" s="1"/>
  <c r="C58" i="12" l="1"/>
  <c r="Q19" i="12"/>
  <c r="Q10" i="6"/>
  <c r="Q20" i="6" s="1"/>
  <c r="M55" i="6"/>
  <c r="H55" i="6"/>
  <c r="I55" i="6"/>
  <c r="R59" i="12"/>
  <c r="P59" i="12" s="1"/>
  <c r="L55" i="6"/>
  <c r="E55" i="6"/>
  <c r="C55" i="6"/>
  <c r="K55" i="6"/>
  <c r="J55" i="6"/>
  <c r="D55" i="6"/>
  <c r="F55" i="6"/>
  <c r="N55" i="6"/>
  <c r="AB22" i="3"/>
  <c r="Q9" i="12"/>
  <c r="Q18" i="12" s="1"/>
  <c r="W22" i="3"/>
  <c r="Q48" i="6"/>
  <c r="Q57" i="6" s="1"/>
  <c r="Q53" i="7"/>
  <c r="Q62" i="7" s="1"/>
  <c r="Q9" i="7"/>
  <c r="Q18" i="7" s="1"/>
  <c r="W51" i="3"/>
  <c r="W60" i="3"/>
  <c r="W40" i="3"/>
  <c r="AB35" i="3"/>
  <c r="Q62" i="12"/>
  <c r="Q52" i="12"/>
  <c r="Q61" i="12" s="1"/>
  <c r="X40" i="3"/>
  <c r="Z51" i="3"/>
  <c r="X22" i="3"/>
  <c r="X51" i="3"/>
  <c r="Z35" i="3"/>
  <c r="Z28" i="3"/>
  <c r="AB28" i="3"/>
  <c r="AB40" i="3"/>
  <c r="AB51" i="3"/>
  <c r="R60" i="7"/>
  <c r="P60" i="7" s="1"/>
  <c r="X35" i="3"/>
  <c r="X28" i="3"/>
  <c r="Z22" i="3"/>
  <c r="W35" i="3"/>
  <c r="X60" i="3"/>
  <c r="AB60" i="3"/>
  <c r="W28" i="3"/>
  <c r="Q8" i="8"/>
  <c r="O9" i="6"/>
  <c r="O19" i="6" s="1"/>
  <c r="O9" i="8"/>
  <c r="O18" i="8" s="1"/>
  <c r="Q62" i="8"/>
  <c r="Q52" i="8"/>
  <c r="Q61" i="8" s="1"/>
  <c r="Z40" i="3"/>
  <c r="AE2" i="4"/>
  <c r="R59" i="8"/>
  <c r="Q9" i="8" l="1"/>
  <c r="Q18" i="8" s="1"/>
  <c r="Q9" i="6"/>
  <c r="Q19" i="6" s="1"/>
  <c r="R55" i="6"/>
  <c r="P59" i="8"/>
  <c r="AF2" i="4"/>
  <c r="P55" i="6" l="1"/>
  <c r="AG2" i="4"/>
  <c r="AH2" i="4" l="1"/>
  <c r="AI2" i="4" l="1"/>
  <c r="AJ2" i="4" l="1"/>
  <c r="AK2" i="4" l="1"/>
  <c r="AL2" i="4" l="1"/>
  <c r="AM2" i="4" l="1"/>
  <c r="AN2" i="4" l="1"/>
  <c r="AO2" i="4" l="1"/>
  <c r="AP2" i="4" l="1"/>
  <c r="AQ2" i="4" l="1"/>
  <c r="AR2" i="4" l="1"/>
  <c r="AS2" i="4" l="1"/>
  <c r="AT2" i="4" l="1"/>
  <c r="AU2" i="4" l="1"/>
  <c r="AV2" i="4" l="1"/>
  <c r="AW2" i="4" l="1"/>
  <c r="AX2" i="4" l="1"/>
  <c r="AY2" i="4" l="1"/>
  <c r="AZ2" i="4" l="1"/>
  <c r="C14" i="7" s="1" a="1"/>
  <c r="C14" i="7" s="1"/>
  <c r="C58" i="7" a="1"/>
  <c r="C58" i="7" s="1"/>
  <c r="C10" i="7" a="1"/>
  <c r="C10" i="7" s="1"/>
  <c r="C8" i="7" a="1"/>
  <c r="C8" i="7" s="1"/>
  <c r="C54" i="7" a="1"/>
  <c r="C54" i="7" s="1"/>
  <c r="C8" i="8" a="1"/>
  <c r="C8" i="8" s="1"/>
  <c r="C52" i="7" a="1"/>
  <c r="C52" i="7" s="1"/>
  <c r="C51" i="8" a="1"/>
  <c r="C51" i="8" s="1"/>
  <c r="C14" i="8" a="1"/>
  <c r="C14" i="8" s="1"/>
  <c r="C10" i="8" a="1"/>
  <c r="C10" i="8" s="1"/>
  <c r="C57" i="8" a="1"/>
  <c r="C57" i="8" s="1"/>
  <c r="C47" i="6" l="1"/>
  <c r="C8" i="6"/>
  <c r="C10" i="6"/>
  <c r="C53" i="6"/>
  <c r="C15" i="6"/>
  <c r="C58" i="8"/>
  <c r="C9" i="7"/>
  <c r="C9" i="8"/>
  <c r="C53" i="7"/>
  <c r="C63" i="7"/>
  <c r="C59" i="7"/>
  <c r="W3" i="4"/>
  <c r="C16" i="7" a="1"/>
  <c r="C16" i="7" s="1"/>
  <c r="C16" i="8" a="1"/>
  <c r="C16" i="8" s="1"/>
  <c r="C53" i="8" a="1"/>
  <c r="C53" i="8" s="1"/>
  <c r="C49" i="6" s="1"/>
  <c r="C17" i="6" l="1"/>
  <c r="C15" i="8"/>
  <c r="C9" i="6"/>
  <c r="C52" i="8"/>
  <c r="C62" i="8"/>
  <c r="C54" i="6"/>
  <c r="C19" i="8"/>
  <c r="C15" i="7"/>
  <c r="C20" i="6"/>
  <c r="X3" i="4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W4" i="4" s="1"/>
  <c r="C19" i="7"/>
  <c r="C62" i="7"/>
  <c r="D16" i="8" l="1" a="1"/>
  <c r="D16" i="8" s="1"/>
  <c r="D16" i="7" a="1"/>
  <c r="D16" i="7" s="1"/>
  <c r="D8" i="8" a="1"/>
  <c r="D8" i="8" s="1"/>
  <c r="D58" i="7" a="1"/>
  <c r="D58" i="7" s="1"/>
  <c r="D57" i="8" a="1"/>
  <c r="D57" i="8" s="1"/>
  <c r="D52" i="7" a="1"/>
  <c r="D52" i="7" s="1"/>
  <c r="D14" i="8" a="1"/>
  <c r="D14" i="8" s="1"/>
  <c r="D10" i="7" a="1"/>
  <c r="D10" i="7" s="1"/>
  <c r="D10" i="8" a="1"/>
  <c r="D10" i="8" s="1"/>
  <c r="D53" i="8" a="1"/>
  <c r="D53" i="8" s="1"/>
  <c r="D62" i="8" s="1"/>
  <c r="C19" i="6"/>
  <c r="D52" i="12"/>
  <c r="D62" i="12"/>
  <c r="D51" i="8" a="1"/>
  <c r="D51" i="8" s="1"/>
  <c r="D54" i="7" a="1"/>
  <c r="D54" i="7" s="1"/>
  <c r="D9" i="12"/>
  <c r="D19" i="12"/>
  <c r="C48" i="6"/>
  <c r="C58" i="6"/>
  <c r="C18" i="7"/>
  <c r="X4" i="4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W5" i="4" s="1"/>
  <c r="E58" i="12"/>
  <c r="E52" i="7" a="1"/>
  <c r="E52" i="7" s="1"/>
  <c r="D8" i="7" a="1"/>
  <c r="D8" i="7" s="1"/>
  <c r="D8" i="6" s="1"/>
  <c r="C18" i="8"/>
  <c r="C61" i="8"/>
  <c r="D58" i="12"/>
  <c r="D14" i="7" a="1"/>
  <c r="D14" i="7" s="1"/>
  <c r="D15" i="6" s="1"/>
  <c r="C16" i="6"/>
  <c r="D49" i="6" l="1"/>
  <c r="D10" i="6"/>
  <c r="D59" i="7"/>
  <c r="D53" i="6"/>
  <c r="D47" i="6"/>
  <c r="D17" i="6"/>
  <c r="E16" i="7" a="1"/>
  <c r="E16" i="7" s="1"/>
  <c r="E10" i="7" a="1"/>
  <c r="E10" i="7" s="1"/>
  <c r="D19" i="8"/>
  <c r="D18" i="8" s="1"/>
  <c r="D15" i="8"/>
  <c r="D15" i="7"/>
  <c r="D54" i="6"/>
  <c r="D58" i="8"/>
  <c r="E16" i="8" a="1"/>
  <c r="E16" i="8" s="1"/>
  <c r="E14" i="8" a="1"/>
  <c r="E14" i="8" s="1"/>
  <c r="E10" i="8" a="1"/>
  <c r="E10" i="8" s="1"/>
  <c r="E14" i="7" a="1"/>
  <c r="E14" i="7" s="1"/>
  <c r="E57" i="8" a="1"/>
  <c r="E57" i="8" s="1"/>
  <c r="E58" i="8" s="1"/>
  <c r="E8" i="8" a="1"/>
  <c r="E8" i="8" s="1"/>
  <c r="E58" i="7" a="1"/>
  <c r="E58" i="7" s="1"/>
  <c r="E54" i="7" a="1"/>
  <c r="E54" i="7" s="1"/>
  <c r="E51" i="8" a="1"/>
  <c r="E51" i="8" s="1"/>
  <c r="E47" i="6" s="1"/>
  <c r="E53" i="8" a="1"/>
  <c r="E53" i="8" s="1"/>
  <c r="E62" i="8" s="1"/>
  <c r="E8" i="7" a="1"/>
  <c r="E8" i="7" s="1"/>
  <c r="E8" i="6" s="1"/>
  <c r="D19" i="7"/>
  <c r="D18" i="7" s="1"/>
  <c r="D9" i="8"/>
  <c r="X5" i="4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AU5" i="4" s="1"/>
  <c r="AV5" i="4" s="1"/>
  <c r="AW5" i="4" s="1"/>
  <c r="AX5" i="4" s="1"/>
  <c r="AY5" i="4" s="1"/>
  <c r="AZ5" i="4" s="1"/>
  <c r="BA5" i="4" s="1"/>
  <c r="W6" i="4" s="1"/>
  <c r="F14" i="7" a="1"/>
  <c r="F14" i="7" s="1"/>
  <c r="C57" i="6"/>
  <c r="D61" i="8"/>
  <c r="D53" i="7"/>
  <c r="D63" i="7"/>
  <c r="E62" i="12"/>
  <c r="E61" i="12" s="1"/>
  <c r="E52" i="12"/>
  <c r="D18" i="12"/>
  <c r="D9" i="7"/>
  <c r="E19" i="12"/>
  <c r="E18" i="12" s="1"/>
  <c r="E9" i="12"/>
  <c r="D52" i="8"/>
  <c r="D61" i="12"/>
  <c r="E17" i="6" l="1"/>
  <c r="E59" i="7"/>
  <c r="E53" i="6"/>
  <c r="E54" i="6" s="1"/>
  <c r="E10" i="6"/>
  <c r="E63" i="7"/>
  <c r="E62" i="7" s="1"/>
  <c r="E49" i="6"/>
  <c r="E15" i="6"/>
  <c r="F16" i="7" a="1"/>
  <c r="F16" i="7" s="1"/>
  <c r="E19" i="7"/>
  <c r="E18" i="7" s="1"/>
  <c r="E15" i="7"/>
  <c r="D20" i="6"/>
  <c r="D19" i="6" s="1"/>
  <c r="D16" i="6"/>
  <c r="F16" i="8" a="1"/>
  <c r="F16" i="8" s="1"/>
  <c r="F53" i="8" a="1"/>
  <c r="F53" i="8" s="1"/>
  <c r="F62" i="8" s="1"/>
  <c r="F14" i="8" a="1"/>
  <c r="F14" i="8" s="1"/>
  <c r="F15" i="6" s="1"/>
  <c r="E9" i="8"/>
  <c r="E15" i="8"/>
  <c r="E19" i="8"/>
  <c r="E18" i="8" s="1"/>
  <c r="F51" i="8" a="1"/>
  <c r="F51" i="8" s="1"/>
  <c r="F10" i="7" a="1"/>
  <c r="F10" i="7" s="1"/>
  <c r="F58" i="7" a="1"/>
  <c r="F58" i="7" s="1"/>
  <c r="F10" i="8" a="1"/>
  <c r="F10" i="8" s="1"/>
  <c r="F8" i="7" a="1"/>
  <c r="F8" i="7" s="1"/>
  <c r="E53" i="7"/>
  <c r="E9" i="7"/>
  <c r="E58" i="6"/>
  <c r="E57" i="6" s="1"/>
  <c r="E52" i="8"/>
  <c r="D9" i="6"/>
  <c r="D48" i="6"/>
  <c r="D58" i="6"/>
  <c r="F52" i="7" a="1"/>
  <c r="F52" i="7" s="1"/>
  <c r="F8" i="8" a="1"/>
  <c r="F8" i="8" s="1"/>
  <c r="D62" i="7"/>
  <c r="F54" i="7" a="1"/>
  <c r="F54" i="7" s="1"/>
  <c r="F49" i="6" s="1"/>
  <c r="F57" i="8" a="1"/>
  <c r="F57" i="8" s="1"/>
  <c r="F58" i="12"/>
  <c r="X6" i="4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W7" i="4" s="1"/>
  <c r="G58" i="12"/>
  <c r="E61" i="8"/>
  <c r="F52" i="12"/>
  <c r="F62" i="12"/>
  <c r="F61" i="12" s="1"/>
  <c r="F9" i="12"/>
  <c r="F19" i="12"/>
  <c r="F47" i="6" l="1"/>
  <c r="F8" i="6"/>
  <c r="F10" i="6"/>
  <c r="F15" i="7"/>
  <c r="F17" i="6"/>
  <c r="F16" i="6" s="1"/>
  <c r="F59" i="7"/>
  <c r="F53" i="6"/>
  <c r="E16" i="6"/>
  <c r="F19" i="7"/>
  <c r="F18" i="7" s="1"/>
  <c r="G16" i="7" a="1"/>
  <c r="G16" i="7" s="1"/>
  <c r="G10" i="7" a="1"/>
  <c r="G10" i="7" s="1"/>
  <c r="G8" i="8" a="1"/>
  <c r="G8" i="8" s="1"/>
  <c r="F52" i="8"/>
  <c r="G16" i="8" a="1"/>
  <c r="G16" i="8" s="1"/>
  <c r="F15" i="8"/>
  <c r="G10" i="8" a="1"/>
  <c r="G10" i="8" s="1"/>
  <c r="G57" i="8" a="1"/>
  <c r="G57" i="8" s="1"/>
  <c r="G58" i="8" s="1"/>
  <c r="E9" i="6"/>
  <c r="E20" i="6"/>
  <c r="E19" i="6" s="1"/>
  <c r="F9" i="7"/>
  <c r="F19" i="8"/>
  <c r="F18" i="8" s="1"/>
  <c r="G51" i="8" a="1"/>
  <c r="G51" i="8" s="1"/>
  <c r="G52" i="7" a="1"/>
  <c r="G52" i="7" s="1"/>
  <c r="G14" i="8" a="1"/>
  <c r="G14" i="8" s="1"/>
  <c r="G54" i="7" a="1"/>
  <c r="G54" i="7" s="1"/>
  <c r="F61" i="8"/>
  <c r="G58" i="7" a="1"/>
  <c r="G58" i="7" s="1"/>
  <c r="G8" i="7" a="1"/>
  <c r="G8" i="7" s="1"/>
  <c r="G8" i="6" s="1"/>
  <c r="E48" i="6"/>
  <c r="F9" i="8"/>
  <c r="G53" i="8" a="1"/>
  <c r="G53" i="8" s="1"/>
  <c r="G52" i="12"/>
  <c r="G62" i="12"/>
  <c r="G61" i="12" s="1"/>
  <c r="X7" i="4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AK7" i="4" s="1"/>
  <c r="AL7" i="4" s="1"/>
  <c r="AM7" i="4" s="1"/>
  <c r="AN7" i="4" s="1"/>
  <c r="AO7" i="4" s="1"/>
  <c r="AP7" i="4" s="1"/>
  <c r="AQ7" i="4" s="1"/>
  <c r="AR7" i="4" s="1"/>
  <c r="AS7" i="4" s="1"/>
  <c r="AT7" i="4" s="1"/>
  <c r="AU7" i="4" s="1"/>
  <c r="AV7" i="4" s="1"/>
  <c r="AW7" i="4" s="1"/>
  <c r="AX7" i="4" s="1"/>
  <c r="W8" i="4" s="1"/>
  <c r="H58" i="12"/>
  <c r="F58" i="8"/>
  <c r="G9" i="12"/>
  <c r="G19" i="12"/>
  <c r="G18" i="12" s="1"/>
  <c r="F53" i="7"/>
  <c r="F63" i="7"/>
  <c r="F18" i="12"/>
  <c r="G14" i="7" a="1"/>
  <c r="G14" i="7" s="1"/>
  <c r="D57" i="6"/>
  <c r="G53" i="6" l="1"/>
  <c r="G15" i="6"/>
  <c r="F20" i="6"/>
  <c r="F19" i="6" s="1"/>
  <c r="G47" i="6"/>
  <c r="G63" i="7"/>
  <c r="G62" i="7" s="1"/>
  <c r="G49" i="6"/>
  <c r="G58" i="6" s="1"/>
  <c r="G57" i="6" s="1"/>
  <c r="G17" i="6"/>
  <c r="G10" i="6"/>
  <c r="G15" i="7"/>
  <c r="G19" i="7"/>
  <c r="G18" i="7" s="1"/>
  <c r="G9" i="7"/>
  <c r="H54" i="7" a="1"/>
  <c r="H54" i="7" s="1"/>
  <c r="F9" i="6"/>
  <c r="G15" i="8"/>
  <c r="G9" i="8"/>
  <c r="G54" i="6"/>
  <c r="G19" i="8"/>
  <c r="G18" i="8" s="1"/>
  <c r="H16" i="8" a="1"/>
  <c r="H16" i="8" s="1"/>
  <c r="H52" i="7" a="1"/>
  <c r="H52" i="7" s="1"/>
  <c r="H16" i="7" a="1"/>
  <c r="H16" i="7" s="1"/>
  <c r="H14" i="7" a="1"/>
  <c r="H14" i="7" s="1"/>
  <c r="G53" i="7"/>
  <c r="H14" i="8" a="1"/>
  <c r="H14" i="8" s="1"/>
  <c r="H57" i="8" a="1"/>
  <c r="H57" i="8" s="1"/>
  <c r="H58" i="8" s="1"/>
  <c r="G59" i="7"/>
  <c r="H58" i="7" a="1"/>
  <c r="H58" i="7" s="1"/>
  <c r="H8" i="7" a="1"/>
  <c r="H8" i="7" s="1"/>
  <c r="F48" i="6"/>
  <c r="F58" i="6"/>
  <c r="F62" i="7"/>
  <c r="H10" i="8" a="1"/>
  <c r="H10" i="8" s="1"/>
  <c r="H8" i="8" a="1"/>
  <c r="H8" i="8" s="1"/>
  <c r="F54" i="6"/>
  <c r="H52" i="12"/>
  <c r="H62" i="12"/>
  <c r="H61" i="12" s="1"/>
  <c r="H10" i="7" a="1"/>
  <c r="H10" i="7" s="1"/>
  <c r="X8" i="4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O8" i="4" s="1"/>
  <c r="AP8" i="4" s="1"/>
  <c r="AQ8" i="4" s="1"/>
  <c r="AR8" i="4" s="1"/>
  <c r="AS8" i="4" s="1"/>
  <c r="AT8" i="4" s="1"/>
  <c r="AU8" i="4" s="1"/>
  <c r="AV8" i="4" s="1"/>
  <c r="AW8" i="4" s="1"/>
  <c r="AX8" i="4" s="1"/>
  <c r="AY8" i="4" s="1"/>
  <c r="AZ8" i="4" s="1"/>
  <c r="BA8" i="4" s="1"/>
  <c r="W9" i="4" s="1"/>
  <c r="I58" i="7" a="1"/>
  <c r="I58" i="7" s="1"/>
  <c r="G52" i="8"/>
  <c r="G62" i="8"/>
  <c r="H19" i="12"/>
  <c r="H18" i="12" s="1"/>
  <c r="H9" i="12"/>
  <c r="H53" i="8" a="1"/>
  <c r="H53" i="8" s="1"/>
  <c r="H51" i="8" a="1"/>
  <c r="H51" i="8" s="1"/>
  <c r="H10" i="6" l="1"/>
  <c r="H17" i="6"/>
  <c r="H8" i="6"/>
  <c r="H53" i="6"/>
  <c r="H54" i="6" s="1"/>
  <c r="H47" i="6"/>
  <c r="H15" i="6"/>
  <c r="H63" i="7"/>
  <c r="H62" i="7" s="1"/>
  <c r="H49" i="6"/>
  <c r="G20" i="6"/>
  <c r="G19" i="6" s="1"/>
  <c r="G9" i="6"/>
  <c r="I14" i="7" a="1"/>
  <c r="I14" i="7" s="1"/>
  <c r="I16" i="8" a="1"/>
  <c r="I16" i="8" s="1"/>
  <c r="I16" i="7" a="1"/>
  <c r="I16" i="7" s="1"/>
  <c r="H53" i="7"/>
  <c r="G48" i="6"/>
  <c r="H15" i="8"/>
  <c r="H15" i="7"/>
  <c r="H59" i="7"/>
  <c r="G61" i="8"/>
  <c r="I59" i="7"/>
  <c r="I14" i="8" a="1"/>
  <c r="I14" i="8" s="1"/>
  <c r="I52" i="7" a="1"/>
  <c r="I52" i="7" s="1"/>
  <c r="I10" i="7" a="1"/>
  <c r="I10" i="7" s="1"/>
  <c r="F57" i="6"/>
  <c r="I57" i="8" a="1"/>
  <c r="I57" i="8" s="1"/>
  <c r="I53" i="6" s="1"/>
  <c r="I9" i="12"/>
  <c r="I19" i="12"/>
  <c r="I18" i="12" s="1"/>
  <c r="I51" i="8" a="1"/>
  <c r="I51" i="8" s="1"/>
  <c r="H19" i="8"/>
  <c r="H9" i="8"/>
  <c r="H62" i="8"/>
  <c r="H61" i="8" s="1"/>
  <c r="H52" i="8"/>
  <c r="I53" i="8" a="1"/>
  <c r="I53" i="8" s="1"/>
  <c r="I62" i="12"/>
  <c r="I52" i="12"/>
  <c r="H19" i="7"/>
  <c r="H9" i="7"/>
  <c r="G16" i="6"/>
  <c r="X9" i="4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AO9" i="4" s="1"/>
  <c r="AP9" i="4" s="1"/>
  <c r="AQ9" i="4" s="1"/>
  <c r="AR9" i="4" s="1"/>
  <c r="AS9" i="4" s="1"/>
  <c r="AT9" i="4" s="1"/>
  <c r="AU9" i="4" s="1"/>
  <c r="AV9" i="4" s="1"/>
  <c r="AW9" i="4" s="1"/>
  <c r="AX9" i="4" s="1"/>
  <c r="AY9" i="4" s="1"/>
  <c r="AZ9" i="4" s="1"/>
  <c r="W10" i="4" s="1"/>
  <c r="J58" i="12"/>
  <c r="I54" i="7" a="1"/>
  <c r="I54" i="7" s="1"/>
  <c r="I10" i="8" a="1"/>
  <c r="I10" i="8" s="1"/>
  <c r="I58" i="12"/>
  <c r="I8" i="8" a="1"/>
  <c r="I8" i="8" s="1"/>
  <c r="I8" i="7" a="1"/>
  <c r="I8" i="7" s="1"/>
  <c r="I8" i="6" s="1"/>
  <c r="I49" i="6" l="1"/>
  <c r="I47" i="6"/>
  <c r="I17" i="6"/>
  <c r="I15" i="6"/>
  <c r="I10" i="6"/>
  <c r="I15" i="7"/>
  <c r="H16" i="6"/>
  <c r="J16" i="7" a="1"/>
  <c r="J16" i="7" s="1"/>
  <c r="J57" i="8" a="1"/>
  <c r="J57" i="8" s="1"/>
  <c r="J58" i="8" s="1"/>
  <c r="J8" i="7" a="1"/>
  <c r="J8" i="7" s="1"/>
  <c r="J10" i="7" a="1"/>
  <c r="J10" i="7" s="1"/>
  <c r="J10" i="8" a="1"/>
  <c r="J10" i="8" s="1"/>
  <c r="J53" i="8" a="1"/>
  <c r="J53" i="8" s="1"/>
  <c r="J62" i="8" s="1"/>
  <c r="J14" i="7" a="1"/>
  <c r="J14" i="7" s="1"/>
  <c r="J58" i="7" a="1"/>
  <c r="J58" i="7" s="1"/>
  <c r="I9" i="8"/>
  <c r="I19" i="8"/>
  <c r="I18" i="8" s="1"/>
  <c r="I53" i="7"/>
  <c r="I63" i="7"/>
  <c r="J14" i="8" a="1"/>
  <c r="J14" i="8" s="1"/>
  <c r="J19" i="12"/>
  <c r="J9" i="12"/>
  <c r="J52" i="7" a="1"/>
  <c r="J52" i="7" s="1"/>
  <c r="I61" i="12"/>
  <c r="J52" i="12"/>
  <c r="J62" i="12"/>
  <c r="J61" i="12" s="1"/>
  <c r="K58" i="12"/>
  <c r="X10" i="4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W11" i="4" s="1"/>
  <c r="I52" i="8"/>
  <c r="I62" i="8"/>
  <c r="I61" i="8" s="1"/>
  <c r="H18" i="8"/>
  <c r="J8" i="8" a="1"/>
  <c r="J8" i="8" s="1"/>
  <c r="H18" i="7"/>
  <c r="J16" i="8" a="1"/>
  <c r="J16" i="8" s="1"/>
  <c r="J54" i="7" a="1"/>
  <c r="J54" i="7" s="1"/>
  <c r="J51" i="8" a="1"/>
  <c r="J51" i="8" s="1"/>
  <c r="H58" i="6"/>
  <c r="H48" i="6"/>
  <c r="H9" i="6"/>
  <c r="H20" i="6"/>
  <c r="I15" i="8"/>
  <c r="I58" i="8"/>
  <c r="I19" i="7"/>
  <c r="I18" i="7" s="1"/>
  <c r="I9" i="7"/>
  <c r="J49" i="6" l="1"/>
  <c r="J47" i="6"/>
  <c r="J59" i="7"/>
  <c r="J53" i="6"/>
  <c r="J54" i="6" s="1"/>
  <c r="J10" i="6"/>
  <c r="J15" i="6"/>
  <c r="J8" i="6"/>
  <c r="J17" i="6"/>
  <c r="I16" i="6"/>
  <c r="J19" i="7"/>
  <c r="J18" i="7" s="1"/>
  <c r="J15" i="7"/>
  <c r="J9" i="7"/>
  <c r="K16" i="7" a="1"/>
  <c r="K16" i="7" s="1"/>
  <c r="K51" i="8" a="1"/>
  <c r="K51" i="8" s="1"/>
  <c r="K57" i="8" a="1"/>
  <c r="K57" i="8" s="1"/>
  <c r="K58" i="8" s="1"/>
  <c r="K53" i="8" a="1"/>
  <c r="K53" i="8" s="1"/>
  <c r="J15" i="8"/>
  <c r="K8" i="8" a="1"/>
  <c r="K8" i="8" s="1"/>
  <c r="J61" i="8"/>
  <c r="I62" i="7"/>
  <c r="J53" i="7"/>
  <c r="J63" i="7"/>
  <c r="J62" i="7" s="1"/>
  <c r="K52" i="7" a="1"/>
  <c r="K52" i="7" s="1"/>
  <c r="K10" i="7" a="1"/>
  <c r="K10" i="7" s="1"/>
  <c r="K16" i="8" a="1"/>
  <c r="K16" i="8" s="1"/>
  <c r="K62" i="12"/>
  <c r="K61" i="12" s="1"/>
  <c r="K52" i="12"/>
  <c r="J52" i="8"/>
  <c r="I48" i="6"/>
  <c r="I58" i="6"/>
  <c r="I57" i="6" s="1"/>
  <c r="I9" i="6"/>
  <c r="I20" i="6"/>
  <c r="I19" i="6" s="1"/>
  <c r="J9" i="8"/>
  <c r="I54" i="6"/>
  <c r="J19" i="8"/>
  <c r="L58" i="12"/>
  <c r="X11" i="4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AO11" i="4" s="1"/>
  <c r="AP11" i="4" s="1"/>
  <c r="AQ11" i="4" s="1"/>
  <c r="AR11" i="4" s="1"/>
  <c r="AS11" i="4" s="1"/>
  <c r="AT11" i="4" s="1"/>
  <c r="AU11" i="4" s="1"/>
  <c r="AV11" i="4" s="1"/>
  <c r="AW11" i="4" s="1"/>
  <c r="AX11" i="4" s="1"/>
  <c r="AY11" i="4" s="1"/>
  <c r="AZ11" i="4" s="1"/>
  <c r="W12" i="4" s="1"/>
  <c r="K8" i="7" a="1"/>
  <c r="K8" i="7" s="1"/>
  <c r="K14" i="8" a="1"/>
  <c r="K14" i="8" s="1"/>
  <c r="K58" i="7" a="1"/>
  <c r="K58" i="7" s="1"/>
  <c r="K53" i="6" s="1"/>
  <c r="K10" i="8" a="1"/>
  <c r="K10" i="8" s="1"/>
  <c r="J18" i="12"/>
  <c r="H19" i="6"/>
  <c r="H57" i="6"/>
  <c r="K19" i="12"/>
  <c r="K18" i="12" s="1"/>
  <c r="K9" i="12"/>
  <c r="K14" i="7" a="1"/>
  <c r="K14" i="7" s="1"/>
  <c r="K15" i="6" s="1"/>
  <c r="K54" i="7" a="1"/>
  <c r="K54" i="7" s="1"/>
  <c r="K49" i="6" s="1"/>
  <c r="K47" i="6" l="1"/>
  <c r="K8" i="6"/>
  <c r="K10" i="6"/>
  <c r="K17" i="6"/>
  <c r="J9" i="6"/>
  <c r="L16" i="8" a="1"/>
  <c r="L16" i="8" s="1"/>
  <c r="L58" i="7" a="1"/>
  <c r="L58" i="7" s="1"/>
  <c r="K52" i="8"/>
  <c r="L16" i="7" a="1"/>
  <c r="L16" i="7" s="1"/>
  <c r="L14" i="8" a="1"/>
  <c r="L14" i="8" s="1"/>
  <c r="L10" i="8" a="1"/>
  <c r="L10" i="8" s="1"/>
  <c r="L14" i="7" a="1"/>
  <c r="L14" i="7" s="1"/>
  <c r="L57" i="8" a="1"/>
  <c r="L57" i="8" s="1"/>
  <c r="L58" i="8" s="1"/>
  <c r="K62" i="8"/>
  <c r="K61" i="8" s="1"/>
  <c r="K63" i="7"/>
  <c r="K53" i="7"/>
  <c r="K16" i="6"/>
  <c r="K59" i="7"/>
  <c r="M58" i="12"/>
  <c r="X12" i="4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AK12" i="4" s="1"/>
  <c r="AL12" i="4" s="1"/>
  <c r="AM12" i="4" s="1"/>
  <c r="AN12" i="4" s="1"/>
  <c r="AO12" i="4" s="1"/>
  <c r="AP12" i="4" s="1"/>
  <c r="AQ12" i="4" s="1"/>
  <c r="AR12" i="4" s="1"/>
  <c r="AS12" i="4" s="1"/>
  <c r="AT12" i="4" s="1"/>
  <c r="AU12" i="4" s="1"/>
  <c r="AV12" i="4" s="1"/>
  <c r="AW12" i="4" s="1"/>
  <c r="AX12" i="4" s="1"/>
  <c r="AY12" i="4" s="1"/>
  <c r="AZ12" i="4" s="1"/>
  <c r="BA12" i="4" s="1"/>
  <c r="W13" i="4" s="1"/>
  <c r="L8" i="7" a="1"/>
  <c r="L8" i="7" s="1"/>
  <c r="L52" i="7" a="1"/>
  <c r="L52" i="7" s="1"/>
  <c r="L47" i="6" s="1"/>
  <c r="L53" i="8" a="1"/>
  <c r="L53" i="8" s="1"/>
  <c r="K15" i="8"/>
  <c r="K15" i="7"/>
  <c r="K9" i="8"/>
  <c r="K19" i="8"/>
  <c r="K18" i="8" s="1"/>
  <c r="L52" i="12"/>
  <c r="L62" i="12"/>
  <c r="L8" i="8" a="1"/>
  <c r="L8" i="8" s="1"/>
  <c r="L54" i="7" a="1"/>
  <c r="L54" i="7" s="1"/>
  <c r="L51" i="8" a="1"/>
  <c r="L51" i="8" s="1"/>
  <c r="J18" i="8"/>
  <c r="K9" i="7"/>
  <c r="K19" i="7"/>
  <c r="J16" i="6"/>
  <c r="J20" i="6"/>
  <c r="L10" i="7" a="1"/>
  <c r="L10" i="7" s="1"/>
  <c r="L19" i="12"/>
  <c r="L18" i="12" s="1"/>
  <c r="L9" i="12"/>
  <c r="J48" i="6"/>
  <c r="J58" i="6"/>
  <c r="L10" i="6" l="1"/>
  <c r="L49" i="6"/>
  <c r="L17" i="6"/>
  <c r="L8" i="6"/>
  <c r="L15" i="6"/>
  <c r="L59" i="7"/>
  <c r="L53" i="6"/>
  <c r="L54" i="6" s="1"/>
  <c r="L19" i="8"/>
  <c r="L18" i="8" s="1"/>
  <c r="L15" i="8"/>
  <c r="L15" i="7"/>
  <c r="L9" i="8"/>
  <c r="M16" i="8" a="1"/>
  <c r="M16" i="8" s="1"/>
  <c r="L19" i="7"/>
  <c r="L18" i="7" s="1"/>
  <c r="L9" i="7"/>
  <c r="L52" i="8"/>
  <c r="L62" i="8"/>
  <c r="R51" i="12"/>
  <c r="X13" i="4"/>
  <c r="Y13" i="4" s="1"/>
  <c r="Z13" i="4" s="1"/>
  <c r="AA13" i="4" s="1"/>
  <c r="AB13" i="4" s="1"/>
  <c r="AC13" i="4" s="1"/>
  <c r="AD13" i="4" s="1"/>
  <c r="AE13" i="4" s="1"/>
  <c r="AF13" i="4" s="1"/>
  <c r="AG13" i="4" s="1"/>
  <c r="AH13" i="4" s="1"/>
  <c r="AI13" i="4" s="1"/>
  <c r="AJ13" i="4" s="1"/>
  <c r="AK13" i="4" s="1"/>
  <c r="AL13" i="4" s="1"/>
  <c r="AM13" i="4" s="1"/>
  <c r="AN13" i="4" s="1"/>
  <c r="AO13" i="4" s="1"/>
  <c r="AP13" i="4" s="1"/>
  <c r="AQ13" i="4" s="1"/>
  <c r="AR13" i="4" s="1"/>
  <c r="AS13" i="4" s="1"/>
  <c r="AT13" i="4" s="1"/>
  <c r="AU13" i="4" s="1"/>
  <c r="AV13" i="4" s="1"/>
  <c r="AW13" i="4" s="1"/>
  <c r="AX13" i="4" s="1"/>
  <c r="AY13" i="4" s="1"/>
  <c r="AZ13" i="4" s="1"/>
  <c r="BA13" i="4" s="1"/>
  <c r="R53" i="12"/>
  <c r="R8" i="12"/>
  <c r="M58" i="7" a="1"/>
  <c r="M58" i="7" s="1"/>
  <c r="M8" i="8" a="1"/>
  <c r="M8" i="8" s="1"/>
  <c r="M53" i="8" a="1"/>
  <c r="M53" i="8" s="1"/>
  <c r="M14" i="7" a="1"/>
  <c r="M14" i="7" s="1"/>
  <c r="M8" i="7" a="1"/>
  <c r="M8" i="7" s="1"/>
  <c r="M10" i="8" a="1"/>
  <c r="M10" i="8" s="1"/>
  <c r="M10" i="7" a="1"/>
  <c r="M10" i="7" s="1"/>
  <c r="K62" i="7"/>
  <c r="L53" i="7"/>
  <c r="L63" i="7"/>
  <c r="L62" i="7" s="1"/>
  <c r="K9" i="6"/>
  <c r="K20" i="6"/>
  <c r="K19" i="6" s="1"/>
  <c r="J57" i="6"/>
  <c r="J19" i="6"/>
  <c r="K18" i="7"/>
  <c r="L61" i="12"/>
  <c r="M54" i="7" a="1"/>
  <c r="M54" i="7" s="1"/>
  <c r="M16" i="7" a="1"/>
  <c r="M16" i="7" s="1"/>
  <c r="M17" i="6" s="1"/>
  <c r="M51" i="8" a="1"/>
  <c r="M51" i="8" s="1"/>
  <c r="M52" i="12"/>
  <c r="M62" i="12"/>
  <c r="M61" i="12" s="1"/>
  <c r="M57" i="8" a="1"/>
  <c r="M57" i="8" s="1"/>
  <c r="M52" i="7" a="1"/>
  <c r="M52" i="7" s="1"/>
  <c r="M47" i="6" s="1"/>
  <c r="M19" i="12"/>
  <c r="M18" i="12" s="1"/>
  <c r="M9" i="12"/>
  <c r="M14" i="8" a="1"/>
  <c r="M14" i="8" s="1"/>
  <c r="K54" i="6"/>
  <c r="K48" i="6"/>
  <c r="K58" i="6"/>
  <c r="K57" i="6" s="1"/>
  <c r="M49" i="6" l="1"/>
  <c r="M8" i="6"/>
  <c r="M10" i="6"/>
  <c r="M53" i="6"/>
  <c r="M15" i="6"/>
  <c r="N52" i="7" a="1"/>
  <c r="N52" i="7" s="1"/>
  <c r="N14" i="7" a="1"/>
  <c r="N14" i="7" s="1"/>
  <c r="N14" i="8" a="1"/>
  <c r="N14" i="8" s="1"/>
  <c r="R14" i="8" s="1"/>
  <c r="T14" i="8" s="1"/>
  <c r="N57" i="8" a="1"/>
  <c r="N57" i="8" s="1"/>
  <c r="N58" i="8" s="1"/>
  <c r="N53" i="8" a="1"/>
  <c r="N53" i="8" s="1"/>
  <c r="N62" i="8" s="1"/>
  <c r="N58" i="7" a="1"/>
  <c r="N58" i="7" s="1"/>
  <c r="N16" i="8" a="1"/>
  <c r="N16" i="8" s="1"/>
  <c r="R16" i="8" s="1"/>
  <c r="N16" i="7" a="1"/>
  <c r="N16" i="7" s="1"/>
  <c r="L16" i="6"/>
  <c r="N51" i="8" a="1"/>
  <c r="N51" i="8" s="1"/>
  <c r="R51" i="8" s="1"/>
  <c r="T8" i="12"/>
  <c r="P8" i="12"/>
  <c r="P51" i="12"/>
  <c r="P58" i="12" s="1"/>
  <c r="T51" i="12"/>
  <c r="M58" i="8"/>
  <c r="T53" i="12"/>
  <c r="R52" i="12"/>
  <c r="P53" i="12"/>
  <c r="M15" i="8"/>
  <c r="M63" i="7"/>
  <c r="M53" i="7"/>
  <c r="M19" i="8"/>
  <c r="M9" i="8"/>
  <c r="N10" i="8" a="1"/>
  <c r="N10" i="8" s="1"/>
  <c r="R10" i="8" s="1"/>
  <c r="M62" i="8"/>
  <c r="M61" i="8" s="1"/>
  <c r="M52" i="8"/>
  <c r="N62" i="12"/>
  <c r="N61" i="12" s="1"/>
  <c r="N52" i="12"/>
  <c r="N10" i="7" a="1"/>
  <c r="N10" i="7" s="1"/>
  <c r="N8" i="8" a="1"/>
  <c r="N8" i="8" s="1"/>
  <c r="R8" i="8" s="1"/>
  <c r="R16" i="12"/>
  <c r="N54" i="7" a="1"/>
  <c r="N54" i="7" s="1"/>
  <c r="N49" i="6" s="1"/>
  <c r="L20" i="6"/>
  <c r="L9" i="6"/>
  <c r="M15" i="7"/>
  <c r="L48" i="6"/>
  <c r="L58" i="6"/>
  <c r="L57" i="6" s="1"/>
  <c r="M9" i="7"/>
  <c r="M19" i="7"/>
  <c r="M59" i="7"/>
  <c r="N9" i="12"/>
  <c r="N19" i="12"/>
  <c r="N18" i="12" s="1"/>
  <c r="N58" i="12"/>
  <c r="R57" i="12"/>
  <c r="N8" i="7" a="1"/>
  <c r="N8" i="7" s="1"/>
  <c r="L61" i="8"/>
  <c r="R10" i="12"/>
  <c r="N8" i="6" l="1"/>
  <c r="N17" i="6"/>
  <c r="R58" i="7"/>
  <c r="N53" i="6"/>
  <c r="N54" i="6" s="1"/>
  <c r="R14" i="7"/>
  <c r="T14" i="7" s="1"/>
  <c r="N15" i="6"/>
  <c r="R15" i="6" s="1"/>
  <c r="P15" i="6" s="1"/>
  <c r="R10" i="7"/>
  <c r="R10" i="6" s="1"/>
  <c r="N10" i="6"/>
  <c r="R52" i="7"/>
  <c r="N47" i="6"/>
  <c r="N15" i="7"/>
  <c r="N15" i="8"/>
  <c r="R53" i="8"/>
  <c r="P53" i="8" s="1"/>
  <c r="R16" i="7"/>
  <c r="N59" i="7"/>
  <c r="R57" i="8"/>
  <c r="T57" i="8" s="1"/>
  <c r="P51" i="8"/>
  <c r="P58" i="8" s="1"/>
  <c r="T51" i="8"/>
  <c r="N52" i="8"/>
  <c r="T52" i="12" a="1"/>
  <c r="T52" i="12" s="1"/>
  <c r="R47" i="6"/>
  <c r="P47" i="6" s="1"/>
  <c r="P54" i="6" s="1"/>
  <c r="N61" i="8"/>
  <c r="R62" i="12"/>
  <c r="R61" i="12" s="1"/>
  <c r="P52" i="12"/>
  <c r="R62" i="8"/>
  <c r="P62" i="8" s="1"/>
  <c r="P61" i="8" s="1"/>
  <c r="T10" i="8"/>
  <c r="R9" i="8"/>
  <c r="P10" i="8"/>
  <c r="P8" i="8"/>
  <c r="T8" i="8"/>
  <c r="N63" i="7"/>
  <c r="N62" i="7" s="1"/>
  <c r="N53" i="7"/>
  <c r="P52" i="7"/>
  <c r="P59" i="7" s="1"/>
  <c r="T52" i="7"/>
  <c r="P10" i="12"/>
  <c r="P9" i="12" s="1"/>
  <c r="T10" i="12"/>
  <c r="T9" i="12" s="1" a="1"/>
  <c r="T9" i="12" s="1"/>
  <c r="R9" i="12"/>
  <c r="R58" i="12"/>
  <c r="T57" i="12"/>
  <c r="R59" i="7"/>
  <c r="T58" i="7"/>
  <c r="R8" i="7"/>
  <c r="R8" i="6" s="1"/>
  <c r="M20" i="6"/>
  <c r="M19" i="6" s="1"/>
  <c r="M9" i="6"/>
  <c r="L19" i="6"/>
  <c r="P16" i="12"/>
  <c r="P15" i="12" s="1"/>
  <c r="R54" i="7"/>
  <c r="R19" i="12"/>
  <c r="M18" i="7"/>
  <c r="M16" i="6"/>
  <c r="M54" i="6"/>
  <c r="M48" i="6"/>
  <c r="M58" i="6"/>
  <c r="M57" i="6" s="1"/>
  <c r="N9" i="7"/>
  <c r="N19" i="7"/>
  <c r="N18" i="7" s="1"/>
  <c r="P16" i="8"/>
  <c r="R15" i="8"/>
  <c r="M62" i="7"/>
  <c r="N19" i="8"/>
  <c r="N18" i="8" s="1"/>
  <c r="N9" i="8"/>
  <c r="M18" i="8"/>
  <c r="P10" i="7" l="1"/>
  <c r="T10" i="7"/>
  <c r="R15" i="7"/>
  <c r="P10" i="6"/>
  <c r="N16" i="6"/>
  <c r="P16" i="7"/>
  <c r="T53" i="8"/>
  <c r="T52" i="8" s="1" a="1"/>
  <c r="T52" i="8" s="1"/>
  <c r="R52" i="8"/>
  <c r="R17" i="6"/>
  <c r="P17" i="6" s="1"/>
  <c r="P16" i="6" s="1"/>
  <c r="R58" i="8"/>
  <c r="P52" i="8"/>
  <c r="R53" i="6"/>
  <c r="R54" i="6" s="1"/>
  <c r="R61" i="8"/>
  <c r="R63" i="7"/>
  <c r="R62" i="7" s="1"/>
  <c r="P62" i="12"/>
  <c r="P61" i="12" s="1"/>
  <c r="P15" i="8"/>
  <c r="R19" i="8"/>
  <c r="P19" i="8" s="1"/>
  <c r="P18" i="8" s="1"/>
  <c r="N20" i="6"/>
  <c r="N9" i="6"/>
  <c r="N58" i="6"/>
  <c r="N57" i="6" s="1"/>
  <c r="N48" i="6"/>
  <c r="R49" i="6"/>
  <c r="R19" i="7"/>
  <c r="R53" i="7"/>
  <c r="P54" i="7"/>
  <c r="P53" i="7" s="1"/>
  <c r="T54" i="7"/>
  <c r="T53" i="7" s="1" a="1"/>
  <c r="T53" i="7" s="1"/>
  <c r="R9" i="6"/>
  <c r="T8" i="7"/>
  <c r="T9" i="7" s="1" a="1"/>
  <c r="P8" i="7"/>
  <c r="P8" i="6" s="1"/>
  <c r="R9" i="7"/>
  <c r="P9" i="8"/>
  <c r="R18" i="12"/>
  <c r="P19" i="12"/>
  <c r="P18" i="12" s="1"/>
  <c r="T9" i="8" a="1"/>
  <c r="T9" i="8" s="1"/>
  <c r="T9" i="7" l="1"/>
  <c r="R58" i="6"/>
  <c r="R57" i="6" s="1"/>
  <c r="R16" i="6"/>
  <c r="P63" i="7"/>
  <c r="P62" i="7" s="1"/>
  <c r="P9" i="6"/>
  <c r="P15" i="7"/>
  <c r="P9" i="7"/>
  <c r="R18" i="8"/>
  <c r="P49" i="6"/>
  <c r="P48" i="6" s="1"/>
  <c r="R48" i="6"/>
  <c r="N19" i="6"/>
  <c r="R20" i="6"/>
  <c r="R18" i="7"/>
  <c r="P19" i="7"/>
  <c r="P18" i="7" s="1"/>
  <c r="P58" i="6" l="1"/>
  <c r="P57" i="6" s="1"/>
  <c r="R19" i="6"/>
  <c r="P20" i="6"/>
  <c r="P19" i="6" s="1"/>
  <c r="D15" i="12" l="1"/>
  <c r="F15" i="12"/>
  <c r="H15" i="12"/>
  <c r="J15" i="12"/>
  <c r="L15" i="12"/>
  <c r="N15" i="12"/>
  <c r="E15" i="12"/>
  <c r="G15" i="12"/>
  <c r="I15" i="12"/>
  <c r="K15" i="12"/>
  <c r="M15" i="12"/>
  <c r="C15" i="12"/>
  <c r="R14" i="12"/>
  <c r="T14" i="12" s="1"/>
  <c r="R15" i="12" l="1"/>
</calcChain>
</file>

<file path=xl/sharedStrings.xml><?xml version="1.0" encoding="utf-8"?>
<sst xmlns="http://schemas.openxmlformats.org/spreadsheetml/2006/main" count="5474" uniqueCount="1331">
  <si>
    <t>Job #</t>
  </si>
  <si>
    <t>Estimate #</t>
  </si>
  <si>
    <t>Bid Date</t>
  </si>
  <si>
    <t>Bid $</t>
  </si>
  <si>
    <t>Alternates</t>
  </si>
  <si>
    <t>General Contractors</t>
  </si>
  <si>
    <t>GC Estimator</t>
  </si>
  <si>
    <t>GC Project Manager</t>
  </si>
  <si>
    <t>Project Name</t>
  </si>
  <si>
    <t>Project Description</t>
  </si>
  <si>
    <t>Project Square Feet</t>
  </si>
  <si>
    <t>Project Type</t>
  </si>
  <si>
    <t>TI</t>
  </si>
  <si>
    <t>Site</t>
  </si>
  <si>
    <t>Hospital</t>
  </si>
  <si>
    <t>Shell</t>
  </si>
  <si>
    <t>Industrial</t>
  </si>
  <si>
    <t>Specialty</t>
  </si>
  <si>
    <t>Project Address</t>
  </si>
  <si>
    <t>State</t>
  </si>
  <si>
    <t>City</t>
  </si>
  <si>
    <t>Street</t>
  </si>
  <si>
    <t>County</t>
  </si>
  <si>
    <t>IBEW Local</t>
  </si>
  <si>
    <t>Competition</t>
  </si>
  <si>
    <t>Briggs Lead Estimator</t>
  </si>
  <si>
    <t>Briggs Division</t>
  </si>
  <si>
    <t>CA</t>
  </si>
  <si>
    <t>NV</t>
  </si>
  <si>
    <t>Data</t>
  </si>
  <si>
    <t>Briggs Department</t>
  </si>
  <si>
    <t>Estimating</t>
  </si>
  <si>
    <t>Project Management</t>
  </si>
  <si>
    <t>Bid Results</t>
  </si>
  <si>
    <t>Low GC</t>
  </si>
  <si>
    <t>Competition Results</t>
  </si>
  <si>
    <t>Bid Type</t>
  </si>
  <si>
    <t>Negotiated</t>
  </si>
  <si>
    <t>Select Bid List</t>
  </si>
  <si>
    <t>Competitive</t>
  </si>
  <si>
    <t>Public Works</t>
  </si>
  <si>
    <t>Reports</t>
  </si>
  <si>
    <t>Hit Ration</t>
  </si>
  <si>
    <t>Company</t>
  </si>
  <si>
    <t>Division</t>
  </si>
  <si>
    <t>Department</t>
  </si>
  <si>
    <t>Estimatior</t>
  </si>
  <si>
    <t>Total $ Estimated</t>
  </si>
  <si>
    <t># of job esatimated / # of jobs awarded</t>
  </si>
  <si>
    <t>Total # of Jobs Estimated</t>
  </si>
  <si>
    <t>Total $ Awarded</t>
  </si>
  <si>
    <t>$ of job esatimated / $ of jobs awarded</t>
  </si>
  <si>
    <t>General Contractor</t>
  </si>
  <si>
    <t>Bid Status</t>
  </si>
  <si>
    <t>Bidding</t>
  </si>
  <si>
    <t>Pending</t>
  </si>
  <si>
    <t>Awarded</t>
  </si>
  <si>
    <t>Lost</t>
  </si>
  <si>
    <t>Not Built</t>
  </si>
  <si>
    <t>Prospect</t>
  </si>
  <si>
    <t>Did Not Bid</t>
  </si>
  <si>
    <t>Sort Estimate By</t>
  </si>
  <si>
    <t>Loacation</t>
  </si>
  <si>
    <t>Estimaror</t>
  </si>
  <si>
    <t>Base Bid</t>
  </si>
  <si>
    <t>Total # of Jobs Awarded</t>
  </si>
  <si>
    <t>Not Bid</t>
  </si>
  <si>
    <t>Unknown</t>
  </si>
  <si>
    <t># Bid</t>
  </si>
  <si>
    <t>$ Bid</t>
  </si>
  <si>
    <t>Jody</t>
  </si>
  <si>
    <t>Estimator</t>
  </si>
  <si>
    <t>John</t>
  </si>
  <si>
    <t>Ron</t>
  </si>
  <si>
    <t>Frank</t>
  </si>
  <si>
    <t>Est.</t>
  </si>
  <si>
    <t>Jeff P.</t>
  </si>
  <si>
    <t>Employee</t>
  </si>
  <si>
    <t>Jeff K.</t>
  </si>
  <si>
    <t>Caronne</t>
  </si>
  <si>
    <t>Project Status</t>
  </si>
  <si>
    <t>P.M.</t>
  </si>
  <si>
    <t>Negotiated (Only Bidder)</t>
  </si>
  <si>
    <t>Select Bid List (&lt;3 Bidders)</t>
  </si>
  <si>
    <t>Competitive (&gt;3 Bidders)</t>
  </si>
  <si>
    <t>Design/ Assist</t>
  </si>
  <si>
    <t>Design Type</t>
  </si>
  <si>
    <t>Engineered</t>
  </si>
  <si>
    <t>Overhead</t>
  </si>
  <si>
    <t>Profit</t>
  </si>
  <si>
    <t>SQ. FT.</t>
  </si>
  <si>
    <t>Local</t>
  </si>
  <si>
    <t>DATA</t>
  </si>
  <si>
    <t>GC Awarded</t>
  </si>
  <si>
    <t>GC #1</t>
  </si>
  <si>
    <t>GC #2</t>
  </si>
  <si>
    <t>GC #3</t>
  </si>
  <si>
    <t>GC #4</t>
  </si>
  <si>
    <t>GC #5</t>
  </si>
  <si>
    <t>EC #1</t>
  </si>
  <si>
    <t>EC #1 $</t>
  </si>
  <si>
    <t>EC #2</t>
  </si>
  <si>
    <t>EC #2 $</t>
  </si>
  <si>
    <t>EC #3</t>
  </si>
  <si>
    <t>EC #3 $</t>
  </si>
  <si>
    <t>EC #4</t>
  </si>
  <si>
    <t>EC #4 $</t>
  </si>
  <si>
    <t>EC #5</t>
  </si>
  <si>
    <t>EC #5 $</t>
  </si>
  <si>
    <t>EC #6</t>
  </si>
  <si>
    <t>EC #6 $</t>
  </si>
  <si>
    <t>Design/Build</t>
  </si>
  <si>
    <t>Street Address</t>
  </si>
  <si>
    <t>Bid Results Comments</t>
  </si>
  <si>
    <t>Div.</t>
  </si>
  <si>
    <t>Est. #</t>
  </si>
  <si>
    <t>GC Awarded Est./PM.</t>
  </si>
  <si>
    <t>GC #1 Est./PM.</t>
  </si>
  <si>
    <t>GC #5 Est./PM.</t>
  </si>
  <si>
    <t>GC #4 Est./PM.</t>
  </si>
  <si>
    <t>GC #3 Est./PM.</t>
  </si>
  <si>
    <t>GC #2 Est./PM.</t>
  </si>
  <si>
    <t>Alt. #1</t>
  </si>
  <si>
    <t>Alt #2</t>
  </si>
  <si>
    <t>Alt. #3</t>
  </si>
  <si>
    <t>Alt #4</t>
  </si>
  <si>
    <t>Alt. #5</t>
  </si>
  <si>
    <t>Alt #6</t>
  </si>
  <si>
    <t>Contract $</t>
  </si>
  <si>
    <t>Briggs Electric, Inc.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</si>
  <si>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</si>
  <si>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</si>
  <si>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</si>
  <si>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</si>
  <si>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</si>
  <si>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</si>
  <si>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</si>
  <si>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</si>
  <si>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</si>
  <si>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</si>
  <si>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</si>
  <si>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</si>
  <si>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Actual</t>
  </si>
  <si>
    <t>Goal</t>
  </si>
  <si>
    <t>Sales</t>
  </si>
  <si>
    <t>Award Date</t>
  </si>
  <si>
    <t>Septemper</t>
  </si>
  <si>
    <t>Febuary</t>
  </si>
  <si>
    <t>Totals</t>
  </si>
  <si>
    <t>Budget</t>
  </si>
  <si>
    <t>Contracts</t>
  </si>
  <si>
    <t>Parking Structure</t>
  </si>
  <si>
    <t>Comercial</t>
  </si>
  <si>
    <t>Average</t>
  </si>
  <si>
    <t>Projects Bid</t>
  </si>
  <si>
    <t>Hit Ratio</t>
  </si>
  <si>
    <t>Projects Pending</t>
  </si>
  <si>
    <t>Estimating Dept.</t>
  </si>
  <si>
    <t>Estimating &amp; Project Management</t>
  </si>
  <si>
    <t>Sales Vital Factor Spreadsheet</t>
  </si>
  <si>
    <t>Hit Ratio $</t>
  </si>
  <si>
    <t>Hit Ratio #</t>
  </si>
  <si>
    <t>Bill</t>
  </si>
  <si>
    <t>Rudy</t>
  </si>
  <si>
    <t>Doyle</t>
  </si>
  <si>
    <t>Randy P.</t>
  </si>
  <si>
    <t>Randy D.</t>
  </si>
  <si>
    <t>Nathan</t>
  </si>
  <si>
    <t>Dan</t>
  </si>
  <si>
    <t>Jeff S.</t>
  </si>
  <si>
    <t>MU $ Bid</t>
  </si>
  <si>
    <t>M.U. $ Bid</t>
  </si>
  <si>
    <t>M.U. % Bid</t>
  </si>
  <si>
    <t>M.U. $ Contract</t>
  </si>
  <si>
    <t>M.U. % Contract</t>
  </si>
  <si>
    <t>MU $ Contract</t>
  </si>
  <si>
    <t>Lee</t>
  </si>
  <si>
    <t>441 OC</t>
  </si>
  <si>
    <t>11 LA</t>
  </si>
  <si>
    <t>440 RS</t>
  </si>
  <si>
    <t>477 SB</t>
  </si>
  <si>
    <t>40 LA-Studio</t>
  </si>
  <si>
    <t>Probability</t>
  </si>
  <si>
    <t>Start Date</t>
  </si>
  <si>
    <t>Comp. Date</t>
  </si>
  <si>
    <t>Projection</t>
  </si>
  <si>
    <t>Bids $ Awarded</t>
  </si>
  <si>
    <t>Pending Hit Ratio</t>
  </si>
  <si>
    <t>Total Projected Awards</t>
  </si>
  <si>
    <t>Total Projected Hit Ratio</t>
  </si>
  <si>
    <t>Projections</t>
  </si>
  <si>
    <t>Projected Pending Awards</t>
  </si>
  <si>
    <t>401 Reno</t>
  </si>
  <si>
    <t>2012 Monthly</t>
  </si>
  <si>
    <t>2012 To Date</t>
  </si>
  <si>
    <t>2012 Annual</t>
  </si>
  <si>
    <t>GC</t>
  </si>
  <si>
    <t>1st American</t>
  </si>
  <si>
    <t>AAA</t>
  </si>
  <si>
    <t>Arciero</t>
  </si>
  <si>
    <t>AV</t>
  </si>
  <si>
    <t>B|Braun</t>
  </si>
  <si>
    <t>Baxter</t>
  </si>
  <si>
    <t>Brascia Builder</t>
  </si>
  <si>
    <t>Cannon</t>
  </si>
  <si>
    <t>Chapman</t>
  </si>
  <si>
    <t>Chevron</t>
  </si>
  <si>
    <t>CHOC</t>
  </si>
  <si>
    <t>Chromalloy</t>
  </si>
  <si>
    <t>Corporate Builders</t>
  </si>
  <si>
    <t>Cushman (Jim Thys)</t>
  </si>
  <si>
    <t>CW Driver</t>
  </si>
  <si>
    <t>DBAC</t>
  </si>
  <si>
    <t>DEB</t>
  </si>
  <si>
    <t>Detection Logic</t>
  </si>
  <si>
    <t>DPR</t>
  </si>
  <si>
    <t>EMCOR</t>
  </si>
  <si>
    <t>Epson</t>
  </si>
  <si>
    <t>Far West</t>
  </si>
  <si>
    <t>Gilman Builders</t>
  </si>
  <si>
    <t>GKK</t>
  </si>
  <si>
    <t>Hathaway Dinwiddie</t>
  </si>
  <si>
    <t>HB&amp;A</t>
  </si>
  <si>
    <t>HBC</t>
  </si>
  <si>
    <t>HBE</t>
  </si>
  <si>
    <t>Hensel Phelps</t>
  </si>
  <si>
    <t>Herst &amp; Sebert</t>
  </si>
  <si>
    <t>Hoag</t>
  </si>
  <si>
    <t>Jacobs</t>
  </si>
  <si>
    <t>Kaiser Construction</t>
  </si>
  <si>
    <t>KCS</t>
  </si>
  <si>
    <t>Kemp</t>
  </si>
  <si>
    <t>KPRS</t>
  </si>
  <si>
    <t>LCS</t>
  </si>
  <si>
    <t>Lusardi</t>
  </si>
  <si>
    <t>Lutzky &amp; Associates</t>
  </si>
  <si>
    <t>Marucaan</t>
  </si>
  <si>
    <t>Matt Construction</t>
  </si>
  <si>
    <t>McCarthy</t>
  </si>
  <si>
    <t>Miles &amp; Kelly</t>
  </si>
  <si>
    <t>Miller</t>
  </si>
  <si>
    <t>Mission Hospital</t>
  </si>
  <si>
    <t>MTG</t>
  </si>
  <si>
    <t>Newport Lido</t>
  </si>
  <si>
    <t>OCC</t>
  </si>
  <si>
    <t>Pankow</t>
  </si>
  <si>
    <t>Pacific Life</t>
  </si>
  <si>
    <t>PCL</t>
  </si>
  <si>
    <t>PDC</t>
  </si>
  <si>
    <t>Pyro-Comm</t>
  </si>
  <si>
    <t>Questar</t>
  </si>
  <si>
    <t>Roel</t>
  </si>
  <si>
    <t>Rudolph &amp; Sletten</t>
  </si>
  <si>
    <t>R.D.Olson</t>
  </si>
  <si>
    <t>SACH</t>
  </si>
  <si>
    <t>SCE Data Center</t>
  </si>
  <si>
    <t>Siemans</t>
  </si>
  <si>
    <t>Smich Construction</t>
  </si>
  <si>
    <t>Snyder Langston</t>
  </si>
  <si>
    <t>St. Josephs</t>
  </si>
  <si>
    <t>St. Jude</t>
  </si>
  <si>
    <t>Summit</t>
  </si>
  <si>
    <t>Suffolk/Roel</t>
  </si>
  <si>
    <t>Swinerton</t>
  </si>
  <si>
    <t>Syska Hennessy</t>
  </si>
  <si>
    <t>Taisei</t>
  </si>
  <si>
    <t>Thalas</t>
  </si>
  <si>
    <t>Thorp</t>
  </si>
  <si>
    <t>Time Warner</t>
  </si>
  <si>
    <t>Turelk</t>
  </si>
  <si>
    <t>Turner</t>
  </si>
  <si>
    <t>UC Irvine</t>
  </si>
  <si>
    <t>United Rigers</t>
  </si>
  <si>
    <t>Vertical</t>
  </si>
  <si>
    <t>W.E. O'neil</t>
  </si>
  <si>
    <t>Whiting Turner</t>
  </si>
  <si>
    <t>Zone</t>
  </si>
  <si>
    <t>2H Construction</t>
  </si>
  <si>
    <t>Trinity Process Solutions</t>
  </si>
  <si>
    <t>Briggs Datacom</t>
  </si>
  <si>
    <t>Net Development</t>
  </si>
  <si>
    <t>Milly &amp; Serverson</t>
  </si>
  <si>
    <t>Driver SPG</t>
  </si>
  <si>
    <t>Shankle Construction</t>
  </si>
  <si>
    <t>Nelson + Okerlund</t>
  </si>
  <si>
    <t>BSD</t>
  </si>
  <si>
    <t>KBI Construction</t>
  </si>
  <si>
    <t>ENCON</t>
  </si>
  <si>
    <t>Slater Builders</t>
  </si>
  <si>
    <t>HBI</t>
  </si>
  <si>
    <t>Inner Space</t>
  </si>
  <si>
    <t>Young's Mkt. Co.</t>
  </si>
  <si>
    <t>F.A.</t>
  </si>
  <si>
    <t>Fire Alarm</t>
  </si>
  <si>
    <t>Dean</t>
  </si>
  <si>
    <t>Simplex</t>
  </si>
  <si>
    <t>Cosco Fire Protection</t>
  </si>
  <si>
    <t>David Simpson Const.</t>
  </si>
  <si>
    <t>ASSI</t>
  </si>
  <si>
    <t>ORR</t>
  </si>
  <si>
    <t>Red Hawk</t>
  </si>
  <si>
    <t>Mortenson</t>
  </si>
  <si>
    <t>HBA Inc.</t>
  </si>
  <si>
    <t>SpaceX</t>
  </si>
  <si>
    <t>S.P.</t>
  </si>
  <si>
    <t>Control Air Corp</t>
  </si>
  <si>
    <t>Buras Const.</t>
  </si>
  <si>
    <t>Wesley Thomas</t>
  </si>
  <si>
    <t>CASCO</t>
  </si>
  <si>
    <t>Harvey GC</t>
  </si>
  <si>
    <t>Hull &amp; Company</t>
  </si>
  <si>
    <t>Tenant Improvement</t>
  </si>
  <si>
    <t>18401 Von Karman Ste 150</t>
  </si>
  <si>
    <t>Irvine</t>
  </si>
  <si>
    <t>Michelle Conradi</t>
  </si>
  <si>
    <t>Hoag 2-Sough confrence and Admin</t>
  </si>
  <si>
    <t>1 Hoag Dr.</t>
  </si>
  <si>
    <t>Newport Beach</t>
  </si>
  <si>
    <t>Quest Generator, San Clement</t>
  </si>
  <si>
    <t>Emergency Generator Install</t>
  </si>
  <si>
    <t>1311 Calle Batido</t>
  </si>
  <si>
    <t>San Clement</t>
  </si>
  <si>
    <t>Jim Scarpinato</t>
  </si>
  <si>
    <t>LA VA Hospital Data Conduit</t>
  </si>
  <si>
    <t>Kevin Gomez</t>
  </si>
  <si>
    <t>Huntington Beach</t>
  </si>
  <si>
    <t>HHC HB MOB 2nd &amp; 3rd Floor Tenant Improvement</t>
  </si>
  <si>
    <t>Thales MG spare addition</t>
  </si>
  <si>
    <t xml:space="preserve">Add 35KVA 400hz MG </t>
  </si>
  <si>
    <t>EMC2 Whips for new equipment</t>
  </si>
  <si>
    <t>Add 36 new whips</t>
  </si>
  <si>
    <t>2201 Dupont</t>
  </si>
  <si>
    <t>Thales Temp Genset connection</t>
  </si>
  <si>
    <t>1200 amp gear with tap box</t>
  </si>
  <si>
    <t>58 Discovery</t>
  </si>
  <si>
    <t>48 Discovery</t>
  </si>
  <si>
    <t>OCC replace lamps in house construction area</t>
  </si>
  <si>
    <t>Replace 1000 watt MH lamps</t>
  </si>
  <si>
    <t>Fairview</t>
  </si>
  <si>
    <t>Chapman Power for Auto door at Kennedy Law Center</t>
  </si>
  <si>
    <t>Power for auto door at Kennedy entry</t>
  </si>
  <si>
    <t>1 University</t>
  </si>
  <si>
    <t>Orange</t>
  </si>
  <si>
    <t>VA Loma Linda Data conduit for Phillips system with Datacom</t>
  </si>
  <si>
    <t>Conduit for data cable for Phillips system</t>
  </si>
  <si>
    <t>Loma Linda</t>
  </si>
  <si>
    <t>11201 Benton St.</t>
  </si>
  <si>
    <t>DEPT</t>
  </si>
  <si>
    <t>Randy Key</t>
  </si>
  <si>
    <t xml:space="preserve">Chapman </t>
  </si>
  <si>
    <t>Ed Blatchford</t>
  </si>
  <si>
    <t>Thales</t>
  </si>
  <si>
    <t>Tim Gray</t>
  </si>
  <si>
    <t>EMC2</t>
  </si>
  <si>
    <t>Miguel Pena</t>
  </si>
  <si>
    <t>Los Angeles</t>
  </si>
  <si>
    <t>Costa Mesa</t>
  </si>
  <si>
    <t>Loma Linda Staff &amp; Student Entrance Cosmetic Upgrade</t>
  </si>
  <si>
    <t>Cooridor upgrade</t>
  </si>
  <si>
    <t>HHI RAD exam room</t>
  </si>
  <si>
    <t>16200 Sand Canyon Ave</t>
  </si>
  <si>
    <t>Epson Long Beach 3rd floor printer circuits</t>
  </si>
  <si>
    <t>Kilroy Drive</t>
  </si>
  <si>
    <t>Long Beach</t>
  </si>
  <si>
    <t>Spacex Parking Structure</t>
  </si>
  <si>
    <t>New paring structure</t>
  </si>
  <si>
    <t>Zodiac Aerospace</t>
  </si>
  <si>
    <t>17311 Nichols Lane</t>
  </si>
  <si>
    <t>Jim / Greg</t>
  </si>
  <si>
    <t>Lido Cell Service for Basement</t>
  </si>
  <si>
    <t>Install cell repeater for basement</t>
  </si>
  <si>
    <t>351 Hospital Road</t>
  </si>
  <si>
    <t>Kaiser MOB Breeze Way Addition</t>
  </si>
  <si>
    <t>1900 E. Lambert Road</t>
  </si>
  <si>
    <t>Brea</t>
  </si>
  <si>
    <t>Layton Const.</t>
  </si>
  <si>
    <t>Tom Bethman</t>
  </si>
  <si>
    <t>Thales 51Discovery Demo</t>
  </si>
  <si>
    <t>TI Demo</t>
  </si>
  <si>
    <t>51 Discovery</t>
  </si>
  <si>
    <t>Craid Powel</t>
  </si>
  <si>
    <t>Telepacific new circuits to racks</t>
  </si>
  <si>
    <t>New circuits for rack C02.06</t>
  </si>
  <si>
    <t>72 Corporate Park</t>
  </si>
  <si>
    <t>move 6 and add 6 outlets S series printers</t>
  </si>
  <si>
    <t>UCI Desk Power Budget</t>
  </si>
  <si>
    <t>Power for desk in 5 rooms</t>
  </si>
  <si>
    <t>Campus and Jamboree</t>
  </si>
  <si>
    <t>DeGraw new panel</t>
  </si>
  <si>
    <t>Replace FPE panel</t>
  </si>
  <si>
    <t>847 W. 16th</t>
  </si>
  <si>
    <t>First American Generator Breaker Service</t>
  </si>
  <si>
    <t>Sevice 8 3200 amp switches</t>
  </si>
  <si>
    <t>9 First American Way</t>
  </si>
  <si>
    <t>Santa Ana</t>
  </si>
  <si>
    <t>Core Logic</t>
  </si>
  <si>
    <t>Nick A.</t>
  </si>
  <si>
    <t>Telepacific</t>
  </si>
  <si>
    <t>Pat Johnson</t>
  </si>
  <si>
    <t>Madonna Molinari</t>
  </si>
  <si>
    <t>1 Rocket Road</t>
  </si>
  <si>
    <t>Hawthorne</t>
  </si>
  <si>
    <t>Steve Logan</t>
  </si>
  <si>
    <t>Aham N</t>
  </si>
  <si>
    <t>4000 MacArthur, Site Renovations</t>
  </si>
  <si>
    <t>Site Lighting and landscape Upgrade</t>
  </si>
  <si>
    <t>4000 MacArthur Blvd</t>
  </si>
  <si>
    <t>Joel Nasers</t>
  </si>
  <si>
    <t>Blizard Restack</t>
  </si>
  <si>
    <t>Tustin Nissan Showroom</t>
  </si>
  <si>
    <t>Showroom improvements</t>
  </si>
  <si>
    <t>86 Auto Center Drive</t>
  </si>
  <si>
    <t>Tustin</t>
  </si>
  <si>
    <t>Fuel Dock Store Panel replacement</t>
  </si>
  <si>
    <t>Replace panel and outlets</t>
  </si>
  <si>
    <t>406 South Bay Front</t>
  </si>
  <si>
    <t>Balboa Island</t>
  </si>
  <si>
    <t>BIO RAD Bld 9500 add work for HBC</t>
  </si>
  <si>
    <t>Work in plazma and auto clave room</t>
  </si>
  <si>
    <t>9500 Jeronimo Road</t>
  </si>
  <si>
    <t>Island Fuel</t>
  </si>
  <si>
    <t>David Beek</t>
  </si>
  <si>
    <t>Time Warner new outlets for cubicles</t>
  </si>
  <si>
    <t>Add outlets per customer</t>
  </si>
  <si>
    <t>185 E. Alder</t>
  </si>
  <si>
    <t>Bbraun replace control panel for CoGen #2</t>
  </si>
  <si>
    <t>R&amp;R for Cogen 2 control panel</t>
  </si>
  <si>
    <t>2525 McGaw</t>
  </si>
  <si>
    <t>CeCe Vales</t>
  </si>
  <si>
    <t>Bbraun</t>
  </si>
  <si>
    <t>Bob Panza</t>
  </si>
  <si>
    <t>Metro ROC</t>
  </si>
  <si>
    <t>2000 East Imperial Highway</t>
  </si>
  <si>
    <t>Hoag SPD Renovations</t>
  </si>
  <si>
    <t>FA upgrade</t>
  </si>
  <si>
    <t>Thales 51 Discovery, Suite 250</t>
  </si>
  <si>
    <t>Craig Powel</t>
  </si>
  <si>
    <t>Easvale San Antonio Medica Plaza Bldg</t>
  </si>
  <si>
    <t>Corre &amp; Shell MOB</t>
  </si>
  <si>
    <t>Easvale</t>
  </si>
  <si>
    <t>Mark Smith</t>
  </si>
  <si>
    <t>Tim Cannon</t>
  </si>
  <si>
    <t>E13-122 Neutrogenia Electrical Sub-Station</t>
  </si>
  <si>
    <t>5kV Sub Station Install</t>
  </si>
  <si>
    <t>5755 96th Street</t>
  </si>
  <si>
    <t>Neutrogenia MCC Platform</t>
  </si>
  <si>
    <t>Disconnect UPS</t>
  </si>
  <si>
    <t>303 W. Palm Ave</t>
  </si>
  <si>
    <t>TWC Disconnect UPS and Genset</t>
  </si>
  <si>
    <t>Hoag Fire Alarm Selective Evacuation</t>
  </si>
  <si>
    <t>Fire Alarm conduit &amp; boxes</t>
  </si>
  <si>
    <t>One Hoag Drive</t>
  </si>
  <si>
    <t>Acralight Solar 2" EMT for fiber</t>
  </si>
  <si>
    <t>2" emt conduit and ground for fiber hub</t>
  </si>
  <si>
    <t>17752 Mitchell N. Suite H</t>
  </si>
  <si>
    <t>Acralight</t>
  </si>
  <si>
    <t>Lance McCabe</t>
  </si>
  <si>
    <t>SpaceX Machine Shop AC Wilkie South</t>
  </si>
  <si>
    <t>AC Upgrade</t>
  </si>
  <si>
    <t>Wilkie Street</t>
  </si>
  <si>
    <t>John Lordan</t>
  </si>
  <si>
    <t>Vista Del Lago Survey</t>
  </si>
  <si>
    <t>Survey for code compliance</t>
  </si>
  <si>
    <t>Mission Viejo</t>
  </si>
  <si>
    <t>Pacific Life Miscellaneous Projects</t>
  </si>
  <si>
    <t>700 Newport Center Drive</t>
  </si>
  <si>
    <t>Geoff DeSena</t>
  </si>
  <si>
    <t>Time Warner new outlets and circuits for warehouse</t>
  </si>
  <si>
    <t>New outlets and circuits</t>
  </si>
  <si>
    <t>560 S. Promenade</t>
  </si>
  <si>
    <t>Corona</t>
  </si>
  <si>
    <t>Thales security ac power and o2 alarm wiring</t>
  </si>
  <si>
    <t>New circuit for ac unit and o2 sensor</t>
  </si>
  <si>
    <t>HHI Chiller Replacement</t>
  </si>
  <si>
    <t>Chiller Upgrade</t>
  </si>
  <si>
    <t>Bruce Nelson</t>
  </si>
  <si>
    <t>TWC</t>
  </si>
  <si>
    <t>SpaceX Furniture Revisions Labor Only</t>
  </si>
  <si>
    <t>Ross Hully</t>
  </si>
  <si>
    <t>Blizzard Building 7</t>
  </si>
  <si>
    <t>Chapman Cree Conference room fixtures</t>
  </si>
  <si>
    <t>Replace 2 defective L6 units</t>
  </si>
  <si>
    <t>635 W. Palm</t>
  </si>
  <si>
    <t>CHOC Hospital Imagine Suite</t>
  </si>
  <si>
    <t>OSHPD Tenant Improvement</t>
  </si>
  <si>
    <t>Rob Bruns</t>
  </si>
  <si>
    <t>KBY Law</t>
  </si>
  <si>
    <t>3501 Jamboree, Ste. 550</t>
  </si>
  <si>
    <t>12442 Limonite Ave</t>
  </si>
  <si>
    <t>Youngs Car Chargers</t>
  </si>
  <si>
    <t>AAA UPS load study</t>
  </si>
  <si>
    <t>Set up analyser for load study on UPS</t>
  </si>
  <si>
    <t>Elevon at El Segundo</t>
  </si>
  <si>
    <t>17 Tilt Ups and site work</t>
  </si>
  <si>
    <t>El Segundo</t>
  </si>
  <si>
    <t>Chapman LED retrofit 6" cans</t>
  </si>
  <si>
    <t>Retrofit fixtures to LED</t>
  </si>
  <si>
    <t>College Hospital Psych Unit HVAC Upgrade</t>
  </si>
  <si>
    <t>HVAC Upgrade</t>
  </si>
  <si>
    <t>310 Victoria St</t>
  </si>
  <si>
    <t>Thales Chicago Site work</t>
  </si>
  <si>
    <t>Work with Kelso-Burnett in Chicago</t>
  </si>
  <si>
    <t>Chicago</t>
  </si>
  <si>
    <t>Thales Office Reconfiguration</t>
  </si>
  <si>
    <t>Electrical for office reconfiguration</t>
  </si>
  <si>
    <t>Survey for upcoming project</t>
  </si>
  <si>
    <t>Providence Burbank Epic Survey</t>
  </si>
  <si>
    <t>501 S. Buena Vista St</t>
  </si>
  <si>
    <t>Burbank</t>
  </si>
  <si>
    <t>Providence Mission Hills Generator Replacement</t>
  </si>
  <si>
    <t>Furnish and install 2 750KW genset</t>
  </si>
  <si>
    <t>Mission Hils</t>
  </si>
  <si>
    <t>IRWD Fire Suppression Panel Upgrade</t>
  </si>
  <si>
    <t>15600 Sand Canyon</t>
  </si>
  <si>
    <t>Tom</t>
  </si>
  <si>
    <t>Rialto</t>
  </si>
  <si>
    <t>Repair vandalism to warehouse</t>
  </si>
  <si>
    <t>Rialto warehouse vandalism repair</t>
  </si>
  <si>
    <t>1726 S. Sycamore</t>
  </si>
  <si>
    <t>Trouble shoot existing car chargers</t>
  </si>
  <si>
    <t>HHB 1st Floor Corridor Connection &amp; Entry Expansion</t>
  </si>
  <si>
    <t>Corridor Connection &amp; Entry Expansion</t>
  </si>
  <si>
    <t>19582 Beach Blvd.</t>
  </si>
  <si>
    <t>Robert Cruz</t>
  </si>
  <si>
    <t>Maple Ave.</t>
  </si>
  <si>
    <t>Hoag Hospital Irvine Pharmacy Remodel</t>
  </si>
  <si>
    <t>Pharmacy Remodel</t>
  </si>
  <si>
    <t>Providence Sub Acute Data and Power</t>
  </si>
  <si>
    <t>Epic System upgrade work</t>
  </si>
  <si>
    <t>Mission Hills</t>
  </si>
  <si>
    <t>College Hospital recepts in reception area</t>
  </si>
  <si>
    <t>Add circuits and conduit to reception</t>
  </si>
  <si>
    <t>Vicoria St</t>
  </si>
  <si>
    <t>CCCC Tower of Hope</t>
  </si>
  <si>
    <t>Garden Grove</t>
  </si>
  <si>
    <t>Dennis Allison</t>
  </si>
  <si>
    <t>Hilton Garden Inn- Irvine</t>
  </si>
  <si>
    <t xml:space="preserve">New 170 room hotel </t>
  </si>
  <si>
    <t>Building rehabilitation</t>
  </si>
  <si>
    <t>12141 Lewis Street</t>
  </si>
  <si>
    <t>Thales Server Power rework</t>
  </si>
  <si>
    <t>Rework power for server cabinets</t>
  </si>
  <si>
    <t>The Container Store - Farmers Market LA</t>
  </si>
  <si>
    <t>Kane Sawtel</t>
  </si>
  <si>
    <t>College Hospital MOB Server room generator connection</t>
  </si>
  <si>
    <t>Generator for Server Room</t>
  </si>
  <si>
    <t>Manulife in ground j box</t>
  </si>
  <si>
    <t>Install j box in planter over existing conductors</t>
  </si>
  <si>
    <t>UPS Replacement</t>
  </si>
  <si>
    <t>Wellington Ave</t>
  </si>
  <si>
    <t>Replace UPS</t>
  </si>
  <si>
    <t>BBM WFI Still #13</t>
  </si>
  <si>
    <t>WFI Still installation</t>
  </si>
  <si>
    <t>Brandon Risk</t>
  </si>
  <si>
    <t>Warehouse lighting retrofit</t>
  </si>
  <si>
    <t>292 warehouse light retrofit</t>
  </si>
  <si>
    <t>1683 Sunflower</t>
  </si>
  <si>
    <t>CHOC at Mission Sleep Center</t>
  </si>
  <si>
    <t>Los Alamitos MOB TI</t>
  </si>
  <si>
    <t>YMCO Conference Room T.I.</t>
  </si>
  <si>
    <t>14402 Franklin Avenue</t>
  </si>
  <si>
    <t>Phin Banning</t>
  </si>
  <si>
    <t>Providence Epic Panel bonding</t>
  </si>
  <si>
    <t>Bond panels per drawings</t>
  </si>
  <si>
    <t>15031 Rinaldi St.</t>
  </si>
  <si>
    <t>Pacific Life Showcase Lab</t>
  </si>
  <si>
    <t>Geoff D</t>
  </si>
  <si>
    <t>Union Bank Brea Corporate Place</t>
  </si>
  <si>
    <t>145 S. State College</t>
  </si>
  <si>
    <t xml:space="preserve">Steve </t>
  </si>
  <si>
    <t>Jim Bianco</t>
  </si>
  <si>
    <t>GFCI recert and PM items</t>
  </si>
  <si>
    <t>3030 Old Ranch Rd</t>
  </si>
  <si>
    <t>Seal Beach</t>
  </si>
  <si>
    <t>Ironwood</t>
  </si>
  <si>
    <t>Ghost group TI</t>
  </si>
  <si>
    <t>41 Discovery</t>
  </si>
  <si>
    <t>Shawn Stevens</t>
  </si>
  <si>
    <t>Eric Solem</t>
  </si>
  <si>
    <t>Valicore Technologies</t>
  </si>
  <si>
    <t>7585 Irvine Center Drive</t>
  </si>
  <si>
    <t>Bbraun Exceed dock temp power</t>
  </si>
  <si>
    <t>Conexant Genset UPS removal</t>
  </si>
  <si>
    <t>Remove Genset, UPS and PDU units</t>
  </si>
  <si>
    <t>4311 Jamboree</t>
  </si>
  <si>
    <t>Temp power for dock area for 2 weeks</t>
  </si>
  <si>
    <t>IR scan and power outage</t>
  </si>
  <si>
    <t>IR scan and assist with power outage</t>
  </si>
  <si>
    <t>2000 Ave. of the Stars</t>
  </si>
  <si>
    <t>?</t>
  </si>
  <si>
    <t xml:space="preserve">2 Scary Low then 2 know EC,s then breiggs, then 2 more </t>
  </si>
  <si>
    <t>Bbraun new outlet</t>
  </si>
  <si>
    <t>New outlet and circuit</t>
  </si>
  <si>
    <t>1761 Kaiser Ave</t>
  </si>
  <si>
    <t>First American branch circuit monitor</t>
  </si>
  <si>
    <t>Data center branch circuit monitor budget</t>
  </si>
  <si>
    <t>B-Braun PHI one Replacment</t>
  </si>
  <si>
    <t>Budget for Jamie at Can lines</t>
  </si>
  <si>
    <t>610 &amp; 620 Conference Centers</t>
  </si>
  <si>
    <t>610 &amp; 620 Newport Center Dr</t>
  </si>
  <si>
    <t>TVG Preaction Ayatem</t>
  </si>
  <si>
    <t xml:space="preserve">FA Preaction </t>
  </si>
  <si>
    <t>LA</t>
  </si>
  <si>
    <t>Hoag Elevator Equipment Modernization</t>
  </si>
  <si>
    <t>Elevator equipment modernization</t>
  </si>
  <si>
    <t>David Laroach</t>
  </si>
  <si>
    <t>Boeing E81-2</t>
  </si>
  <si>
    <t>Viking Operations Ctr. TI</t>
  </si>
  <si>
    <t>2201 Seal Beach Blvd</t>
  </si>
  <si>
    <t>Will Allison</t>
  </si>
  <si>
    <t>Pasadena  USD</t>
  </si>
  <si>
    <t>Prequalificaton</t>
  </si>
  <si>
    <t>Pasadena</t>
  </si>
  <si>
    <t>PIMCO Off Site Traning Room Survey</t>
  </si>
  <si>
    <t>27700 Medical Center Road</t>
  </si>
  <si>
    <t>Sleep center 5 bed short stay TI</t>
  </si>
  <si>
    <t>Kym Brunson</t>
  </si>
  <si>
    <t>Chad Brewer</t>
  </si>
  <si>
    <t>Berg</t>
  </si>
  <si>
    <t>Appollo</t>
  </si>
  <si>
    <t>A&amp;h</t>
  </si>
  <si>
    <t>Dyna</t>
  </si>
  <si>
    <t>Fogtlance</t>
  </si>
  <si>
    <t>TI of (8) MOB suites</t>
  </si>
  <si>
    <t>3851 Katella Ave</t>
  </si>
  <si>
    <t>Los Alamitos</t>
  </si>
  <si>
    <t>Youngs LA car charger outlers</t>
  </si>
  <si>
    <t>2 circuits for car charger outlets</t>
  </si>
  <si>
    <t>500 S. Central</t>
  </si>
  <si>
    <t xml:space="preserve">Hoag SPD Make Ready </t>
  </si>
  <si>
    <t>Build new electric room for SPD</t>
  </si>
  <si>
    <t>Matt Stewart</t>
  </si>
  <si>
    <t xml:space="preserve">Bbraun Control Conduit </t>
  </si>
  <si>
    <t>T&amp;M for Bob Panza</t>
  </si>
  <si>
    <t>Bbraun Titan Packing and Overrap</t>
  </si>
  <si>
    <t>New equipment connect for Titan Bag</t>
  </si>
  <si>
    <t>Sage Renovations</t>
  </si>
  <si>
    <t>6561 Irvine Center Drive</t>
  </si>
  <si>
    <t>Thomas Valdez</t>
  </si>
  <si>
    <t>Baxter Frac Centifuge 5 6 7 8</t>
  </si>
  <si>
    <t>New whips to 4 FRAC centrifuges</t>
  </si>
  <si>
    <t>5401 Colorado Blvd</t>
  </si>
  <si>
    <t>PIMCO Off Site Traning Room TI</t>
  </si>
  <si>
    <t>Thalas Suite 150</t>
  </si>
  <si>
    <t>Pacific Medical Service Refeed</t>
  </si>
  <si>
    <t>Refeed 1200 amp service</t>
  </si>
  <si>
    <t>37514 Katella Ave</t>
  </si>
  <si>
    <t>Stradling</t>
  </si>
  <si>
    <t>660 Newport Center Drive</t>
  </si>
  <si>
    <t>John Somers</t>
  </si>
  <si>
    <t>Sarah Webb</t>
  </si>
  <si>
    <t>Telepacific new circuit White Rd</t>
  </si>
  <si>
    <t>New circuit to rack 01.07.003</t>
  </si>
  <si>
    <t>2698 White Road</t>
  </si>
  <si>
    <t>Hoag DDC power back bone</t>
  </si>
  <si>
    <t>Add power to feed control transformers</t>
  </si>
  <si>
    <t>David La Roach</t>
  </si>
  <si>
    <t>Synergy</t>
  </si>
  <si>
    <t>17360 Brookhurst Street</t>
  </si>
  <si>
    <t>Fountain Valley</t>
  </si>
  <si>
    <t>Ryan Frasier</t>
  </si>
  <si>
    <t>Multi-building Tentant Improvement</t>
  </si>
  <si>
    <t>Chapman Unversity Health Sciences</t>
  </si>
  <si>
    <t>9501 Jeronimo</t>
  </si>
  <si>
    <t>Bbraun Cafeteria wire pull</t>
  </si>
  <si>
    <t>Repull cafeteria feeder</t>
  </si>
  <si>
    <t>First American Underfloor Whips</t>
  </si>
  <si>
    <t>T&amp;M Underfloor Whips</t>
  </si>
  <si>
    <t>Cal Optima 4th Floor</t>
  </si>
  <si>
    <t>505 City Parkway West</t>
  </si>
  <si>
    <t>Jim Jaquette</t>
  </si>
  <si>
    <t>Hoag Sterile Processing Dept. (SPD)</t>
  </si>
  <si>
    <t>David LaRoach</t>
  </si>
  <si>
    <t>Pacific Trust Bank</t>
  </si>
  <si>
    <t>Rob Sitton</t>
  </si>
  <si>
    <t>Bbraun Cooler outlets</t>
  </si>
  <si>
    <t>New circuits and outlets for coolers</t>
  </si>
  <si>
    <t>Meg test feeders for apartment fire</t>
  </si>
  <si>
    <t>Ceder Glenn Meg Feeders</t>
  </si>
  <si>
    <t>635 Chippewa</t>
  </si>
  <si>
    <t>Anaheim</t>
  </si>
  <si>
    <t>EMC 2014 Service Rates</t>
  </si>
  <si>
    <t>Service Rates for 2014</t>
  </si>
  <si>
    <t>135 Technology</t>
  </si>
  <si>
    <t>JWA 12KV meter relay addition</t>
  </si>
  <si>
    <t>Add cust furn SEL relay and wiring</t>
  </si>
  <si>
    <t>John Wayne Airport</t>
  </si>
  <si>
    <t>Dry Master</t>
  </si>
  <si>
    <t>John Williams</t>
  </si>
  <si>
    <t>Palson Engineering</t>
  </si>
  <si>
    <t>Charles Palencia</t>
  </si>
  <si>
    <t>Nima Bayan</t>
  </si>
  <si>
    <t>First American</t>
  </si>
  <si>
    <t>Nick Aydelott</t>
  </si>
  <si>
    <t>BBraun</t>
  </si>
  <si>
    <t>Roger Taylor</t>
  </si>
  <si>
    <t xml:space="preserve">Sevan </t>
  </si>
  <si>
    <t>Youngs</t>
  </si>
  <si>
    <t>Cassie Kellie</t>
  </si>
  <si>
    <t>Chevron Central Reliability</t>
  </si>
  <si>
    <t>Fire alarm wire install</t>
  </si>
  <si>
    <t xml:space="preserve">Chevron </t>
  </si>
  <si>
    <t>Youngs Car Buck Boost Unite</t>
  </si>
  <si>
    <t>Add buck boost transformer</t>
  </si>
  <si>
    <t>Franklin Ave</t>
  </si>
  <si>
    <t>Kevin Berghaus</t>
  </si>
  <si>
    <t>Hoag W/ Tower 2nd Floor</t>
  </si>
  <si>
    <t>2nd Floor Gear Relocation</t>
  </si>
  <si>
    <t>US Bank Pasadena</t>
  </si>
  <si>
    <t>Small TI</t>
  </si>
  <si>
    <t>720 E. Colorado Blvd</t>
  </si>
  <si>
    <t>Oculus VR, Inc.</t>
  </si>
  <si>
    <t>19900 MacArthur Blvd</t>
  </si>
  <si>
    <t>Mercedes Benz WCC GC Services</t>
  </si>
  <si>
    <t>3860 North Lakewood Blvd</t>
  </si>
  <si>
    <t>Baxter Room 419 Centrifuge Power</t>
  </si>
  <si>
    <t>4501 Colorado Blvd</t>
  </si>
  <si>
    <t>Rework power for new motor install</t>
  </si>
  <si>
    <t>Newport Lido Suite 209 Circuit</t>
  </si>
  <si>
    <t>New circuit for medical device</t>
  </si>
  <si>
    <t>Thales Generator Rental Budget</t>
  </si>
  <si>
    <t>Rent 1250KW genset budget</t>
  </si>
  <si>
    <t>Nima Namdar</t>
  </si>
  <si>
    <t>Arees Akoubian</t>
  </si>
  <si>
    <t>Steve Erikson</t>
  </si>
  <si>
    <t>Steve Solas</t>
  </si>
  <si>
    <t>Accretive SJC MOB</t>
  </si>
  <si>
    <t>31001 Rancho Viejo Road</t>
  </si>
  <si>
    <t>San Juan Capistrano</t>
  </si>
  <si>
    <t>2 story shell MOB</t>
  </si>
  <si>
    <t>HHNB AH-10 DDC Controls</t>
  </si>
  <si>
    <t>Thales Relay replacement</t>
  </si>
  <si>
    <t>4 replacement LC&amp;D relays</t>
  </si>
  <si>
    <t>Thales 5 Roof top AC disc replace</t>
  </si>
  <si>
    <t>Replace 5 existing AC roof top disc</t>
  </si>
  <si>
    <t>Thales feeder for panel 400HZ-11</t>
  </si>
  <si>
    <t>New 225 400HZ feeder for panel 11</t>
  </si>
  <si>
    <t>Thales Wireless Clock system</t>
  </si>
  <si>
    <t>New wireless clock system</t>
  </si>
  <si>
    <t>501 Civic Center Dr West</t>
  </si>
  <si>
    <t>Ron Fortier</t>
  </si>
  <si>
    <t>Arick Gale</t>
  </si>
  <si>
    <t>Goldsman Law</t>
  </si>
  <si>
    <t>Micheal Garcia</t>
  </si>
  <si>
    <t>New outlers for copier and data room</t>
  </si>
  <si>
    <t>Goldman Law office copier and data outlet</t>
  </si>
  <si>
    <t>EMC2 4th floor outlet add</t>
  </si>
  <si>
    <t>Add dedicated circuit for 4th floor</t>
  </si>
  <si>
    <t>EMC2 5th floor mothers room dim</t>
  </si>
  <si>
    <t>Add dimming ballast to 1 existing fixture</t>
  </si>
  <si>
    <t>Add dedicated circuit for 5th floor</t>
  </si>
  <si>
    <t>H Hendy circuit survey</t>
  </si>
  <si>
    <t>Survey existing electrical circuits</t>
  </si>
  <si>
    <t>25510 Commercecenter Dr</t>
  </si>
  <si>
    <t>Lake Forest</t>
  </si>
  <si>
    <t>College Hospital K1 Panel renovate</t>
  </si>
  <si>
    <t>New feeder and panel to replace K1</t>
  </si>
  <si>
    <t>HHI ED Expansion</t>
  </si>
  <si>
    <t>New Gear for ED Expansion</t>
  </si>
  <si>
    <t>620 Newport Center Drive</t>
  </si>
  <si>
    <t>Survey</t>
  </si>
  <si>
    <t>OCMMC Angio Room</t>
  </si>
  <si>
    <t>X-ray to Angio Room conversion</t>
  </si>
  <si>
    <t>9920 Talbert Ave.</t>
  </si>
  <si>
    <t>Kevin Zhu</t>
  </si>
  <si>
    <t>PAAMCO add outlets for TV</t>
  </si>
  <si>
    <t>add 4 outlets and data stubs</t>
  </si>
  <si>
    <t>19540 Jamboree suite 400</t>
  </si>
  <si>
    <t>EMC2 5th floor new outlets and lights</t>
  </si>
  <si>
    <t>Cal Optima 8th &amp; 9th Floors</t>
  </si>
  <si>
    <t>Selective TI</t>
  </si>
  <si>
    <t>Cal Optima 1st, 2nd, 5th, 9th, and 10th</t>
  </si>
  <si>
    <t>SpaceX Tube Bending 2000A Service</t>
  </si>
  <si>
    <t>New Sub Station</t>
  </si>
  <si>
    <t>8055 Newport Center</t>
  </si>
  <si>
    <t>20 Story Core &amp; Shell &amp; Parking Structure</t>
  </si>
  <si>
    <t>8055 Newport Center Dr.</t>
  </si>
  <si>
    <t>Steve Thomas</t>
  </si>
  <si>
    <t>Canterbury Fire Alarm</t>
  </si>
  <si>
    <t>Pacific Life 700-1 Office Alterations</t>
  </si>
  <si>
    <t>Geof Dsena</t>
  </si>
  <si>
    <t>Bixby Emon meter and new outlet</t>
  </si>
  <si>
    <t>Change Emon meter and add outlet</t>
  </si>
  <si>
    <t xml:space="preserve">Bixby GFCI testing and PM </t>
  </si>
  <si>
    <t>3430 E. Miraloma</t>
  </si>
  <si>
    <t>Time Warner Outlets</t>
  </si>
  <si>
    <t>Emser tile charger circuit</t>
  </si>
  <si>
    <t>New 480 volt charger circuit</t>
  </si>
  <si>
    <t>1400 S. State College</t>
  </si>
  <si>
    <t>Vision Center TI budget</t>
  </si>
  <si>
    <t>Ti Budget</t>
  </si>
  <si>
    <t>7677 Center St</t>
  </si>
  <si>
    <t>Hoag SPD &amp; DME Controls</t>
  </si>
  <si>
    <t>BMS Controls</t>
  </si>
  <si>
    <t>AES</t>
  </si>
  <si>
    <t>Sub meterting for existing building</t>
  </si>
  <si>
    <t>Sub metering project</t>
  </si>
  <si>
    <t>Hoag Gamma Camera Replacment</t>
  </si>
  <si>
    <t>Re-Circ. Outlets</t>
  </si>
  <si>
    <t>Giovanni Cangelosi</t>
  </si>
  <si>
    <t>Baxter Room405 Centrifuge 1 - 4</t>
  </si>
  <si>
    <t>Rewire for new stainless motors</t>
  </si>
  <si>
    <t>Time Warner demo power</t>
  </si>
  <si>
    <t>Demo power for vacating space</t>
  </si>
  <si>
    <t>9072 Rosecrans</t>
  </si>
  <si>
    <t>Bellflower</t>
  </si>
  <si>
    <t>15201 Laguna Canyon #200</t>
  </si>
  <si>
    <t>Blizzard B6 2nd Floor Lobby</t>
  </si>
  <si>
    <t>New lighitng and card reader in lobby</t>
  </si>
  <si>
    <t>13245 Laguna Canyon Road</t>
  </si>
  <si>
    <t>Pasha Kimiagar</t>
  </si>
  <si>
    <t>Ready at Dawn new subpanel</t>
  </si>
  <si>
    <t>New server room outlets and sub panel</t>
  </si>
  <si>
    <t>Thales Load Study</t>
  </si>
  <si>
    <t>30 day load study</t>
  </si>
  <si>
    <t>Thales Area 51 RF Power</t>
  </si>
  <si>
    <t>RF EMI Room</t>
  </si>
  <si>
    <t>Kaiser Moreno Valley ER Remodel</t>
  </si>
  <si>
    <t>Emergency Room Remodel</t>
  </si>
  <si>
    <t>27300 Iris Avenue</t>
  </si>
  <si>
    <t>Moreno Valley</t>
  </si>
  <si>
    <t>Scott Laurdale</t>
  </si>
  <si>
    <t>FVRH Em. Gen &amp; Service Upgrade</t>
  </si>
  <si>
    <t>Em. Gen &amp; Service Upgrade</t>
  </si>
  <si>
    <t>17100 Euclid Ave.</t>
  </si>
  <si>
    <t>Arrow Business TI</t>
  </si>
  <si>
    <t>TI for multiple suites</t>
  </si>
  <si>
    <t>9087 Arrow Rt</t>
  </si>
  <si>
    <t>Rancho Cucamonga</t>
  </si>
  <si>
    <t>Del Frisco's Grill</t>
  </si>
  <si>
    <t>Resturant</t>
  </si>
  <si>
    <t xml:space="preserve">618 Spectrum Center Dr. </t>
  </si>
  <si>
    <t>GB Mannisto</t>
  </si>
  <si>
    <t>Gary Mannisto</t>
  </si>
  <si>
    <t>Chapman Dance Studio</t>
  </si>
  <si>
    <t>Replace Fixtures</t>
  </si>
  <si>
    <t>Long Beach Port Restroom Remodel</t>
  </si>
  <si>
    <t>Replace fixtures and insta hot</t>
  </si>
  <si>
    <t>Port of Long Beach</t>
  </si>
  <si>
    <t>College Hospital additional outlets</t>
  </si>
  <si>
    <t>Add circuits and outlets</t>
  </si>
  <si>
    <t>Victoria St</t>
  </si>
  <si>
    <t>Deutche Bank Lighting Panel Replace</t>
  </si>
  <si>
    <t>Replace Powerlink lighting panel</t>
  </si>
  <si>
    <t>St Gerturde</t>
  </si>
  <si>
    <t>Time Warner Ballast and contactor</t>
  </si>
  <si>
    <t>Replace contactor and ballast</t>
  </si>
  <si>
    <t>6320 Arizona Circle</t>
  </si>
  <si>
    <t>Thales add lighitng and relamp</t>
  </si>
  <si>
    <t>Relamp and add fixtures</t>
  </si>
  <si>
    <t>One West</t>
  </si>
  <si>
    <t>Dale Hutchison</t>
  </si>
  <si>
    <t xml:space="preserve">Jones Lange </t>
  </si>
  <si>
    <t>Brad Gaston</t>
  </si>
  <si>
    <t>Ready at Dawn</t>
  </si>
  <si>
    <t>Amy E.</t>
  </si>
  <si>
    <t>Sevan</t>
  </si>
  <si>
    <t>Ready at Dawn 6 outlets</t>
  </si>
  <si>
    <t>6 add outlets in one office</t>
  </si>
  <si>
    <t>Pacific Life Network Refresh</t>
  </si>
  <si>
    <t>Perry Faneuf</t>
  </si>
  <si>
    <t>Pacific Life Data Center Whips</t>
  </si>
  <si>
    <t>Add Underfloor whips with L6-30 oultets</t>
  </si>
  <si>
    <t>Pacific Life Print Room Rack Ground</t>
  </si>
  <si>
    <t>Add equipment grounding</t>
  </si>
  <si>
    <t>Relocate CDCR</t>
  </si>
  <si>
    <t>Giovani Cangelosi</t>
  </si>
  <si>
    <t>Bbraun Steralyzer Control Panel</t>
  </si>
  <si>
    <t>Relocate Steralyzer Control Panel</t>
  </si>
  <si>
    <t>Pacific Life Tenant Improvement</t>
  </si>
  <si>
    <t>800 Newport Center Drive</t>
  </si>
  <si>
    <t>Geoff Dsena</t>
  </si>
  <si>
    <t>Aviation Capital</t>
  </si>
  <si>
    <t>840 Newport Center Drive</t>
  </si>
  <si>
    <t>Tony Tran</t>
  </si>
  <si>
    <t>CBRE</t>
  </si>
  <si>
    <t>Alexis Konopsis</t>
  </si>
  <si>
    <t>College Hospital</t>
  </si>
  <si>
    <t>Anthony Gonzalez</t>
  </si>
  <si>
    <t>Howard Construction</t>
  </si>
  <si>
    <t>Jim Blackmore</t>
  </si>
  <si>
    <t>CeCe Valles</t>
  </si>
  <si>
    <t>H Hendy</t>
  </si>
  <si>
    <t>Carol</t>
  </si>
  <si>
    <t>Debi Boler</t>
  </si>
  <si>
    <t>Bob Paton</t>
  </si>
  <si>
    <t>Rick Lutzky</t>
  </si>
  <si>
    <t>Hoag CDU Lighting Upgrade</t>
  </si>
  <si>
    <t>Lighitng retrofit</t>
  </si>
  <si>
    <t>TK1SC Server outlets riverside</t>
  </si>
  <si>
    <t>Add 2 outlets and circuits in server rm</t>
  </si>
  <si>
    <t>Riverside</t>
  </si>
  <si>
    <t>Retrofit outside area lights to LED</t>
  </si>
  <si>
    <t>3100 Pullman Suite A</t>
  </si>
  <si>
    <t>TK1SC</t>
  </si>
  <si>
    <t>Ron Zawadski</t>
  </si>
  <si>
    <t>TRICO</t>
  </si>
  <si>
    <t>Andy Remo</t>
  </si>
  <si>
    <t>TRICO exterior lighting upgrade</t>
  </si>
  <si>
    <t>Tustin MOB Service</t>
  </si>
  <si>
    <t>Service call to troubleshoot existing issues</t>
  </si>
  <si>
    <t>14591 Newport Ave</t>
  </si>
  <si>
    <t>Bbraun Duplex AC add</t>
  </si>
  <si>
    <t>Add a/c to data room in duplex bld</t>
  </si>
  <si>
    <t>Alton Pwy</t>
  </si>
  <si>
    <t>Thermalair</t>
  </si>
  <si>
    <t>Steve Watson</t>
  </si>
  <si>
    <t>17777 Center Court Dr., Suite 600</t>
  </si>
  <si>
    <t>Cerritos</t>
  </si>
  <si>
    <t>Regus Cerritos Towne Center #2891</t>
  </si>
  <si>
    <t>Hoag CDCR Site Upgrades</t>
  </si>
  <si>
    <t>Thales Suite 250</t>
  </si>
  <si>
    <t>15770 Laguna Canyon Road</t>
  </si>
  <si>
    <t>Craig Powell</t>
  </si>
  <si>
    <t>LLUMC CT Replacement</t>
  </si>
  <si>
    <t>Replace existing CT in ER</t>
  </si>
  <si>
    <t>11234 Anderson Street</t>
  </si>
  <si>
    <t>Joel Nassers</t>
  </si>
  <si>
    <t>Apollo</t>
  </si>
  <si>
    <t>AAA panel A replacement</t>
  </si>
  <si>
    <t>Replace interior for Panel A</t>
  </si>
  <si>
    <t>3333 Fairview St</t>
  </si>
  <si>
    <t>Cushman Wake</t>
  </si>
  <si>
    <t>Jim Thys</t>
  </si>
  <si>
    <t>Brandon Ezell</t>
  </si>
  <si>
    <t>Conference room floor Box</t>
  </si>
  <si>
    <t>1965 Placentia</t>
  </si>
  <si>
    <t>Mesa Water Conf room floor box</t>
  </si>
  <si>
    <t>Epson Carson Surpass Printer Add</t>
  </si>
  <si>
    <t>Add power for Surpass Printer</t>
  </si>
  <si>
    <t>Carson</t>
  </si>
  <si>
    <t>Irene Tice</t>
  </si>
  <si>
    <t>18300 Central Ave</t>
  </si>
  <si>
    <t xml:space="preserve">T2 Technology </t>
  </si>
  <si>
    <t>Bbraun Steralyzer 13 control upgrade</t>
  </si>
  <si>
    <t>Enterprise Auto</t>
  </si>
  <si>
    <t>Chris Schleich</t>
  </si>
  <si>
    <t>Conrol upgrade Steralyzer 13</t>
  </si>
  <si>
    <t>Banc of California</t>
  </si>
  <si>
    <t>Sonny Scott</t>
  </si>
  <si>
    <t>3300 Hyland Ave.</t>
  </si>
  <si>
    <t>Hoag HVI Ph2 - 1South Demo</t>
  </si>
  <si>
    <t>Align Builders Inc.</t>
  </si>
  <si>
    <t>Steve Sherrer</t>
  </si>
  <si>
    <t>Williams Sonoma, South Coast Plaza</t>
  </si>
  <si>
    <t>3333 Bear St., Space 155</t>
  </si>
  <si>
    <t>Scott Hurst</t>
  </si>
  <si>
    <t>Anaheim IPAD Cage</t>
  </si>
  <si>
    <t>Jim Scrapinato</t>
  </si>
  <si>
    <t>Pacific Life Breaker Change Out</t>
  </si>
  <si>
    <t>Service Work</t>
  </si>
  <si>
    <t>Space X Solar City Add</t>
  </si>
  <si>
    <t>New gear and site work for Tesla and solar</t>
  </si>
  <si>
    <t>Main Electric Costa Mesa Genset</t>
  </si>
  <si>
    <t>Install new genset for Costa Mesa Site</t>
  </si>
  <si>
    <t>3600 W Segerstrom</t>
  </si>
  <si>
    <t>Main Electric</t>
  </si>
  <si>
    <t>Rod Knight</t>
  </si>
  <si>
    <t>Bbraun Weigh Mix Valve Replacement</t>
  </si>
  <si>
    <t>Install 2 new and replace 2 valves</t>
  </si>
  <si>
    <t>Chris Herman</t>
  </si>
  <si>
    <t>UCI Eng. Lab FA Replacement</t>
  </si>
  <si>
    <t xml:space="preserve">Replace existing Eng. Lab FA system </t>
  </si>
  <si>
    <t>Golden States Food Lobby Remodel</t>
  </si>
  <si>
    <t>Epson outlets 2503 &amp; 5790</t>
  </si>
  <si>
    <t>Add 4 new outlets</t>
  </si>
  <si>
    <t>3840 Kilroy Airport Way</t>
  </si>
  <si>
    <t>PacLife 3rd Floor Office 320 &amp; 321</t>
  </si>
  <si>
    <t>45 Enterprise</t>
  </si>
  <si>
    <t>Aliso Viejo</t>
  </si>
  <si>
    <t>PacLife Suite 1-6458</t>
  </si>
  <si>
    <t>PacLife G-7645</t>
  </si>
  <si>
    <t>Compton Parking Structure</t>
  </si>
  <si>
    <t>New 3 Level Parking Structure</t>
  </si>
  <si>
    <t>301 N. Tamarind Avenue</t>
  </si>
  <si>
    <t>Compton</t>
  </si>
  <si>
    <t>Scott Launderdale</t>
  </si>
  <si>
    <t>East LA College Wire Pulls-Spiniatar</t>
  </si>
  <si>
    <t>Pull LV wires in ex. Conduit</t>
  </si>
  <si>
    <t>Matt Donoho</t>
  </si>
  <si>
    <t>ASM Tenant Improvement</t>
  </si>
  <si>
    <t>PacLife Suite 3-6622</t>
  </si>
  <si>
    <t>Baxter AC1 Unite Motor connection</t>
  </si>
  <si>
    <t>Replace whip to motor</t>
  </si>
  <si>
    <t>Hoag Helth Center Aliso Viejo</t>
  </si>
  <si>
    <t>Riot Games Phase 1</t>
  </si>
  <si>
    <t>Santa Monica</t>
  </si>
  <si>
    <t>Tom Listrud</t>
  </si>
  <si>
    <t>Timet machine reolcation</t>
  </si>
  <si>
    <t>relocate 4 machines to Tustin</t>
  </si>
  <si>
    <t>14281 Franklin Ave</t>
  </si>
  <si>
    <t>Timet</t>
  </si>
  <si>
    <t>Alex Prado</t>
  </si>
  <si>
    <t>Thales 58 Discovery - SSS-HR</t>
  </si>
  <si>
    <t>Magnaflow new circuits</t>
  </si>
  <si>
    <t>Add new panel and circuits</t>
  </si>
  <si>
    <t>Rancho Santa Marg</t>
  </si>
  <si>
    <t>Magnaflow</t>
  </si>
  <si>
    <t>Paymon Rahimi</t>
  </si>
  <si>
    <t>Epson Long Beach Conf room lighting</t>
  </si>
  <si>
    <t>Rework ceiling lighting for conf. room</t>
  </si>
  <si>
    <t>23201 Antonio Parkway</t>
  </si>
  <si>
    <t>AAA LA</t>
  </si>
  <si>
    <t>Scott Beach</t>
  </si>
  <si>
    <t>AAA LA new circuits</t>
  </si>
  <si>
    <t>Add new circuits and outlets</t>
  </si>
  <si>
    <t>2601 South Figueroa Street</t>
  </si>
  <si>
    <t>A&amp;H</t>
  </si>
  <si>
    <t>JAM</t>
  </si>
  <si>
    <t>Westside</t>
  </si>
  <si>
    <t>Spec Building Service Upgrade</t>
  </si>
  <si>
    <t>Upgrade service and new feeder</t>
  </si>
  <si>
    <t>4022 Conant</t>
  </si>
  <si>
    <t>Nima N</t>
  </si>
  <si>
    <t>Hot Chick</t>
  </si>
  <si>
    <t>BBM Chiller #5 Replacment</t>
  </si>
  <si>
    <t>Steve Hewes</t>
  </si>
  <si>
    <t>CSI</t>
  </si>
  <si>
    <t>Tiger</t>
  </si>
  <si>
    <t>Tower of Hope TI</t>
  </si>
  <si>
    <t>Eliot Hasen</t>
  </si>
  <si>
    <t>Bbraun Excell unload conveyor Widening for Can Lines</t>
  </si>
  <si>
    <t>Conveyor replacement project</t>
  </si>
  <si>
    <t>Can Lines</t>
  </si>
  <si>
    <t>Jeff Nelson</t>
  </si>
  <si>
    <t>Service upgrades and sitework</t>
  </si>
  <si>
    <t>Los Cerritos Center, Phase 1</t>
  </si>
  <si>
    <t>239 Los Cerritos Center</t>
  </si>
  <si>
    <t>Sean Kaford</t>
  </si>
  <si>
    <t>Baxter July shutdown work</t>
  </si>
  <si>
    <t>Misc work for shut down</t>
  </si>
  <si>
    <t>Sevan K.</t>
  </si>
  <si>
    <t>Hoag HVI Ph 2 - Outpatient Clinic</t>
  </si>
  <si>
    <t>Outpatient clinic</t>
  </si>
  <si>
    <t>Aurora Las Encinas Parking Structure</t>
  </si>
  <si>
    <t>2900 E. Del Mar Blvd.</t>
  </si>
  <si>
    <t>Kevin Flynn</t>
  </si>
  <si>
    <t>P.V. Solar</t>
  </si>
  <si>
    <t>Simi Valley</t>
  </si>
  <si>
    <t>Hotel Irvine</t>
  </si>
  <si>
    <t>Renovations at first floor and site</t>
  </si>
  <si>
    <t>17900 Jamboree Road</t>
  </si>
  <si>
    <t>Monica Fuscaldo</t>
  </si>
  <si>
    <t>Chapman Medical Office Outlet replacement</t>
  </si>
  <si>
    <t>Replace 3 outlets and breakers</t>
  </si>
  <si>
    <t>101 City Center Bld 55</t>
  </si>
  <si>
    <t>Obryant</t>
  </si>
  <si>
    <t>Daniel</t>
  </si>
  <si>
    <t>Lucerne Valley Poultry House Lighting</t>
  </si>
  <si>
    <t>New lighting for new poultry house</t>
  </si>
  <si>
    <t>Lucerne Valley</t>
  </si>
  <si>
    <t>Marty Zaritsky</t>
  </si>
  <si>
    <t xml:space="preserve">Farid Laghaei </t>
  </si>
  <si>
    <t>Epson Carson Time Clock Power</t>
  </si>
  <si>
    <t>New outlets for time clock system</t>
  </si>
  <si>
    <t>Riot Games Bldg. #4</t>
  </si>
  <si>
    <t>Riot Games Bldg. #5</t>
  </si>
  <si>
    <t>Riot Games Bldg. #1 &amp; 2</t>
  </si>
  <si>
    <t>Myford site survey</t>
  </si>
  <si>
    <t>14191 Myford</t>
  </si>
  <si>
    <t>David Arellano</t>
  </si>
  <si>
    <t>324kW</t>
  </si>
  <si>
    <t>3347 Tapo Street</t>
  </si>
  <si>
    <t xml:space="preserve">Valley View MS Solar </t>
  </si>
  <si>
    <t>Matt Derham</t>
  </si>
  <si>
    <t>SolarCity</t>
  </si>
  <si>
    <t>GE Moble Water</t>
  </si>
  <si>
    <t>Fontana</t>
  </si>
  <si>
    <t>Ca</t>
  </si>
  <si>
    <t>College Hospial AC Buck Boost Transf</t>
  </si>
  <si>
    <t>Panel 3 Cir 16/18 buck boost transf</t>
  </si>
  <si>
    <t>301 Victoria</t>
  </si>
  <si>
    <t>College Hospital Copier Circuits</t>
  </si>
  <si>
    <t>New circuits for new copiers</t>
  </si>
  <si>
    <t>2790 Harbor IR scan report</t>
  </si>
  <si>
    <t>IR scan and report</t>
  </si>
  <si>
    <t>2790 Harbor</t>
  </si>
  <si>
    <t>Costa MEsa</t>
  </si>
  <si>
    <t>Jacin Tong</t>
  </si>
  <si>
    <t>Thales - 48 Discovery 2nd Floor</t>
  </si>
  <si>
    <t>48n Discovery</t>
  </si>
  <si>
    <t>Edgar Melgoza</t>
  </si>
  <si>
    <t>Thales Compressor Dryer</t>
  </si>
  <si>
    <t xml:space="preserve">New circuit for new dryer </t>
  </si>
  <si>
    <t xml:space="preserve">Pac Life - 5th Floor </t>
  </si>
  <si>
    <t>Reconfigure Furniture</t>
  </si>
  <si>
    <t>Work in server room</t>
  </si>
  <si>
    <t>St Anderews Place</t>
  </si>
  <si>
    <t>Deutche Bank</t>
  </si>
  <si>
    <t>Mike Schroder</t>
  </si>
  <si>
    <t>Harbor Mgmt</t>
  </si>
  <si>
    <t>Relamp existing fixtures</t>
  </si>
  <si>
    <t>New 208 volt 20 amp circuit to mail room</t>
  </si>
  <si>
    <t>Deutsche Bank Server room work</t>
  </si>
  <si>
    <t>Deutsche Bank Lighting Relamp</t>
  </si>
  <si>
    <t xml:space="preserve">Deutsche Bank P1E circuit to mail room </t>
  </si>
  <si>
    <t>UHG Generator Replacement</t>
  </si>
  <si>
    <t>Replace generator and distribtuion</t>
  </si>
  <si>
    <t>Office suite inspection</t>
  </si>
  <si>
    <t>Inspect office suite</t>
  </si>
  <si>
    <t>1033 E. Imperial Hwy</t>
  </si>
  <si>
    <t>Placentia</t>
  </si>
  <si>
    <t>OCMMC Emergency Generator Replacement</t>
  </si>
  <si>
    <t>Generator and service replacement</t>
  </si>
  <si>
    <t>Melissa Dominguez</t>
  </si>
  <si>
    <t>Steve Sherer</t>
  </si>
  <si>
    <t>Larry Rangithsch</t>
  </si>
  <si>
    <t>Delayna Deaner</t>
  </si>
  <si>
    <t>1901 &amp; 125 S. Bundy</t>
  </si>
  <si>
    <t>1861 S. Bundy</t>
  </si>
  <si>
    <t>12333 W. Olympic</t>
  </si>
  <si>
    <t>Tiller Construction</t>
  </si>
  <si>
    <t>DLS</t>
  </si>
  <si>
    <t>Doina Leonte</t>
  </si>
  <si>
    <t>Edwards Life Sciences 4 Story</t>
  </si>
  <si>
    <t xml:space="preserve">New 4 Story Core and Shell </t>
  </si>
  <si>
    <t>Ivrine</t>
  </si>
  <si>
    <t>Blizzard Restack B2_F2</t>
  </si>
  <si>
    <t>TI remodle</t>
  </si>
  <si>
    <t>16225 Alton</t>
  </si>
  <si>
    <t>Epson 4th Floor</t>
  </si>
  <si>
    <t>AAA La Quinta 7 day load study</t>
  </si>
  <si>
    <t xml:space="preserve">7 day load study </t>
  </si>
  <si>
    <t>La Quinta</t>
  </si>
  <si>
    <t>500 State College Xerox</t>
  </si>
  <si>
    <t>500 State College</t>
  </si>
  <si>
    <t>Jeff Turi</t>
  </si>
  <si>
    <t>CDG</t>
  </si>
  <si>
    <t>Chris DeFazio</t>
  </si>
  <si>
    <t>Newport Lido Suite 110 surgery center rehab</t>
  </si>
  <si>
    <t>Update surgery center for re-opon</t>
  </si>
  <si>
    <t>Newport Lido bld 351 and 361 recert for building mains</t>
  </si>
  <si>
    <t>Test building main GFCI</t>
  </si>
  <si>
    <t>Telecom system new circuits</t>
  </si>
  <si>
    <t>New outlets for server equipment</t>
  </si>
  <si>
    <t>La Paz Phyc Hospital Load Study</t>
  </si>
  <si>
    <t>6 load studies</t>
  </si>
  <si>
    <t>8836 Vans St</t>
  </si>
  <si>
    <t>Paramount</t>
  </si>
  <si>
    <t>Rick Benedict</t>
  </si>
  <si>
    <t>La Paz Hospital</t>
  </si>
  <si>
    <t>Blizzard Restack B3F2</t>
  </si>
  <si>
    <t>SpaceX Server room generator project</t>
  </si>
  <si>
    <t>Add Generator for server room</t>
  </si>
  <si>
    <t>SpaceX 1540 Substation addition</t>
  </si>
  <si>
    <t>New substation addtion bld 1540</t>
  </si>
  <si>
    <t>Epson Carson Relamp warehouse fixtures</t>
  </si>
  <si>
    <t>Relamp warehouse fixtures</t>
  </si>
  <si>
    <t>Edgar Mendoza</t>
  </si>
  <si>
    <t>Bbraun Primary gear service during outage</t>
  </si>
  <si>
    <t>Service primary gear during shut down</t>
  </si>
  <si>
    <t>Nia Smith</t>
  </si>
  <si>
    <t>Steven Schmidt</t>
  </si>
  <si>
    <t>St Pauls 4' lamp LED retrofit</t>
  </si>
  <si>
    <t>Retrofit 4' flor lamps with LED</t>
  </si>
  <si>
    <t>4949 Alton Pkwy</t>
  </si>
  <si>
    <t>Gurr property inspection</t>
  </si>
  <si>
    <t>Attic and visual inspection of property</t>
  </si>
  <si>
    <t>143 Briarwood</t>
  </si>
  <si>
    <t>Nick Konopisis</t>
  </si>
  <si>
    <t>Clarinda Gurr</t>
  </si>
  <si>
    <t>Bbraun exceed reject converyor relocation</t>
  </si>
  <si>
    <t>Electrical to move on converyor piece</t>
  </si>
  <si>
    <t>Bbraun excel line 2 drive modification</t>
  </si>
  <si>
    <t>Bbraun Panel PLI area 2 new exhaust fans</t>
  </si>
  <si>
    <t>Assist Can Lines with drive replacment</t>
  </si>
  <si>
    <t>Add 2 exhaust fans in PLI duplex area</t>
  </si>
  <si>
    <t>Cbeyond new outlet</t>
  </si>
  <si>
    <t>Add new outlet</t>
  </si>
  <si>
    <t>2400 Katella suite 600</t>
  </si>
  <si>
    <t>Cbeyond</t>
  </si>
  <si>
    <t>Mario Landeros</t>
  </si>
  <si>
    <t>HHI Nurse Call</t>
  </si>
  <si>
    <t>Rick Hodgson</t>
  </si>
  <si>
    <t>Nurse Call system replacement</t>
  </si>
  <si>
    <t>Telepacific Circuit for CO2.12 rack</t>
  </si>
  <si>
    <t>Add new circuit and outlet to rack</t>
  </si>
  <si>
    <t>Westminster PD and City Yard</t>
  </si>
  <si>
    <t>Thales 48 Discovery, 1st Floor</t>
  </si>
  <si>
    <t>Install duct bank and 4160 gear</t>
  </si>
  <si>
    <t>SpaceX 4160 Gear and duct bank budget</t>
  </si>
  <si>
    <t>ASICS TI</t>
  </si>
  <si>
    <t>Tenant Improvement of two (2) existing buildings</t>
  </si>
  <si>
    <t xml:space="preserve">80 Technology Drive </t>
  </si>
  <si>
    <t>New City Yard</t>
  </si>
  <si>
    <t>Westminster</t>
  </si>
  <si>
    <t>14381 Olive St</t>
  </si>
  <si>
    <t>Deutsche Bank IR Scan</t>
  </si>
  <si>
    <t>Deutsche Bank Yearly PM</t>
  </si>
  <si>
    <t>PM for site gear</t>
  </si>
  <si>
    <t>IR scan for gear</t>
  </si>
  <si>
    <t>JLL</t>
  </si>
  <si>
    <t>Ravi Patel</t>
  </si>
  <si>
    <t>OCC Theater Dimmer Panel Replacment</t>
  </si>
  <si>
    <t>Replace customer furn dimmer panel</t>
  </si>
  <si>
    <t>Fairview &amp; Adams</t>
  </si>
  <si>
    <t>2790 Harbor Dr</t>
  </si>
  <si>
    <t>Power upgrade for exsitng building</t>
  </si>
  <si>
    <t>Harbor Plaza Electrical Building upgrade</t>
  </si>
  <si>
    <t>Mazda USA Cafeteria AV project</t>
  </si>
  <si>
    <t>new cable for cafeteria</t>
  </si>
  <si>
    <t>7755 Irvine Center Dr</t>
  </si>
  <si>
    <t>Blizard Building #6 Video Post production</t>
  </si>
  <si>
    <t>Remodle existing space</t>
  </si>
  <si>
    <t>16245 Laguna Canyon Rd</t>
  </si>
  <si>
    <t>Radiology room remodel</t>
  </si>
  <si>
    <t>Justin Sandoval</t>
  </si>
  <si>
    <t>Mark Dupray</t>
  </si>
  <si>
    <t>HHNB Radiology Bi-Plane Equipment Replacement</t>
  </si>
  <si>
    <t>Hoag Irvine MOB Shell</t>
  </si>
  <si>
    <t>Site &amp; Shell for 4 ground up bldgs.</t>
  </si>
  <si>
    <t>Jim Haugness</t>
  </si>
  <si>
    <t>Hoag CDRC Residential</t>
  </si>
  <si>
    <t>Santa Ana College Site Improvements</t>
  </si>
  <si>
    <t>Switchgear Upgrade</t>
  </si>
  <si>
    <t>1530 W. 17th Street</t>
  </si>
  <si>
    <t>Sean O'Mara</t>
  </si>
  <si>
    <t>Epson Verizon Conduit</t>
  </si>
  <si>
    <t>Conduit for Verizon Fiber</t>
  </si>
  <si>
    <t>Bbraun door open alarm for 5 door sets</t>
  </si>
  <si>
    <t>Add alarm for 5 existing door sets</t>
  </si>
  <si>
    <t>Newport Beach Country Club</t>
  </si>
  <si>
    <t>Nima Byan</t>
  </si>
  <si>
    <t>Mazda</t>
  </si>
  <si>
    <t>Brian Trombley</t>
  </si>
  <si>
    <t>Theo Pacific</t>
  </si>
  <si>
    <t>SpaceX Wilkie panel C replacment</t>
  </si>
  <si>
    <t>Replace Panel C Wilkie bld</t>
  </si>
  <si>
    <t>Blizzard Bldg. 10 Fiber</t>
  </si>
  <si>
    <t>UG Boring &amp; Conduit</t>
  </si>
  <si>
    <t>My</t>
  </si>
  <si>
    <t>Kaiser Temecula MOB</t>
  </si>
  <si>
    <t>Temecula</t>
  </si>
  <si>
    <t>MOB Project Frog</t>
  </si>
  <si>
    <t>Ross Harvery</t>
  </si>
  <si>
    <t>McKesson Freezer</t>
  </si>
  <si>
    <t>Hook up Walk in Freezer</t>
  </si>
  <si>
    <t>Santa Fe Springs</t>
  </si>
  <si>
    <t>EMC2 starline buss plug repair</t>
  </si>
  <si>
    <t>repair 40 starline buss outlets</t>
  </si>
  <si>
    <t>Telepacific white road outlet modification</t>
  </si>
  <si>
    <t xml:space="preserve">Modify (4) outlets </t>
  </si>
  <si>
    <t>Macy's Renovation</t>
  </si>
  <si>
    <t>2810 N. Main Street</t>
  </si>
  <si>
    <t>Chapman Residence Hall Chller Power Troubleshoot</t>
  </si>
  <si>
    <t>Trouble shoot power to chiller</t>
  </si>
  <si>
    <t>New copier circuit in district office</t>
  </si>
  <si>
    <t>Server room outlets</t>
  </si>
  <si>
    <t>OCC server room power outlets</t>
  </si>
  <si>
    <t>OCC District office copier circuit</t>
  </si>
  <si>
    <t>Costar remove logo sign power</t>
  </si>
  <si>
    <t>Make safe and remove logo sign power</t>
  </si>
  <si>
    <t>3161 Michelson</t>
  </si>
  <si>
    <t>Jim Quinn</t>
  </si>
  <si>
    <t>Christ Cathedral</t>
  </si>
  <si>
    <t>Chruch Remodel</t>
  </si>
  <si>
    <t>Paul Kinsley</t>
  </si>
  <si>
    <t>Add 3 new circuits in Kitchen area</t>
  </si>
  <si>
    <t>Jennifer Kirby</t>
  </si>
  <si>
    <t>6A Liberty St</t>
  </si>
  <si>
    <t>Telcom System</t>
  </si>
  <si>
    <t>Telcom Systems Kitchen Outlets</t>
  </si>
  <si>
    <t>Bbraun exceed exit door alarms</t>
  </si>
  <si>
    <t>Add 3 door alarms</t>
  </si>
  <si>
    <t xml:space="preserve">McKesson </t>
  </si>
  <si>
    <t>Add 12 cooling fans</t>
  </si>
  <si>
    <t>Mazda USA 4th floor printer outelt</t>
  </si>
  <si>
    <t>Add new circuit and outlet for printer</t>
  </si>
  <si>
    <t>Ken Cogliano</t>
  </si>
  <si>
    <t>Lee Watkins</t>
  </si>
  <si>
    <t>Julio Martinez</t>
  </si>
  <si>
    <t>Pacific Life Ground Floor Facilities TI</t>
  </si>
  <si>
    <t>TYCO Tenant Improvement</t>
  </si>
  <si>
    <t>Department of Mental Health</t>
  </si>
  <si>
    <t>Fire alarm install</t>
  </si>
  <si>
    <t>2085 Rustin Ave</t>
  </si>
  <si>
    <t>SJMC Neuroscience Phase 3</t>
  </si>
  <si>
    <t>TI of ex. X-ray and gowning rooms</t>
  </si>
  <si>
    <t>CSMC 310 San Vicente TI Ph. 1</t>
  </si>
  <si>
    <t>Partial TI on levels 1, 2 and 3</t>
  </si>
  <si>
    <t>310 San Vicenter</t>
  </si>
  <si>
    <t>OCC District Office insta hot power</t>
  </si>
  <si>
    <t>Replace whips for insta hot</t>
  </si>
  <si>
    <t>1370 Adams</t>
  </si>
  <si>
    <t>Hoag Directional Cannisters</t>
  </si>
  <si>
    <t>Provide power for eleectrified signs</t>
  </si>
  <si>
    <t>Hoag Irvine Washer circuits and new monitor budgets</t>
  </si>
  <si>
    <t>Budgets for new monitor and washer</t>
  </si>
  <si>
    <t>Eliu Sarabia</t>
  </si>
  <si>
    <t>EMC2 Lighting Repair</t>
  </si>
  <si>
    <t>Replace lamps and ballast</t>
  </si>
  <si>
    <t>HSBC 7ht &amp; FiG 23rd Floor</t>
  </si>
  <si>
    <t>1/2 Floor TI</t>
  </si>
  <si>
    <t>725 S. Figueroa St.</t>
  </si>
  <si>
    <t>Tracie Tran</t>
  </si>
  <si>
    <t>Hoag Pathology Ph. 1, 2 and 3</t>
  </si>
  <si>
    <t xml:space="preserve">Reconfigure pathology equipment </t>
  </si>
  <si>
    <t>Iron Mountain FA</t>
  </si>
  <si>
    <t>Rick Cortina</t>
  </si>
  <si>
    <t>SpaceX Machine Shop M2 Power Upgrade</t>
  </si>
  <si>
    <t>KBS Realty</t>
  </si>
  <si>
    <t>Michelle Mahon</t>
  </si>
  <si>
    <t>Four floors of tenant improvements</t>
  </si>
  <si>
    <t>800 Newport Center Dr.</t>
  </si>
  <si>
    <t>6455 &amp; 6459 Box Springs Blvd.</t>
  </si>
  <si>
    <t>FA conduit &amp; boxes w/ Vesda System</t>
  </si>
  <si>
    <t>New club house and site work</t>
  </si>
  <si>
    <t>1600 E. Coast Hwy</t>
  </si>
  <si>
    <t>LMU Parking Level #1 Data Center</t>
  </si>
  <si>
    <t xml:space="preserve">Pre-Action/FM Fire Alarm </t>
  </si>
  <si>
    <t xml:space="preserve">LMU </t>
  </si>
  <si>
    <t>New feeder and machine shop feeds</t>
  </si>
  <si>
    <t>Placentia-Olinda Ifrastructure Improvements,Stage 2</t>
  </si>
  <si>
    <t>Adding a 750kw gen &amp; mech. Gear</t>
  </si>
  <si>
    <t>1301 Rose Drive</t>
  </si>
  <si>
    <t>Kerry Evert</t>
  </si>
  <si>
    <t>Market Place Center, New Entries</t>
  </si>
  <si>
    <t>Exterior Tenant Improvement</t>
  </si>
  <si>
    <t>200-250 Commerce</t>
  </si>
  <si>
    <t>Gallagher Suite 210 T.I.</t>
  </si>
  <si>
    <t>18201 Von Karman Avenue</t>
  </si>
  <si>
    <t>HHC HB MOB Elevator Control Room</t>
  </si>
  <si>
    <t>Scott Mongeau</t>
  </si>
  <si>
    <t>Sunwest</t>
  </si>
  <si>
    <t>T&amp;M</t>
  </si>
  <si>
    <t>Pyro-comm was bidding to Dan McNeff</t>
  </si>
  <si>
    <t xml:space="preserve">Renovation of common areas </t>
  </si>
  <si>
    <t>2014 Monthly</t>
  </si>
  <si>
    <t>2014 To Date</t>
  </si>
  <si>
    <t>2014 Annual</t>
  </si>
  <si>
    <t>Special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</si>
</sst>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0\3\-000"/>
    <numFmt numFmtId="165" formatCode="_(* #,##0_);_(* \(#,##0\);_(* &quot;-&quot;??_);_(@_)"/>
    <numFmt numFmtId="166" formatCode="0.0"/>
    <numFmt numFmtId="167" formatCode="\J\-##\-##"/>
    <numFmt numFmtId="168" formatCode="##\-###"/>
    <numFmt numFmtId="169" formatCode="\J\-##\-###"/>
  </numFmts>
  <fonts count="1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Euro Technic Extended"/>
    </font>
    <font>
      <b/>
      <sz val="12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203">
    <xf numFmtId="0" fontId="0" fillId="0" borderId="0" xfId="0"/>
    <xf numFmtId="0" fontId="0" fillId="0" borderId="1" xfId="0" applyBorder="1"/>
    <xf numFmtId="42" fontId="0" fillId="0" borderId="0" xfId="0" applyNumberFormat="1"/>
    <xf numFmtId="0" fontId="0" fillId="0" borderId="0" xfId="0" applyBorder="1"/>
    <xf numFmtId="0" fontId="2" fillId="0" borderId="1" xfId="0" applyFon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5" fontId="1" fillId="0" borderId="2" xfId="1" applyNumberFormat="1" applyBorder="1"/>
    <xf numFmtId="14" fontId="0" fillId="0" borderId="0" xfId="0" applyNumberFormat="1"/>
    <xf numFmtId="0" fontId="0" fillId="0" borderId="0" xfId="0" applyNumberFormat="1" applyAlignment="1">
      <alignment horizontal="left"/>
    </xf>
    <xf numFmtId="0" fontId="7" fillId="0" borderId="0" xfId="0" applyFont="1"/>
    <xf numFmtId="4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1" fontId="7" fillId="0" borderId="0" xfId="0" applyNumberFormat="1" applyFont="1"/>
    <xf numFmtId="0" fontId="8" fillId="0" borderId="0" xfId="0" applyFont="1"/>
    <xf numFmtId="4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2" fontId="7" fillId="0" borderId="0" xfId="0" applyNumberFormat="1" applyFont="1"/>
    <xf numFmtId="0" fontId="7" fillId="0" borderId="0" xfId="0" applyFont="1" applyBorder="1"/>
    <xf numFmtId="41" fontId="7" fillId="0" borderId="0" xfId="0" applyNumberFormat="1" applyFont="1" applyBorder="1"/>
    <xf numFmtId="42" fontId="7" fillId="0" borderId="0" xfId="0" applyNumberFormat="1" applyFont="1" applyBorder="1"/>
    <xf numFmtId="0" fontId="7" fillId="0" borderId="1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NumberFormat="1" applyFont="1" applyFill="1" applyBorder="1" applyAlignment="1">
      <alignment horizontal="left"/>
    </xf>
    <xf numFmtId="41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6" fillId="0" borderId="0" xfId="0" applyFont="1"/>
    <xf numFmtId="0" fontId="0" fillId="0" borderId="0" xfId="0" applyFill="1" applyBorder="1"/>
    <xf numFmtId="0" fontId="0" fillId="0" borderId="0" xfId="0" applyProtection="1"/>
    <xf numFmtId="10" fontId="1" fillId="0" borderId="2" xfId="1" applyNumberFormat="1" applyBorder="1"/>
    <xf numFmtId="41" fontId="6" fillId="0" borderId="2" xfId="1" applyNumberFormat="1" applyFont="1" applyBorder="1"/>
    <xf numFmtId="0" fontId="7" fillId="0" borderId="6" xfId="0" applyFont="1" applyFill="1" applyBorder="1"/>
    <xf numFmtId="41" fontId="7" fillId="0" borderId="6" xfId="0" applyNumberFormat="1" applyFont="1" applyBorder="1" applyAlignment="1">
      <alignment horizontal="center"/>
    </xf>
    <xf numFmtId="42" fontId="7" fillId="0" borderId="6" xfId="0" applyNumberFormat="1" applyFont="1" applyBorder="1"/>
    <xf numFmtId="0" fontId="7" fillId="0" borderId="6" xfId="0" applyFont="1" applyBorder="1"/>
    <xf numFmtId="41" fontId="0" fillId="0" borderId="2" xfId="0" applyNumberFormat="1" applyBorder="1"/>
    <xf numFmtId="42" fontId="0" fillId="0" borderId="4" xfId="0" applyNumberFormat="1" applyBorder="1"/>
    <xf numFmtId="166" fontId="9" fillId="0" borderId="2" xfId="1" applyNumberFormat="1" applyFont="1" applyBorder="1" applyAlignment="1">
      <alignment horizontal="center"/>
    </xf>
    <xf numFmtId="41" fontId="8" fillId="0" borderId="0" xfId="0" applyNumberFormat="1" applyFont="1"/>
    <xf numFmtId="10" fontId="7" fillId="0" borderId="0" xfId="0" applyNumberFormat="1" applyFont="1"/>
    <xf numFmtId="10" fontId="7" fillId="0" borderId="1" xfId="0" applyNumberFormat="1" applyFont="1" applyBorder="1"/>
    <xf numFmtId="10" fontId="7" fillId="0" borderId="0" xfId="0" applyNumberFormat="1" applyFont="1" applyBorder="1"/>
    <xf numFmtId="9" fontId="7" fillId="0" borderId="0" xfId="0" applyNumberFormat="1" applyFont="1" applyAlignment="1">
      <alignment horizontal="center"/>
    </xf>
    <xf numFmtId="9" fontId="7" fillId="0" borderId="0" xfId="0" applyNumberFormat="1" applyFont="1"/>
    <xf numFmtId="10" fontId="7" fillId="0" borderId="6" xfId="0" applyNumberFormat="1" applyFont="1" applyBorder="1"/>
    <xf numFmtId="0" fontId="7" fillId="0" borderId="7" xfId="0" applyFont="1" applyBorder="1"/>
    <xf numFmtId="42" fontId="6" fillId="0" borderId="0" xfId="0" applyNumberFormat="1" applyFont="1" applyFill="1" applyBorder="1" applyAlignment="1" applyProtection="1">
      <alignment vertical="top"/>
      <protection locked="0"/>
    </xf>
    <xf numFmtId="10" fontId="6" fillId="0" borderId="0" xfId="0" applyNumberFormat="1" applyFont="1" applyFill="1" applyBorder="1" applyAlignment="1" applyProtection="1">
      <alignment vertical="top"/>
      <protection locked="0"/>
    </xf>
    <xf numFmtId="0" fontId="6" fillId="0" borderId="0" xfId="0" applyFont="1" applyFill="1" applyBorder="1" applyAlignment="1" applyProtection="1">
      <alignment vertical="top"/>
      <protection locked="0"/>
    </xf>
    <xf numFmtId="0" fontId="6" fillId="0" borderId="0" xfId="0" applyFont="1" applyFill="1" applyBorder="1" applyAlignment="1" applyProtection="1">
      <alignment vertical="top" wrapText="1"/>
      <protection locked="0"/>
    </xf>
    <xf numFmtId="41" fontId="6" fillId="0" borderId="0" xfId="0" applyNumberFormat="1" applyFont="1" applyFill="1"/>
    <xf numFmtId="41" fontId="6" fillId="0" borderId="0" xfId="0" applyNumberFormat="1" applyFont="1" applyFill="1" applyBorder="1"/>
    <xf numFmtId="14" fontId="6" fillId="0" borderId="0" xfId="0" applyNumberFormat="1" applyFont="1" applyFill="1" applyBorder="1" applyAlignment="1" applyProtection="1">
      <alignment horizontal="center" vertical="top"/>
      <protection locked="0"/>
    </xf>
    <xf numFmtId="0" fontId="6" fillId="0" borderId="0" xfId="0" quotePrefix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6" fillId="0" borderId="0" xfId="0" applyFont="1" applyFill="1" applyAlignment="1">
      <alignment horizontal="right"/>
    </xf>
    <xf numFmtId="9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center" vertical="top"/>
    </xf>
    <xf numFmtId="0" fontId="6" fillId="0" borderId="0" xfId="0" applyFont="1" applyFill="1"/>
    <xf numFmtId="42" fontId="6" fillId="0" borderId="0" xfId="0" applyNumberFormat="1" applyFont="1" applyFill="1" applyAlignment="1">
      <alignment vertical="top"/>
    </xf>
    <xf numFmtId="49" fontId="6" fillId="0" borderId="0" xfId="0" applyNumberFormat="1" applyFont="1" applyFill="1"/>
    <xf numFmtId="0" fontId="2" fillId="0" borderId="8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 vertical="top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4" xfId="0" applyFont="1" applyFill="1" applyBorder="1"/>
    <xf numFmtId="42" fontId="2" fillId="0" borderId="8" xfId="0" applyNumberFormat="1" applyFont="1" applyFill="1" applyBorder="1"/>
    <xf numFmtId="42" fontId="2" fillId="0" borderId="4" xfId="0" applyNumberFormat="1" applyFont="1" applyFill="1" applyBorder="1"/>
    <xf numFmtId="0" fontId="6" fillId="0" borderId="8" xfId="0" applyFont="1" applyFill="1" applyBorder="1"/>
    <xf numFmtId="42" fontId="6" fillId="0" borderId="0" xfId="0" applyNumberFormat="1" applyFont="1" applyFill="1"/>
    <xf numFmtId="41" fontId="7" fillId="0" borderId="6" xfId="0" applyNumberFormat="1" applyFont="1" applyBorder="1"/>
    <xf numFmtId="0" fontId="8" fillId="0" borderId="5" xfId="0" applyFont="1" applyBorder="1"/>
    <xf numFmtId="41" fontId="7" fillId="0" borderId="5" xfId="0" applyNumberFormat="1" applyFont="1" applyBorder="1" applyAlignment="1">
      <alignment horizontal="center"/>
    </xf>
    <xf numFmtId="42" fontId="7" fillId="0" borderId="5" xfId="0" applyNumberFormat="1" applyFont="1" applyBorder="1"/>
    <xf numFmtId="41" fontId="7" fillId="0" borderId="5" xfId="0" applyNumberFormat="1" applyFont="1" applyBorder="1"/>
    <xf numFmtId="10" fontId="7" fillId="0" borderId="5" xfId="0" applyNumberFormat="1" applyFont="1" applyBorder="1"/>
    <xf numFmtId="42" fontId="6" fillId="0" borderId="0" xfId="0" applyNumberFormat="1" applyFont="1" applyFill="1" applyAlignment="1">
      <alignment horizontal="right"/>
    </xf>
    <xf numFmtId="0" fontId="0" fillId="0" borderId="10" xfId="0" applyBorder="1"/>
    <xf numFmtId="165" fontId="1" fillId="0" borderId="11" xfId="1" applyNumberFormat="1" applyBorder="1"/>
    <xf numFmtId="0" fontId="6" fillId="0" borderId="12" xfId="0" applyFont="1" applyBorder="1"/>
    <xf numFmtId="0" fontId="0" fillId="0" borderId="13" xfId="0" applyBorder="1"/>
    <xf numFmtId="165" fontId="1" fillId="0" borderId="13" xfId="1" applyNumberFormat="1" applyBorder="1"/>
    <xf numFmtId="165" fontId="1" fillId="0" borderId="4" xfId="1" applyNumberFormat="1" applyBorder="1"/>
    <xf numFmtId="0" fontId="6" fillId="0" borderId="0" xfId="0" applyFont="1" applyBorder="1"/>
    <xf numFmtId="42" fontId="0" fillId="0" borderId="0" xfId="0" applyNumberFormat="1" applyBorder="1"/>
    <xf numFmtId="41" fontId="0" fillId="0" borderId="0" xfId="0" applyNumberFormat="1" applyBorder="1"/>
    <xf numFmtId="41" fontId="6" fillId="0" borderId="0" xfId="1" applyNumberFormat="1" applyFont="1" applyBorder="1"/>
    <xf numFmtId="41" fontId="9" fillId="0" borderId="0" xfId="1" applyNumberFormat="1" applyFont="1" applyBorder="1"/>
    <xf numFmtId="0" fontId="6" fillId="0" borderId="14" xfId="0" applyFont="1" applyBorder="1"/>
    <xf numFmtId="165" fontId="1" fillId="0" borderId="0" xfId="1" applyNumberFormat="1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0" fillId="0" borderId="18" xfId="0" applyBorder="1"/>
    <xf numFmtId="165" fontId="1" fillId="0" borderId="19" xfId="1" applyNumberFormat="1" applyBorder="1"/>
    <xf numFmtId="0" fontId="4" fillId="0" borderId="20" xfId="0" applyFont="1" applyBorder="1"/>
    <xf numFmtId="0" fontId="6" fillId="0" borderId="21" xfId="0" applyFont="1" applyBorder="1"/>
    <xf numFmtId="0" fontId="0" fillId="0" borderId="21" xfId="0" applyBorder="1"/>
    <xf numFmtId="0" fontId="6" fillId="0" borderId="22" xfId="0" applyFont="1" applyBorder="1"/>
    <xf numFmtId="41" fontId="6" fillId="0" borderId="19" xfId="1" applyNumberFormat="1" applyFont="1" applyBorder="1"/>
    <xf numFmtId="165" fontId="1" fillId="0" borderId="23" xfId="1" applyNumberFormat="1" applyBorder="1"/>
    <xf numFmtId="41" fontId="5" fillId="0" borderId="24" xfId="1" applyNumberFormat="1" applyFont="1" applyBorder="1"/>
    <xf numFmtId="165" fontId="1" fillId="0" borderId="24" xfId="1" applyNumberFormat="1" applyBorder="1"/>
    <xf numFmtId="165" fontId="1" fillId="0" borderId="25" xfId="1" applyNumberFormat="1" applyBorder="1"/>
    <xf numFmtId="0" fontId="0" fillId="0" borderId="4" xfId="0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10" fontId="1" fillId="0" borderId="4" xfId="1" applyNumberFormat="1" applyBorder="1"/>
    <xf numFmtId="0" fontId="6" fillId="0" borderId="1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41" fontId="6" fillId="0" borderId="24" xfId="1" applyNumberFormat="1" applyFont="1" applyBorder="1"/>
    <xf numFmtId="10" fontId="9" fillId="0" borderId="24" xfId="1" applyNumberFormat="1" applyFont="1" applyBorder="1"/>
    <xf numFmtId="42" fontId="0" fillId="0" borderId="18" xfId="0" applyNumberFormat="1" applyBorder="1"/>
    <xf numFmtId="41" fontId="0" fillId="0" borderId="19" xfId="0" applyNumberFormat="1" applyBorder="1"/>
    <xf numFmtId="41" fontId="9" fillId="0" borderId="25" xfId="1" applyNumberFormat="1" applyFont="1" applyBorder="1"/>
    <xf numFmtId="41" fontId="1" fillId="0" borderId="24" xfId="1" applyNumberFormat="1" applyBorder="1"/>
    <xf numFmtId="10" fontId="1" fillId="0" borderId="24" xfId="1" applyNumberFormat="1" applyBorder="1"/>
    <xf numFmtId="0" fontId="4" fillId="0" borderId="28" xfId="0" applyFont="1" applyBorder="1"/>
    <xf numFmtId="0" fontId="6" fillId="0" borderId="16" xfId="0" applyFont="1" applyBorder="1"/>
    <xf numFmtId="0" fontId="0" fillId="0" borderId="19" xfId="0" applyBorder="1"/>
    <xf numFmtId="165" fontId="6" fillId="0" borderId="2" xfId="1" applyNumberFormat="1" applyFont="1" applyBorder="1"/>
    <xf numFmtId="165" fontId="6" fillId="0" borderId="24" xfId="1" applyNumberFormat="1" applyFont="1" applyBorder="1"/>
    <xf numFmtId="165" fontId="6" fillId="0" borderId="4" xfId="1" applyNumberFormat="1" applyFont="1" applyBorder="1"/>
    <xf numFmtId="10" fontId="6" fillId="0" borderId="2" xfId="1" applyNumberFormat="1" applyFont="1" applyBorder="1"/>
    <xf numFmtId="10" fontId="6" fillId="0" borderId="4" xfId="1" applyNumberFormat="1" applyFont="1" applyBorder="1"/>
    <xf numFmtId="165" fontId="6" fillId="0" borderId="13" xfId="1" applyNumberFormat="1" applyFont="1" applyBorder="1"/>
    <xf numFmtId="165" fontId="6" fillId="0" borderId="11" xfId="1" applyNumberFormat="1" applyFont="1" applyBorder="1"/>
    <xf numFmtId="165" fontId="6" fillId="0" borderId="23" xfId="1" applyNumberFormat="1" applyFont="1" applyBorder="1"/>
    <xf numFmtId="165" fontId="6" fillId="0" borderId="19" xfId="1" applyNumberFormat="1" applyFont="1" applyBorder="1"/>
    <xf numFmtId="165" fontId="6" fillId="0" borderId="25" xfId="1" applyNumberFormat="1" applyFont="1" applyBorder="1"/>
    <xf numFmtId="165" fontId="0" fillId="0" borderId="13" xfId="1" applyNumberFormat="1" applyFont="1" applyBorder="1" applyAlignment="1">
      <alignment horizontal="center"/>
    </xf>
    <xf numFmtId="165" fontId="1" fillId="0" borderId="15" xfId="1" applyNumberFormat="1" applyBorder="1"/>
    <xf numFmtId="41" fontId="6" fillId="0" borderId="9" xfId="1" applyNumberFormat="1" applyFont="1" applyBorder="1"/>
    <xf numFmtId="10" fontId="1" fillId="0" borderId="9" xfId="1" applyNumberFormat="1" applyBorder="1"/>
    <xf numFmtId="165" fontId="1" fillId="0" borderId="9" xfId="1" applyNumberFormat="1" applyBorder="1"/>
    <xf numFmtId="41" fontId="6" fillId="0" borderId="29" xfId="1" applyNumberFormat="1" applyFont="1" applyBorder="1"/>
    <xf numFmtId="41" fontId="1" fillId="0" borderId="25" xfId="1" applyNumberFormat="1" applyBorder="1"/>
    <xf numFmtId="14" fontId="6" fillId="0" borderId="0" xfId="0" applyNumberFormat="1" applyFont="1" applyFill="1" applyAlignment="1">
      <alignment horizontal="right"/>
    </xf>
    <xf numFmtId="42" fontId="6" fillId="0" borderId="0" xfId="0" applyNumberFormat="1" applyFont="1" applyFill="1" applyBorder="1" applyAlignment="1" applyProtection="1">
      <alignment horizontal="right" vertical="top"/>
      <protection locked="0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6" fillId="0" borderId="1" xfId="0" applyFont="1" applyBorder="1"/>
    <xf numFmtId="42" fontId="2" fillId="0" borderId="8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/>
    </xf>
    <xf numFmtId="14" fontId="6" fillId="0" borderId="0" xfId="0" applyNumberFormat="1" applyFont="1" applyFill="1" applyBorder="1" applyAlignment="1" applyProtection="1">
      <alignment horizontal="center" vertical="center"/>
      <protection locked="0"/>
    </xf>
    <xf numFmtId="167" fontId="6" fillId="0" borderId="0" xfId="0" applyNumberFormat="1" applyFont="1" applyFill="1" applyBorder="1" applyAlignment="1" applyProtection="1">
      <alignment horizontal="center" vertical="top"/>
      <protection locked="0"/>
    </xf>
    <xf numFmtId="168" fontId="6" fillId="0" borderId="0" xfId="0" applyNumberFormat="1" applyFont="1" applyFill="1" applyBorder="1" applyAlignment="1" applyProtection="1">
      <alignment horizontal="center" vertical="top"/>
      <protection locked="0"/>
    </xf>
    <xf numFmtId="169" fontId="6" fillId="0" borderId="0" xfId="0" applyNumberFormat="1" applyFont="1" applyFill="1" applyBorder="1" applyAlignment="1" applyProtection="1">
      <alignment horizontal="center" vertical="top"/>
      <protection locked="0"/>
    </xf>
    <xf numFmtId="0" fontId="12" fillId="0" borderId="0" xfId="0" applyFont="1"/>
    <xf numFmtId="0" fontId="1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41" fontId="1" fillId="0" borderId="0" xfId="0" applyNumberFormat="1" applyFont="1" applyFill="1"/>
    <xf numFmtId="0" fontId="1" fillId="0" borderId="0" xfId="0" applyFont="1" applyFill="1" applyAlignment="1">
      <alignment horizontal="right"/>
    </xf>
    <xf numFmtId="42" fontId="1" fillId="0" borderId="0" xfId="0" applyNumberFormat="1" applyFont="1" applyFill="1" applyBorder="1" applyAlignment="1" applyProtection="1">
      <alignment vertical="top"/>
      <protection locked="0"/>
    </xf>
    <xf numFmtId="14" fontId="1" fillId="0" borderId="0" xfId="0" applyNumberFormat="1" applyFont="1" applyFill="1" applyBorder="1" applyAlignment="1" applyProtection="1">
      <alignment horizontal="center"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42" fontId="6" fillId="3" borderId="0" xfId="0" applyNumberFormat="1" applyFont="1" applyFill="1" applyBorder="1" applyAlignment="1" applyProtection="1">
      <alignment vertical="top"/>
      <protection locked="0"/>
    </xf>
    <xf numFmtId="0" fontId="1" fillId="0" borderId="0" xfId="0" applyFont="1"/>
    <xf numFmtId="41" fontId="1" fillId="0" borderId="0" xfId="0" applyNumberFormat="1" applyFont="1" applyFill="1" applyBorder="1"/>
    <xf numFmtId="0" fontId="6" fillId="2" borderId="0" xfId="0" applyFont="1" applyFill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8" fontId="6" fillId="0" borderId="7" xfId="0" applyNumberFormat="1" applyFont="1" applyFill="1" applyBorder="1" applyAlignment="1" applyProtection="1">
      <alignment horizontal="center" vertical="top"/>
      <protection locked="0"/>
    </xf>
    <xf numFmtId="0" fontId="1" fillId="0" borderId="7" xfId="0" applyFont="1" applyFill="1" applyBorder="1" applyAlignment="1" applyProtection="1">
      <alignment vertical="top"/>
      <protection locked="0"/>
    </xf>
    <xf numFmtId="0" fontId="1" fillId="0" borderId="7" xfId="0" applyFont="1" applyFill="1" applyBorder="1" applyAlignment="1" applyProtection="1">
      <alignment vertical="top" wrapText="1"/>
      <protection locked="0"/>
    </xf>
    <xf numFmtId="0" fontId="6" fillId="0" borderId="7" xfId="0" applyFont="1" applyFill="1" applyBorder="1" applyAlignment="1" applyProtection="1">
      <alignment vertical="top"/>
      <protection locked="0"/>
    </xf>
    <xf numFmtId="41" fontId="6" fillId="0" borderId="7" xfId="0" applyNumberFormat="1" applyFont="1" applyFill="1" applyBorder="1"/>
    <xf numFmtId="14" fontId="6" fillId="0" borderId="7" xfId="0" applyNumberFormat="1" applyFont="1" applyFill="1" applyBorder="1" applyAlignment="1" applyProtection="1">
      <alignment horizontal="center" vertical="top"/>
      <protection locked="0"/>
    </xf>
    <xf numFmtId="42" fontId="6" fillId="0" borderId="7" xfId="0" applyNumberFormat="1" applyFont="1" applyFill="1" applyBorder="1" applyAlignment="1" applyProtection="1">
      <alignment vertical="top"/>
      <protection locked="0"/>
    </xf>
    <xf numFmtId="10" fontId="6" fillId="0" borderId="7" xfId="0" applyNumberFormat="1" applyFont="1" applyFill="1" applyBorder="1" applyAlignment="1" applyProtection="1">
      <alignment vertical="top"/>
      <protection locked="0"/>
    </xf>
    <xf numFmtId="0" fontId="6" fillId="0" borderId="7" xfId="0" applyFont="1" applyFill="1" applyBorder="1" applyAlignment="1">
      <alignment horizontal="right"/>
    </xf>
    <xf numFmtId="9" fontId="6" fillId="0" borderId="7" xfId="0" applyNumberFormat="1" applyFont="1" applyFill="1" applyBorder="1" applyAlignment="1">
      <alignment horizontal="right"/>
    </xf>
    <xf numFmtId="42" fontId="6" fillId="0" borderId="7" xfId="0" applyNumberFormat="1" applyFont="1" applyFill="1" applyBorder="1" applyAlignment="1">
      <alignment horizontal="right"/>
    </xf>
    <xf numFmtId="14" fontId="6" fillId="0" borderId="7" xfId="0" applyNumberFormat="1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1" xfId="0" applyFont="1" applyBorder="1"/>
    <xf numFmtId="0" fontId="4" fillId="0" borderId="4" xfId="0" applyFont="1" applyBorder="1"/>
    <xf numFmtId="0" fontId="0" fillId="0" borderId="28" xfId="0" applyBorder="1"/>
    <xf numFmtId="0" fontId="0" fillId="0" borderId="11" xfId="0" applyBorder="1"/>
    <xf numFmtId="0" fontId="0" fillId="0" borderId="16" xfId="0" applyBorder="1" applyAlignment="1"/>
    <xf numFmtId="0" fontId="0" fillId="0" borderId="2" xfId="0" applyBorder="1" applyAlignment="1"/>
    <xf numFmtId="0" fontId="0" fillId="0" borderId="20" xfId="0" applyBorder="1"/>
    <xf numFmtId="0" fontId="0" fillId="0" borderId="10" xfId="0" applyBorder="1"/>
    <xf numFmtId="0" fontId="0" fillId="0" borderId="21" xfId="0" applyBorder="1" applyAlignment="1"/>
    <xf numFmtId="0" fontId="0" fillId="0" borderId="4" xfId="0" applyBorder="1" applyAlignment="1"/>
  </cellXfs>
  <cellStyles count="5">
    <cellStyle name="Comma" xfId="1" builtinId="3"/>
    <cellStyle name="Comma 2" xfId="2"/>
    <cellStyle name="Comma 2 2" xfId="3"/>
    <cellStyle name="Comma 3" xf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325"/>
  <sheetViews>
    <sheetView tabSelected="1" zoomScale="110" zoomScaleNormal="110" workbookViewId="0">
      <pane xSplit="2" ySplit="2" topLeftCell="N187" activePane="bottomRight" state="frozen"/>
      <selection pane="topRight" activeCell="C1" sqref="C1"/>
      <selection pane="bottomLeft" activeCell="A3" sqref="A3"/>
      <selection pane="bottomRight" activeCell="Z189" sqref="Z189"/>
    </sheetView>
  </sheetViews>
  <sheetFormatPr defaultColWidth="9.42578125" defaultRowHeight="12.75"/>
  <cols>
    <col min="1" max="1" width="11.42578125" style="62" customWidth="1"/>
    <col min="2" max="2" width="53.7109375" style="63" bestFit="1" customWidth="1"/>
    <col min="3" max="3" width="33" style="63" customWidth="1"/>
    <col min="4" max="4" width="27.5703125" style="63" customWidth="1"/>
    <col min="5" max="5" width="18" style="63" customWidth="1"/>
    <col min="6" max="6" width="8" style="63" customWidth="1"/>
    <col min="7" max="7" width="7.42578125" style="63" customWidth="1"/>
    <col min="8" max="8" width="10.5703125" style="63" customWidth="1"/>
    <col min="9" max="9" width="14.42578125" style="63" customWidth="1"/>
    <col min="10" max="10" width="13.42578125" style="63" customWidth="1"/>
    <col min="11" max="11" width="13.5703125" style="63" customWidth="1"/>
    <col min="12" max="12" width="12" style="63" customWidth="1"/>
    <col min="13" max="13" width="9.28515625" style="63" customWidth="1"/>
    <col min="14" max="14" width="7" style="63" customWidth="1"/>
    <col min="15" max="15" width="11" style="63" customWidth="1"/>
    <col min="16" max="16" width="13.42578125" style="64" customWidth="1"/>
    <col min="17" max="17" width="11.28515625" style="63" customWidth="1"/>
    <col min="18" max="18" width="9.5703125" style="63" customWidth="1"/>
    <col min="19" max="19" width="11.28515625" style="63" bestFit="1" customWidth="1"/>
    <col min="20" max="20" width="11" style="63" customWidth="1"/>
    <col min="21" max="21" width="6.5703125" style="63" hidden="1" customWidth="1"/>
    <col min="22" max="22" width="8.28515625" style="63" hidden="1" customWidth="1"/>
    <col min="23" max="23" width="8" style="63" hidden="1" customWidth="1"/>
    <col min="24" max="24" width="10" style="63" hidden="1" customWidth="1"/>
    <col min="25" max="25" width="11.42578125" style="63" hidden="1" customWidth="1"/>
    <col min="26" max="26" width="10.7109375" style="60" customWidth="1"/>
    <col min="27" max="27" width="10.42578125" style="60" customWidth="1"/>
    <col min="28" max="28" width="17.42578125" style="60" customWidth="1"/>
    <col min="29" max="30" width="12.5703125" style="60" customWidth="1"/>
    <col min="31" max="31" width="12.42578125" style="63" customWidth="1"/>
    <col min="32" max="32" width="8.42578125" style="65" customWidth="1"/>
    <col min="33" max="33" width="12.42578125" style="63" customWidth="1"/>
    <col min="34" max="34" width="15.5703125" style="63" hidden="1" customWidth="1"/>
    <col min="35" max="35" width="15.42578125" style="63" customWidth="1"/>
    <col min="36" max="37" width="14" style="63" customWidth="1"/>
    <col min="38" max="38" width="11.5703125" style="63" customWidth="1"/>
    <col min="39" max="39" width="13.42578125" style="63" customWidth="1"/>
    <col min="40" max="42" width="13.5703125" style="63" customWidth="1"/>
    <col min="43" max="43" width="13" style="63" customWidth="1"/>
    <col min="44" max="44" width="13.5703125" style="63" customWidth="1"/>
    <col min="45" max="46" width="12.5703125" style="63" customWidth="1"/>
    <col min="47" max="47" width="9.42578125" style="63"/>
    <col min="48" max="48" width="12.42578125" style="75" customWidth="1"/>
    <col min="49" max="49" width="9.42578125" style="63"/>
    <col min="50" max="50" width="12.42578125" style="75" customWidth="1"/>
    <col min="51" max="51" width="9.42578125" style="63"/>
    <col min="52" max="52" width="11.42578125" style="75" customWidth="1"/>
    <col min="53" max="53" width="9.42578125" style="63"/>
    <col min="54" max="54" width="11.42578125" style="75" customWidth="1"/>
    <col min="55" max="55" width="9.42578125" style="63"/>
    <col min="56" max="56" width="11.5703125" style="75" customWidth="1"/>
    <col min="57" max="57" width="9.42578125" style="63"/>
    <col min="58" max="58" width="12.42578125" style="75" customWidth="1"/>
    <col min="59" max="59" width="41" style="63" customWidth="1"/>
    <col min="60" max="60" width="9" style="63" customWidth="1"/>
    <col min="61" max="16384" width="9.42578125" style="63"/>
  </cols>
  <sheetData>
    <row r="1" spans="1:60">
      <c r="AI1" s="150" t="s">
        <v>5</v>
      </c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149"/>
      <c r="AU1" s="187" t="s">
        <v>24</v>
      </c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9"/>
    </row>
    <row r="2" spans="1:60" s="74" customFormat="1">
      <c r="A2" s="67" t="s">
        <v>115</v>
      </c>
      <c r="B2" s="68" t="s">
        <v>8</v>
      </c>
      <c r="C2" s="68" t="s">
        <v>9</v>
      </c>
      <c r="D2" s="68" t="s">
        <v>112</v>
      </c>
      <c r="E2" s="68" t="s">
        <v>20</v>
      </c>
      <c r="F2" s="68" t="s">
        <v>19</v>
      </c>
      <c r="G2" s="68" t="s">
        <v>91</v>
      </c>
      <c r="H2" s="68" t="s">
        <v>90</v>
      </c>
      <c r="I2" s="68" t="s">
        <v>11</v>
      </c>
      <c r="J2" s="68" t="s">
        <v>36</v>
      </c>
      <c r="K2" s="68" t="s">
        <v>86</v>
      </c>
      <c r="L2" s="68" t="s">
        <v>71</v>
      </c>
      <c r="M2" s="68" t="s">
        <v>347</v>
      </c>
      <c r="N2" s="68" t="s">
        <v>114</v>
      </c>
      <c r="O2" s="68" t="s">
        <v>2</v>
      </c>
      <c r="P2" s="152" t="s">
        <v>64</v>
      </c>
      <c r="Q2" s="66" t="s">
        <v>122</v>
      </c>
      <c r="R2" s="66" t="s">
        <v>123</v>
      </c>
      <c r="S2" s="66" t="s">
        <v>124</v>
      </c>
      <c r="T2" s="66" t="s">
        <v>125</v>
      </c>
      <c r="U2" s="66" t="s">
        <v>126</v>
      </c>
      <c r="V2" s="66" t="s">
        <v>127</v>
      </c>
      <c r="W2" s="66" t="s">
        <v>88</v>
      </c>
      <c r="X2" s="66" t="s">
        <v>89</v>
      </c>
      <c r="Y2" s="66" t="s">
        <v>170</v>
      </c>
      <c r="Z2" s="153" t="s">
        <v>53</v>
      </c>
      <c r="AA2" s="66" t="s">
        <v>182</v>
      </c>
      <c r="AB2" s="66" t="s">
        <v>185</v>
      </c>
      <c r="AC2" s="66" t="s">
        <v>183</v>
      </c>
      <c r="AD2" s="66" t="s">
        <v>184</v>
      </c>
      <c r="AE2" s="68" t="s">
        <v>145</v>
      </c>
      <c r="AF2" s="69" t="s">
        <v>0</v>
      </c>
      <c r="AG2" s="66" t="s">
        <v>128</v>
      </c>
      <c r="AH2" s="66" t="s">
        <v>175</v>
      </c>
      <c r="AI2" s="70" t="s">
        <v>93</v>
      </c>
      <c r="AJ2" s="68" t="s">
        <v>116</v>
      </c>
      <c r="AK2" s="68" t="s">
        <v>94</v>
      </c>
      <c r="AL2" s="68" t="s">
        <v>117</v>
      </c>
      <c r="AM2" s="68" t="s">
        <v>95</v>
      </c>
      <c r="AN2" s="68" t="s">
        <v>121</v>
      </c>
      <c r="AO2" s="68" t="s">
        <v>96</v>
      </c>
      <c r="AP2" s="68" t="s">
        <v>120</v>
      </c>
      <c r="AQ2" s="68" t="s">
        <v>97</v>
      </c>
      <c r="AR2" s="68" t="s">
        <v>119</v>
      </c>
      <c r="AS2" s="68" t="s">
        <v>98</v>
      </c>
      <c r="AT2" s="71" t="s">
        <v>118</v>
      </c>
      <c r="AU2" s="70" t="s">
        <v>99</v>
      </c>
      <c r="AV2" s="72" t="s">
        <v>100</v>
      </c>
      <c r="AW2" s="68" t="s">
        <v>101</v>
      </c>
      <c r="AX2" s="72" t="s">
        <v>102</v>
      </c>
      <c r="AY2" s="68" t="s">
        <v>103</v>
      </c>
      <c r="AZ2" s="72" t="s">
        <v>104</v>
      </c>
      <c r="BA2" s="68" t="s">
        <v>105</v>
      </c>
      <c r="BB2" s="72" t="s">
        <v>106</v>
      </c>
      <c r="BC2" s="68" t="s">
        <v>107</v>
      </c>
      <c r="BD2" s="72" t="s">
        <v>108</v>
      </c>
      <c r="BE2" s="68" t="s">
        <v>109</v>
      </c>
      <c r="BF2" s="73" t="s">
        <v>110</v>
      </c>
      <c r="BG2" s="68" t="s">
        <v>113</v>
      </c>
      <c r="BH2" s="68"/>
    </row>
    <row r="3" spans="1:60" s="53" customFormat="1" ht="12.75" customHeight="1">
      <c r="A3" s="156">
        <v>14001</v>
      </c>
      <c r="B3" s="53" t="s">
        <v>310</v>
      </c>
      <c r="C3" s="54" t="s">
        <v>311</v>
      </c>
      <c r="D3" s="53" t="s">
        <v>312</v>
      </c>
      <c r="E3" s="54" t="s">
        <v>313</v>
      </c>
      <c r="F3" s="53" t="s">
        <v>27</v>
      </c>
      <c r="G3" s="55" t="s">
        <v>178</v>
      </c>
      <c r="H3" s="56"/>
      <c r="I3" s="55" t="s">
        <v>12</v>
      </c>
      <c r="J3" s="55" t="s">
        <v>39</v>
      </c>
      <c r="K3" s="55" t="s">
        <v>87</v>
      </c>
      <c r="L3" s="55" t="s">
        <v>74</v>
      </c>
      <c r="M3" s="55" t="s">
        <v>75</v>
      </c>
      <c r="N3" s="55" t="s">
        <v>27</v>
      </c>
      <c r="O3" s="57">
        <v>41518</v>
      </c>
      <c r="P3" s="148">
        <v>40646</v>
      </c>
      <c r="Q3" s="51">
        <v>34053</v>
      </c>
      <c r="R3" s="51">
        <v>1236</v>
      </c>
      <c r="S3" s="51"/>
      <c r="T3" s="51"/>
      <c r="U3" s="51"/>
      <c r="V3" s="51"/>
      <c r="W3" s="52"/>
      <c r="X3" s="52"/>
      <c r="Y3" s="51"/>
      <c r="Z3" s="60" t="s">
        <v>67</v>
      </c>
      <c r="AA3" s="61">
        <v>0.3</v>
      </c>
      <c r="AB3" s="82">
        <f>IF(Z3=Tables!J$5,AA3*P3,)</f>
        <v>0</v>
      </c>
      <c r="AC3" s="147"/>
      <c r="AD3" s="147"/>
      <c r="AE3" s="57"/>
      <c r="AF3" s="157"/>
      <c r="AG3" s="51"/>
      <c r="AH3" s="51"/>
      <c r="AK3" s="53" t="s">
        <v>277</v>
      </c>
      <c r="AL3" s="53" t="s">
        <v>314</v>
      </c>
      <c r="AV3" s="51"/>
      <c r="AX3" s="51"/>
      <c r="AZ3" s="51"/>
      <c r="BB3" s="51"/>
      <c r="BD3" s="51"/>
      <c r="BF3" s="51"/>
    </row>
    <row r="4" spans="1:60" s="53" customFormat="1" ht="12.75" customHeight="1">
      <c r="A4" s="156">
        <v>14002</v>
      </c>
      <c r="B4" s="53" t="s">
        <v>315</v>
      </c>
      <c r="C4" s="54" t="s">
        <v>12</v>
      </c>
      <c r="D4" s="53" t="s">
        <v>316</v>
      </c>
      <c r="E4" s="54" t="s">
        <v>317</v>
      </c>
      <c r="F4" s="53" t="s">
        <v>27</v>
      </c>
      <c r="G4" s="55" t="s">
        <v>177</v>
      </c>
      <c r="H4" s="56"/>
      <c r="I4" s="55" t="s">
        <v>14</v>
      </c>
      <c r="J4" s="55" t="s">
        <v>38</v>
      </c>
      <c r="K4" s="55" t="s">
        <v>87</v>
      </c>
      <c r="L4" s="55" t="s">
        <v>74</v>
      </c>
      <c r="M4" s="55" t="s">
        <v>75</v>
      </c>
      <c r="N4" s="55" t="s">
        <v>27</v>
      </c>
      <c r="O4" s="57">
        <v>41522</v>
      </c>
      <c r="P4" s="51">
        <v>121456</v>
      </c>
      <c r="Q4" s="51">
        <v>15932</v>
      </c>
      <c r="R4" s="51"/>
      <c r="S4" s="51"/>
      <c r="T4" s="51"/>
      <c r="U4" s="51"/>
      <c r="V4" s="51"/>
      <c r="W4" s="52"/>
      <c r="X4" s="52"/>
      <c r="Y4" s="51"/>
      <c r="Z4" s="60" t="s">
        <v>57</v>
      </c>
      <c r="AA4" s="61">
        <v>0.3</v>
      </c>
      <c r="AB4" s="82">
        <f>IF(Z4=Tables!J$5,AA4*P4,)</f>
        <v>0</v>
      </c>
      <c r="AC4" s="147"/>
      <c r="AD4" s="147"/>
      <c r="AE4" s="57"/>
      <c r="AF4" s="157"/>
      <c r="AG4" s="51"/>
      <c r="AH4" s="51"/>
      <c r="AK4" s="53" t="s">
        <v>239</v>
      </c>
      <c r="AM4" s="53" t="s">
        <v>275</v>
      </c>
      <c r="AO4" s="53" t="s">
        <v>232</v>
      </c>
      <c r="AU4" s="53" t="s">
        <v>574</v>
      </c>
      <c r="AV4" s="51"/>
      <c r="AX4" s="51"/>
      <c r="AZ4" s="51"/>
      <c r="BB4" s="51"/>
      <c r="BD4" s="51"/>
      <c r="BF4" s="51"/>
    </row>
    <row r="5" spans="1:60" s="53" customFormat="1" ht="12.75" customHeight="1">
      <c r="A5" s="156">
        <v>14003</v>
      </c>
      <c r="B5" s="53" t="s">
        <v>318</v>
      </c>
      <c r="C5" s="54" t="s">
        <v>319</v>
      </c>
      <c r="D5" s="53" t="s">
        <v>320</v>
      </c>
      <c r="E5" s="54" t="s">
        <v>321</v>
      </c>
      <c r="F5" s="53" t="s">
        <v>27</v>
      </c>
      <c r="G5" s="55" t="s">
        <v>177</v>
      </c>
      <c r="H5" s="56"/>
      <c r="I5" s="55" t="s">
        <v>12</v>
      </c>
      <c r="J5" s="55" t="s">
        <v>149</v>
      </c>
      <c r="K5" s="55" t="s">
        <v>111</v>
      </c>
      <c r="L5" s="55" t="s">
        <v>74</v>
      </c>
      <c r="M5" s="55" t="s">
        <v>75</v>
      </c>
      <c r="N5" s="55" t="s">
        <v>27</v>
      </c>
      <c r="O5" s="57">
        <v>41520</v>
      </c>
      <c r="P5" s="51">
        <v>34495</v>
      </c>
      <c r="Q5" s="51">
        <v>10988</v>
      </c>
      <c r="R5" s="51">
        <v>111670</v>
      </c>
      <c r="S5" s="51"/>
      <c r="T5" s="51"/>
      <c r="U5" s="51"/>
      <c r="V5" s="51"/>
      <c r="W5" s="52"/>
      <c r="X5" s="52"/>
      <c r="Y5" s="51"/>
      <c r="Z5" s="60" t="s">
        <v>57</v>
      </c>
      <c r="AA5" s="61">
        <v>0.5</v>
      </c>
      <c r="AB5" s="82">
        <f>IF(Z5=Tables!J$5,AA5*P5,)</f>
        <v>0</v>
      </c>
      <c r="AC5" s="147"/>
      <c r="AD5" s="147"/>
      <c r="AE5" s="57"/>
      <c r="AF5" s="157"/>
      <c r="AG5" s="51"/>
      <c r="AH5" s="51"/>
      <c r="AK5" s="53" t="s">
        <v>223</v>
      </c>
      <c r="AL5" s="53" t="s">
        <v>322</v>
      </c>
      <c r="AV5" s="51"/>
      <c r="AX5" s="51"/>
      <c r="AZ5" s="51"/>
      <c r="BB5" s="51"/>
      <c r="BD5" s="51"/>
      <c r="BF5" s="51"/>
    </row>
    <row r="6" spans="1:60" s="53" customFormat="1" ht="12.75" customHeight="1">
      <c r="A6" s="156">
        <v>14004</v>
      </c>
      <c r="B6" s="53" t="s">
        <v>323</v>
      </c>
      <c r="C6" s="54" t="s">
        <v>344</v>
      </c>
      <c r="E6" s="54" t="s">
        <v>355</v>
      </c>
      <c r="F6" s="53" t="s">
        <v>27</v>
      </c>
      <c r="G6" s="55" t="s">
        <v>178</v>
      </c>
      <c r="H6" s="56"/>
      <c r="I6" s="55" t="s">
        <v>14</v>
      </c>
      <c r="J6" s="55" t="s">
        <v>37</v>
      </c>
      <c r="K6" s="55" t="s">
        <v>85</v>
      </c>
      <c r="L6" s="55" t="s">
        <v>164</v>
      </c>
      <c r="M6" s="55" t="s">
        <v>75</v>
      </c>
      <c r="N6" s="55" t="s">
        <v>27</v>
      </c>
      <c r="O6" s="57">
        <v>41536</v>
      </c>
      <c r="P6" s="51">
        <v>244570</v>
      </c>
      <c r="Q6" s="51"/>
      <c r="R6" s="51"/>
      <c r="S6" s="51"/>
      <c r="T6" s="51"/>
      <c r="U6" s="51"/>
      <c r="V6" s="51"/>
      <c r="W6" s="52"/>
      <c r="X6" s="52"/>
      <c r="Y6" s="51"/>
      <c r="Z6" s="60" t="s">
        <v>56</v>
      </c>
      <c r="AA6" s="61">
        <v>1</v>
      </c>
      <c r="AB6" s="82">
        <f>IF(Z6=Tables!J$5,AA6*P6,)</f>
        <v>0</v>
      </c>
      <c r="AC6" s="147"/>
      <c r="AD6" s="147"/>
      <c r="AE6" s="57"/>
      <c r="AF6" s="157"/>
      <c r="AG6" s="51"/>
      <c r="AH6" s="51"/>
      <c r="AK6" s="53" t="s">
        <v>279</v>
      </c>
      <c r="AL6" s="53" t="s">
        <v>324</v>
      </c>
      <c r="AV6" s="51"/>
      <c r="AX6" s="51"/>
      <c r="AZ6" s="51"/>
      <c r="BB6" s="51"/>
      <c r="BD6" s="51"/>
      <c r="BF6" s="51"/>
    </row>
    <row r="7" spans="1:60" s="53" customFormat="1" ht="12.75" customHeight="1">
      <c r="A7" s="156">
        <v>14005</v>
      </c>
      <c r="B7" s="53" t="s">
        <v>326</v>
      </c>
      <c r="C7" s="54" t="s">
        <v>12</v>
      </c>
      <c r="E7" s="54" t="s">
        <v>325</v>
      </c>
      <c r="F7" s="53" t="s">
        <v>27</v>
      </c>
      <c r="G7" s="55" t="s">
        <v>177</v>
      </c>
      <c r="H7" s="56"/>
      <c r="I7" s="55" t="s">
        <v>12</v>
      </c>
      <c r="J7" s="55" t="s">
        <v>39</v>
      </c>
      <c r="K7" s="55" t="s">
        <v>87</v>
      </c>
      <c r="L7" s="55" t="s">
        <v>74</v>
      </c>
      <c r="M7" s="55" t="s">
        <v>75</v>
      </c>
      <c r="N7" s="55" t="s">
        <v>27</v>
      </c>
      <c r="O7" s="57">
        <v>41528</v>
      </c>
      <c r="P7" s="51">
        <v>640200</v>
      </c>
      <c r="Q7" s="51"/>
      <c r="R7" s="51"/>
      <c r="S7" s="51"/>
      <c r="T7" s="51"/>
      <c r="U7" s="51"/>
      <c r="V7" s="51"/>
      <c r="W7" s="52"/>
      <c r="X7" s="52"/>
      <c r="Y7" s="51"/>
      <c r="Z7" s="60" t="s">
        <v>56</v>
      </c>
      <c r="AA7" s="61"/>
      <c r="AB7" s="82">
        <f>IF(Z7=Tables!J$5,AA7*P7,)</f>
        <v>0</v>
      </c>
      <c r="AC7" s="147"/>
      <c r="AD7" s="147"/>
      <c r="AE7" s="57"/>
      <c r="AF7" s="157"/>
      <c r="AG7" s="51"/>
      <c r="AH7" s="51"/>
      <c r="AK7" s="53" t="s">
        <v>225</v>
      </c>
      <c r="AV7" s="51"/>
      <c r="AX7" s="51"/>
      <c r="AZ7" s="51"/>
      <c r="BB7" s="51"/>
      <c r="BD7" s="51"/>
      <c r="BF7" s="51"/>
    </row>
    <row r="8" spans="1:60" s="53" customFormat="1" ht="12.75" customHeight="1">
      <c r="A8" s="156">
        <v>14006</v>
      </c>
      <c r="B8" s="53" t="s">
        <v>327</v>
      </c>
      <c r="C8" s="54" t="s">
        <v>328</v>
      </c>
      <c r="D8" s="53" t="s">
        <v>335</v>
      </c>
      <c r="E8" s="54" t="s">
        <v>313</v>
      </c>
      <c r="F8" s="53" t="s">
        <v>27</v>
      </c>
      <c r="G8" s="55" t="s">
        <v>177</v>
      </c>
      <c r="H8" s="56"/>
      <c r="I8" s="55" t="s">
        <v>12</v>
      </c>
      <c r="J8" s="55" t="s">
        <v>38</v>
      </c>
      <c r="K8" s="55" t="s">
        <v>111</v>
      </c>
      <c r="L8" s="55" t="s">
        <v>164</v>
      </c>
      <c r="M8" s="55" t="s">
        <v>304</v>
      </c>
      <c r="N8" s="55" t="s">
        <v>27</v>
      </c>
      <c r="O8" s="57">
        <v>41527</v>
      </c>
      <c r="P8" s="51">
        <v>15330</v>
      </c>
      <c r="Q8" s="51"/>
      <c r="R8" s="51"/>
      <c r="S8" s="51"/>
      <c r="T8" s="51"/>
      <c r="U8" s="51"/>
      <c r="V8" s="51"/>
      <c r="W8" s="52"/>
      <c r="X8" s="52"/>
      <c r="Y8" s="51"/>
      <c r="Z8" s="60" t="s">
        <v>56</v>
      </c>
      <c r="AA8" s="61">
        <v>1</v>
      </c>
      <c r="AB8" s="82">
        <f>IF(Z8=Tables!J$5,AA8*P8,)</f>
        <v>0</v>
      </c>
      <c r="AC8" s="147"/>
      <c r="AD8" s="147"/>
      <c r="AE8" s="57"/>
      <c r="AF8" s="157"/>
      <c r="AG8" s="51"/>
      <c r="AH8" s="51"/>
      <c r="AK8" s="53" t="s">
        <v>351</v>
      </c>
      <c r="AL8" s="53" t="s">
        <v>352</v>
      </c>
      <c r="AV8" s="51"/>
      <c r="AX8" s="51"/>
      <c r="AZ8" s="51"/>
      <c r="BB8" s="51"/>
      <c r="BD8" s="51"/>
      <c r="BF8" s="51"/>
    </row>
    <row r="9" spans="1:60" s="53" customFormat="1" ht="12.75" customHeight="1">
      <c r="A9" s="156">
        <v>14007</v>
      </c>
      <c r="B9" s="53" t="s">
        <v>329</v>
      </c>
      <c r="C9" s="54" t="s">
        <v>330</v>
      </c>
      <c r="D9" s="53" t="s">
        <v>331</v>
      </c>
      <c r="E9" s="54" t="s">
        <v>313</v>
      </c>
      <c r="F9" s="53" t="s">
        <v>27</v>
      </c>
      <c r="G9" s="55" t="s">
        <v>177</v>
      </c>
      <c r="H9" s="56"/>
      <c r="I9" s="55" t="s">
        <v>12</v>
      </c>
      <c r="J9" s="55" t="s">
        <v>37</v>
      </c>
      <c r="K9" s="55" t="s">
        <v>111</v>
      </c>
      <c r="L9" s="55" t="s">
        <v>164</v>
      </c>
      <c r="M9" s="55" t="s">
        <v>304</v>
      </c>
      <c r="N9" s="55" t="s">
        <v>27</v>
      </c>
      <c r="O9" s="57">
        <v>41527</v>
      </c>
      <c r="P9" s="51">
        <v>5462</v>
      </c>
      <c r="Q9" s="51"/>
      <c r="R9" s="51"/>
      <c r="S9" s="51"/>
      <c r="T9" s="51"/>
      <c r="U9" s="51"/>
      <c r="V9" s="51"/>
      <c r="W9" s="52"/>
      <c r="X9" s="52"/>
      <c r="Y9" s="51"/>
      <c r="Z9" s="60" t="s">
        <v>56</v>
      </c>
      <c r="AA9" s="61">
        <v>1</v>
      </c>
      <c r="AB9" s="82">
        <f>IF(Z9=Tables!J$5,AA9*P9,)</f>
        <v>0</v>
      </c>
      <c r="AC9" s="147"/>
      <c r="AD9" s="147"/>
      <c r="AE9" s="57"/>
      <c r="AF9" s="157"/>
      <c r="AG9" s="51"/>
      <c r="AH9" s="51"/>
      <c r="AI9" s="53" t="s">
        <v>353</v>
      </c>
      <c r="AJ9" s="53" t="s">
        <v>354</v>
      </c>
      <c r="AK9" s="53" t="s">
        <v>353</v>
      </c>
      <c r="AL9" s="53" t="s">
        <v>354</v>
      </c>
      <c r="AV9" s="51"/>
      <c r="AX9" s="51"/>
      <c r="AZ9" s="51"/>
      <c r="BB9" s="51"/>
      <c r="BD9" s="51"/>
      <c r="BF9" s="51"/>
    </row>
    <row r="10" spans="1:60" s="53" customFormat="1" ht="12.75" customHeight="1">
      <c r="A10" s="156">
        <v>14008</v>
      </c>
      <c r="B10" s="53" t="s">
        <v>332</v>
      </c>
      <c r="C10" s="54" t="s">
        <v>333</v>
      </c>
      <c r="D10" s="53" t="s">
        <v>334</v>
      </c>
      <c r="E10" s="54" t="s">
        <v>313</v>
      </c>
      <c r="F10" s="53" t="s">
        <v>27</v>
      </c>
      <c r="G10" s="55" t="s">
        <v>177</v>
      </c>
      <c r="H10" s="56"/>
      <c r="I10" s="55" t="s">
        <v>12</v>
      </c>
      <c r="J10" s="55" t="s">
        <v>38</v>
      </c>
      <c r="K10" s="55" t="s">
        <v>111</v>
      </c>
      <c r="L10" s="55" t="s">
        <v>164</v>
      </c>
      <c r="M10" s="55" t="s">
        <v>304</v>
      </c>
      <c r="N10" s="55" t="s">
        <v>27</v>
      </c>
      <c r="O10" s="57">
        <v>41527</v>
      </c>
      <c r="P10" s="51">
        <v>83980</v>
      </c>
      <c r="Q10" s="51"/>
      <c r="R10" s="51"/>
      <c r="S10" s="51"/>
      <c r="T10" s="51"/>
      <c r="U10" s="51"/>
      <c r="V10" s="51"/>
      <c r="W10" s="52"/>
      <c r="X10" s="52"/>
      <c r="Y10" s="51"/>
      <c r="Z10" s="60" t="s">
        <v>56</v>
      </c>
      <c r="AA10" s="61">
        <v>1</v>
      </c>
      <c r="AB10" s="82">
        <f>IF(Z10=Tables!J$5,AA10*P10,)</f>
        <v>0</v>
      </c>
      <c r="AC10" s="147"/>
      <c r="AD10" s="147"/>
      <c r="AE10" s="57"/>
      <c r="AF10" s="157"/>
      <c r="AG10" s="51"/>
      <c r="AH10" s="51"/>
      <c r="AK10" s="53" t="s">
        <v>351</v>
      </c>
      <c r="AL10" s="53" t="s">
        <v>352</v>
      </c>
      <c r="AV10" s="51"/>
      <c r="AX10" s="51"/>
      <c r="AZ10" s="51"/>
      <c r="BB10" s="51"/>
      <c r="BD10" s="51"/>
      <c r="BF10" s="51"/>
    </row>
    <row r="11" spans="1:60" s="53" customFormat="1" ht="12.75" customHeight="1">
      <c r="A11" s="156">
        <v>14009</v>
      </c>
      <c r="B11" s="53" t="s">
        <v>336</v>
      </c>
      <c r="C11" s="54" t="s">
        <v>337</v>
      </c>
      <c r="D11" s="53" t="s">
        <v>338</v>
      </c>
      <c r="E11" s="54" t="s">
        <v>356</v>
      </c>
      <c r="F11" s="53" t="s">
        <v>27</v>
      </c>
      <c r="G11" s="55" t="s">
        <v>177</v>
      </c>
      <c r="H11" s="56"/>
      <c r="I11" s="55" t="s">
        <v>13</v>
      </c>
      <c r="J11" s="55" t="s">
        <v>38</v>
      </c>
      <c r="K11" s="55" t="s">
        <v>111</v>
      </c>
      <c r="L11" s="55" t="s">
        <v>164</v>
      </c>
      <c r="M11" s="55" t="s">
        <v>304</v>
      </c>
      <c r="N11" s="55" t="s">
        <v>27</v>
      </c>
      <c r="O11" s="57">
        <v>41527</v>
      </c>
      <c r="P11" s="51">
        <v>8180</v>
      </c>
      <c r="Q11" s="51"/>
      <c r="R11" s="51"/>
      <c r="S11" s="51"/>
      <c r="T11" s="51"/>
      <c r="U11" s="51"/>
      <c r="V11" s="51"/>
      <c r="W11" s="52"/>
      <c r="X11" s="52"/>
      <c r="Y11" s="51"/>
      <c r="Z11" s="60" t="s">
        <v>56</v>
      </c>
      <c r="AA11" s="61">
        <v>1</v>
      </c>
      <c r="AB11" s="82">
        <f>IF(Z11=Tables!J$5,AA11*P11,)</f>
        <v>0</v>
      </c>
      <c r="AC11" s="147"/>
      <c r="AD11" s="147"/>
      <c r="AE11" s="57"/>
      <c r="AF11" s="157"/>
      <c r="AG11" s="51"/>
      <c r="AH11" s="51"/>
      <c r="AK11" s="53" t="s">
        <v>244</v>
      </c>
      <c r="AL11" s="53" t="s">
        <v>348</v>
      </c>
      <c r="AV11" s="51"/>
      <c r="AX11" s="51"/>
      <c r="AZ11" s="51"/>
      <c r="BB11" s="51"/>
      <c r="BD11" s="51"/>
      <c r="BF11" s="51"/>
    </row>
    <row r="12" spans="1:60" s="53" customFormat="1" ht="12.75" customHeight="1">
      <c r="A12" s="156">
        <v>14010</v>
      </c>
      <c r="B12" s="53" t="s">
        <v>339</v>
      </c>
      <c r="C12" s="54" t="s">
        <v>340</v>
      </c>
      <c r="D12" s="53" t="s">
        <v>341</v>
      </c>
      <c r="E12" s="54" t="s">
        <v>342</v>
      </c>
      <c r="F12" s="53" t="s">
        <v>27</v>
      </c>
      <c r="G12" s="55" t="s">
        <v>177</v>
      </c>
      <c r="H12" s="56"/>
      <c r="I12" s="55" t="s">
        <v>12</v>
      </c>
      <c r="J12" s="55" t="s">
        <v>38</v>
      </c>
      <c r="K12" s="55" t="s">
        <v>111</v>
      </c>
      <c r="L12" s="55" t="s">
        <v>164</v>
      </c>
      <c r="M12" s="55" t="s">
        <v>304</v>
      </c>
      <c r="N12" s="55" t="s">
        <v>27</v>
      </c>
      <c r="O12" s="57">
        <v>41527</v>
      </c>
      <c r="P12" s="51">
        <v>2620</v>
      </c>
      <c r="Q12" s="51"/>
      <c r="R12" s="51"/>
      <c r="S12" s="51"/>
      <c r="T12" s="51"/>
      <c r="U12" s="51"/>
      <c r="V12" s="51"/>
      <c r="W12" s="52"/>
      <c r="X12" s="52"/>
      <c r="Y12" s="51"/>
      <c r="Z12" s="60" t="s">
        <v>57</v>
      </c>
      <c r="AA12" s="61">
        <v>0</v>
      </c>
      <c r="AB12" s="82">
        <f>IF(Z12=Tables!J$5,AA12*P12,)</f>
        <v>0</v>
      </c>
      <c r="AC12" s="147"/>
      <c r="AD12" s="147"/>
      <c r="AE12" s="57"/>
      <c r="AF12" s="157"/>
      <c r="AG12" s="51"/>
      <c r="AH12" s="51"/>
      <c r="AK12" s="53" t="s">
        <v>349</v>
      </c>
      <c r="AL12" s="53" t="s">
        <v>350</v>
      </c>
      <c r="AV12" s="51"/>
      <c r="AX12" s="51"/>
      <c r="AZ12" s="51"/>
      <c r="BB12" s="51"/>
      <c r="BD12" s="51"/>
      <c r="BF12" s="51"/>
    </row>
    <row r="13" spans="1:60" s="53" customFormat="1" ht="12.75" customHeight="1">
      <c r="A13" s="156">
        <v>14011</v>
      </c>
      <c r="B13" s="53" t="s">
        <v>343</v>
      </c>
      <c r="C13" s="54" t="s">
        <v>344</v>
      </c>
      <c r="D13" s="53" t="s">
        <v>346</v>
      </c>
      <c r="E13" s="54" t="s">
        <v>345</v>
      </c>
      <c r="F13" s="53" t="s">
        <v>27</v>
      </c>
      <c r="G13" s="55" t="s">
        <v>178</v>
      </c>
      <c r="H13" s="56"/>
      <c r="I13" s="55" t="s">
        <v>14</v>
      </c>
      <c r="J13" s="55" t="s">
        <v>37</v>
      </c>
      <c r="K13" s="55" t="s">
        <v>111</v>
      </c>
      <c r="L13" s="55" t="s">
        <v>164</v>
      </c>
      <c r="M13" s="55" t="s">
        <v>304</v>
      </c>
      <c r="N13" s="55" t="s">
        <v>27</v>
      </c>
      <c r="O13" s="57">
        <v>41527</v>
      </c>
      <c r="P13" s="51">
        <v>115000</v>
      </c>
      <c r="Q13" s="51"/>
      <c r="R13" s="51"/>
      <c r="S13" s="51"/>
      <c r="T13" s="51"/>
      <c r="U13" s="51"/>
      <c r="V13" s="51"/>
      <c r="W13" s="52"/>
      <c r="X13" s="52"/>
      <c r="Y13" s="51"/>
      <c r="Z13" s="60" t="s">
        <v>56</v>
      </c>
      <c r="AA13" s="61">
        <v>0.98</v>
      </c>
      <c r="AB13" s="82">
        <f>IF(Z13=Tables!J$5,AA13*P13,)</f>
        <v>0</v>
      </c>
      <c r="AC13" s="147"/>
      <c r="AD13" s="147"/>
      <c r="AE13" s="57"/>
      <c r="AF13" s="157"/>
      <c r="AG13" s="51"/>
      <c r="AH13" s="51"/>
      <c r="AI13" s="53" t="s">
        <v>279</v>
      </c>
      <c r="AJ13" s="53" t="s">
        <v>324</v>
      </c>
      <c r="AK13" s="53" t="s">
        <v>279</v>
      </c>
      <c r="AL13" s="53" t="s">
        <v>324</v>
      </c>
      <c r="AV13" s="51"/>
      <c r="AX13" s="51"/>
      <c r="AZ13" s="51"/>
      <c r="BB13" s="51"/>
      <c r="BD13" s="51"/>
      <c r="BF13" s="51"/>
    </row>
    <row r="14" spans="1:60" s="53" customFormat="1" ht="12.75" customHeight="1">
      <c r="A14" s="156">
        <v>14012</v>
      </c>
      <c r="B14" s="53" t="s">
        <v>357</v>
      </c>
      <c r="C14" s="54" t="s">
        <v>358</v>
      </c>
      <c r="E14" s="54" t="s">
        <v>345</v>
      </c>
      <c r="F14" s="53" t="s">
        <v>27</v>
      </c>
      <c r="G14" s="55" t="s">
        <v>178</v>
      </c>
      <c r="H14" s="56"/>
      <c r="I14" s="55" t="s">
        <v>14</v>
      </c>
      <c r="J14" s="55" t="s">
        <v>39</v>
      </c>
      <c r="K14" s="55" t="s">
        <v>87</v>
      </c>
      <c r="L14" s="55" t="s">
        <v>164</v>
      </c>
      <c r="M14" s="55" t="s">
        <v>304</v>
      </c>
      <c r="N14" s="55" t="s">
        <v>27</v>
      </c>
      <c r="O14" s="57">
        <v>41529</v>
      </c>
      <c r="P14" s="51">
        <v>25800</v>
      </c>
      <c r="Q14" s="51"/>
      <c r="R14" s="51"/>
      <c r="S14" s="51"/>
      <c r="T14" s="51"/>
      <c r="U14" s="51"/>
      <c r="V14" s="51"/>
      <c r="W14" s="52"/>
      <c r="X14" s="52"/>
      <c r="Y14" s="51"/>
      <c r="Z14" s="60" t="s">
        <v>56</v>
      </c>
      <c r="AA14" s="61">
        <v>1</v>
      </c>
      <c r="AB14" s="82">
        <f>IF(Z14=Tables!J$5,AA14*P14,)</f>
        <v>0</v>
      </c>
      <c r="AC14" s="147"/>
      <c r="AD14" s="147"/>
      <c r="AE14" s="57"/>
      <c r="AF14" s="157"/>
      <c r="AG14" s="51"/>
      <c r="AH14" s="51"/>
      <c r="AK14" s="53" t="s">
        <v>285</v>
      </c>
      <c r="AV14" s="51"/>
      <c r="AX14" s="51"/>
      <c r="AZ14" s="51"/>
      <c r="BB14" s="51"/>
      <c r="BD14" s="51"/>
      <c r="BF14" s="51"/>
    </row>
    <row r="15" spans="1:60" s="53" customFormat="1" ht="12.75" customHeight="1">
      <c r="A15" s="156">
        <v>14013</v>
      </c>
      <c r="B15" s="53" t="s">
        <v>359</v>
      </c>
      <c r="C15" s="54" t="s">
        <v>12</v>
      </c>
      <c r="D15" s="53" t="s">
        <v>360</v>
      </c>
      <c r="E15" s="54" t="s">
        <v>313</v>
      </c>
      <c r="F15" s="53" t="s">
        <v>27</v>
      </c>
      <c r="G15" s="55" t="s">
        <v>177</v>
      </c>
      <c r="H15" s="56"/>
      <c r="I15" s="55" t="s">
        <v>14</v>
      </c>
      <c r="J15" s="55" t="s">
        <v>38</v>
      </c>
      <c r="K15" s="55" t="s">
        <v>87</v>
      </c>
      <c r="L15" s="55" t="s">
        <v>162</v>
      </c>
      <c r="M15" s="55" t="s">
        <v>81</v>
      </c>
      <c r="N15" s="55" t="s">
        <v>27</v>
      </c>
      <c r="O15" s="57">
        <v>41530</v>
      </c>
      <c r="P15" s="51">
        <v>8350</v>
      </c>
      <c r="Q15" s="51"/>
      <c r="R15" s="51"/>
      <c r="S15" s="51"/>
      <c r="T15" s="51"/>
      <c r="U15" s="51"/>
      <c r="V15" s="51"/>
      <c r="W15" s="52"/>
      <c r="X15" s="52"/>
      <c r="Y15" s="51"/>
      <c r="Z15" s="60" t="s">
        <v>56</v>
      </c>
      <c r="AA15" s="61">
        <v>1</v>
      </c>
      <c r="AB15" s="82">
        <f>IF(Z15=Tables!J$5,AA15*P15,)</f>
        <v>0</v>
      </c>
      <c r="AC15" s="147"/>
      <c r="AD15" s="147"/>
      <c r="AE15" s="57"/>
      <c r="AF15" s="157"/>
      <c r="AG15" s="51"/>
      <c r="AH15" s="51"/>
      <c r="AV15" s="51"/>
      <c r="AX15" s="51"/>
      <c r="AZ15" s="51"/>
      <c r="BB15" s="51"/>
      <c r="BD15" s="51"/>
      <c r="BF15" s="51"/>
    </row>
    <row r="16" spans="1:60" s="53" customFormat="1" ht="12.75" customHeight="1">
      <c r="A16" s="156">
        <v>14014</v>
      </c>
      <c r="B16" s="53" t="s">
        <v>361</v>
      </c>
      <c r="C16" s="54" t="s">
        <v>384</v>
      </c>
      <c r="D16" s="53" t="s">
        <v>362</v>
      </c>
      <c r="E16" s="54" t="s">
        <v>363</v>
      </c>
      <c r="F16" s="53" t="s">
        <v>27</v>
      </c>
      <c r="G16" s="55" t="s">
        <v>177</v>
      </c>
      <c r="H16" s="56"/>
      <c r="I16" s="55" t="s">
        <v>12</v>
      </c>
      <c r="J16" s="55" t="s">
        <v>38</v>
      </c>
      <c r="K16" s="55" t="s">
        <v>111</v>
      </c>
      <c r="L16" s="55" t="s">
        <v>164</v>
      </c>
      <c r="M16" s="55" t="s">
        <v>304</v>
      </c>
      <c r="N16" s="55" t="s">
        <v>27</v>
      </c>
      <c r="O16" s="57">
        <v>41534</v>
      </c>
      <c r="P16" s="51">
        <v>7800</v>
      </c>
      <c r="Q16" s="51">
        <v>5850</v>
      </c>
      <c r="R16" s="51">
        <v>14850</v>
      </c>
      <c r="S16" s="51"/>
      <c r="T16" s="51"/>
      <c r="U16" s="51"/>
      <c r="V16" s="51"/>
      <c r="W16" s="52"/>
      <c r="X16" s="52"/>
      <c r="Y16" s="51"/>
      <c r="Z16" s="60" t="s">
        <v>58</v>
      </c>
      <c r="AA16" s="61">
        <v>0.02</v>
      </c>
      <c r="AB16" s="82">
        <f>IF(Z16=Tables!J$5,AA16*P16,)</f>
        <v>0</v>
      </c>
      <c r="AC16" s="147"/>
      <c r="AD16" s="147"/>
      <c r="AE16" s="57"/>
      <c r="AF16" s="157"/>
      <c r="AG16" s="51"/>
      <c r="AH16" s="51"/>
      <c r="AK16" s="53" t="s">
        <v>223</v>
      </c>
      <c r="AL16" s="53" t="s">
        <v>322</v>
      </c>
      <c r="AV16" s="51"/>
      <c r="AX16" s="51"/>
      <c r="AZ16" s="51"/>
      <c r="BB16" s="51"/>
      <c r="BD16" s="51"/>
      <c r="BF16" s="51"/>
    </row>
    <row r="17" spans="1:58" s="53" customFormat="1" ht="12.75" customHeight="1">
      <c r="A17" s="156">
        <v>14015</v>
      </c>
      <c r="B17" s="53" t="s">
        <v>364</v>
      </c>
      <c r="C17" s="54" t="s">
        <v>365</v>
      </c>
      <c r="D17" s="53" t="s">
        <v>400</v>
      </c>
      <c r="E17" s="54" t="s">
        <v>401</v>
      </c>
      <c r="F17" s="53" t="s">
        <v>27</v>
      </c>
      <c r="G17" s="55" t="s">
        <v>178</v>
      </c>
      <c r="H17" s="56">
        <v>912840</v>
      </c>
      <c r="I17" s="55" t="s">
        <v>151</v>
      </c>
      <c r="J17" s="55" t="s">
        <v>149</v>
      </c>
      <c r="K17" s="55" t="s">
        <v>87</v>
      </c>
      <c r="L17" s="55" t="s">
        <v>163</v>
      </c>
      <c r="M17" s="55" t="s">
        <v>75</v>
      </c>
      <c r="N17" s="55" t="s">
        <v>27</v>
      </c>
      <c r="O17" s="154">
        <v>41522</v>
      </c>
      <c r="P17" s="51">
        <v>2683900</v>
      </c>
      <c r="Q17" s="51">
        <v>98625</v>
      </c>
      <c r="R17" s="51"/>
      <c r="S17" s="51"/>
      <c r="T17" s="51"/>
      <c r="U17" s="51"/>
      <c r="V17" s="51"/>
      <c r="W17" s="52"/>
      <c r="X17" s="52"/>
      <c r="Y17" s="51"/>
      <c r="Z17" s="60" t="s">
        <v>58</v>
      </c>
      <c r="AA17" s="61"/>
      <c r="AB17" s="82">
        <f>IF(Z17=Tables!J$5,AA17*P17,)</f>
        <v>0</v>
      </c>
      <c r="AC17" s="147"/>
      <c r="AD17" s="147"/>
      <c r="AE17" s="57"/>
      <c r="AF17" s="157"/>
      <c r="AG17" s="51"/>
      <c r="AH17" s="51"/>
      <c r="AV17" s="51"/>
      <c r="AX17" s="51"/>
      <c r="AZ17" s="51"/>
      <c r="BB17" s="51"/>
      <c r="BD17" s="51"/>
      <c r="BF17" s="51"/>
    </row>
    <row r="18" spans="1:58" s="53" customFormat="1" ht="12.75" customHeight="1">
      <c r="A18" s="156">
        <v>14016</v>
      </c>
      <c r="B18" s="53" t="s">
        <v>366</v>
      </c>
      <c r="C18" s="54"/>
      <c r="D18" s="53" t="s">
        <v>367</v>
      </c>
      <c r="E18" s="54" t="s">
        <v>325</v>
      </c>
      <c r="F18" s="53" t="s">
        <v>27</v>
      </c>
      <c r="G18" s="55" t="s">
        <v>177</v>
      </c>
      <c r="H18" s="56"/>
      <c r="I18" s="55" t="s">
        <v>152</v>
      </c>
      <c r="J18" s="55" t="s">
        <v>38</v>
      </c>
      <c r="K18" s="55" t="s">
        <v>87</v>
      </c>
      <c r="L18" s="55" t="s">
        <v>74</v>
      </c>
      <c r="M18" s="55" t="s">
        <v>75</v>
      </c>
      <c r="N18" s="55" t="s">
        <v>27</v>
      </c>
      <c r="O18" s="57">
        <v>41518</v>
      </c>
      <c r="P18" s="51">
        <v>0</v>
      </c>
      <c r="Q18" s="51"/>
      <c r="R18" s="51"/>
      <c r="S18" s="51"/>
      <c r="T18" s="51"/>
      <c r="U18" s="51"/>
      <c r="V18" s="51"/>
      <c r="W18" s="52"/>
      <c r="X18" s="52"/>
      <c r="Y18" s="51"/>
      <c r="Z18" s="60" t="s">
        <v>66</v>
      </c>
      <c r="AA18" s="61">
        <v>0.2</v>
      </c>
      <c r="AB18" s="82">
        <f>IF(Z18=Tables!J$5,AA18*P18,)</f>
        <v>0</v>
      </c>
      <c r="AC18" s="147"/>
      <c r="AD18" s="147"/>
      <c r="AE18" s="57"/>
      <c r="AF18" s="157"/>
      <c r="AG18" s="51"/>
      <c r="AH18" s="51"/>
      <c r="AK18" s="53" t="s">
        <v>223</v>
      </c>
      <c r="AL18" s="53" t="s">
        <v>368</v>
      </c>
      <c r="AV18" s="51"/>
      <c r="AX18" s="51"/>
      <c r="AZ18" s="51"/>
      <c r="BB18" s="51"/>
      <c r="BD18" s="51"/>
      <c r="BF18" s="51"/>
    </row>
    <row r="19" spans="1:58" s="53" customFormat="1" ht="12.75" customHeight="1">
      <c r="A19" s="156">
        <v>14017</v>
      </c>
      <c r="B19" s="53" t="s">
        <v>369</v>
      </c>
      <c r="C19" s="54" t="s">
        <v>370</v>
      </c>
      <c r="D19" s="53" t="s">
        <v>371</v>
      </c>
      <c r="E19" s="54" t="s">
        <v>317</v>
      </c>
      <c r="F19" s="53" t="s">
        <v>27</v>
      </c>
      <c r="G19" s="55" t="s">
        <v>177</v>
      </c>
      <c r="H19" s="56"/>
      <c r="I19" s="55" t="s">
        <v>12</v>
      </c>
      <c r="J19" s="55" t="s">
        <v>38</v>
      </c>
      <c r="K19" s="55" t="s">
        <v>111</v>
      </c>
      <c r="L19" s="55" t="s">
        <v>164</v>
      </c>
      <c r="M19" s="55" t="s">
        <v>304</v>
      </c>
      <c r="N19" s="55" t="s">
        <v>27</v>
      </c>
      <c r="O19" s="57">
        <v>41534</v>
      </c>
      <c r="P19" s="51">
        <v>9750</v>
      </c>
      <c r="Q19" s="51"/>
      <c r="R19" s="51"/>
      <c r="S19" s="51"/>
      <c r="T19" s="51"/>
      <c r="U19" s="51"/>
      <c r="V19" s="51"/>
      <c r="W19" s="52"/>
      <c r="X19" s="52"/>
      <c r="Y19" s="51"/>
      <c r="Z19" s="60" t="s">
        <v>56</v>
      </c>
      <c r="AA19" s="61">
        <v>1</v>
      </c>
      <c r="AB19" s="82">
        <f>IF(Z19=Tables!J$5,AA19*P19,)</f>
        <v>0</v>
      </c>
      <c r="AC19" s="147"/>
      <c r="AD19" s="147"/>
      <c r="AE19" s="57"/>
      <c r="AF19" s="157"/>
      <c r="AG19" s="51"/>
      <c r="AH19" s="51"/>
      <c r="AK19" s="53" t="s">
        <v>243</v>
      </c>
      <c r="AL19" s="53" t="s">
        <v>399</v>
      </c>
      <c r="AV19" s="51"/>
      <c r="AX19" s="51"/>
      <c r="AZ19" s="51"/>
      <c r="BB19" s="51"/>
      <c r="BD19" s="51"/>
      <c r="BF19" s="51"/>
    </row>
    <row r="20" spans="1:58" s="53" customFormat="1" ht="12.75" customHeight="1">
      <c r="A20" s="156">
        <v>14018</v>
      </c>
      <c r="B20" s="53" t="s">
        <v>372</v>
      </c>
      <c r="C20" s="54" t="s">
        <v>311</v>
      </c>
      <c r="D20" s="53" t="s">
        <v>373</v>
      </c>
      <c r="E20" s="54" t="s">
        <v>374</v>
      </c>
      <c r="F20" s="53" t="s">
        <v>27</v>
      </c>
      <c r="G20" s="55" t="s">
        <v>177</v>
      </c>
      <c r="H20" s="56"/>
      <c r="I20" s="55" t="s">
        <v>12</v>
      </c>
      <c r="J20" s="55" t="s">
        <v>39</v>
      </c>
      <c r="K20" s="55" t="s">
        <v>87</v>
      </c>
      <c r="L20" s="55" t="s">
        <v>74</v>
      </c>
      <c r="M20" s="55" t="s">
        <v>75</v>
      </c>
      <c r="N20" s="55" t="s">
        <v>27</v>
      </c>
      <c r="O20" s="57">
        <v>41536</v>
      </c>
      <c r="P20" s="51">
        <v>24074</v>
      </c>
      <c r="Q20" s="51"/>
      <c r="R20" s="51"/>
      <c r="S20" s="51"/>
      <c r="T20" s="51"/>
      <c r="U20" s="51"/>
      <c r="V20" s="51"/>
      <c r="W20" s="52"/>
      <c r="X20" s="52"/>
      <c r="Y20" s="51"/>
      <c r="Z20" s="60" t="s">
        <v>56</v>
      </c>
      <c r="AA20" s="61">
        <v>0.3</v>
      </c>
      <c r="AB20" s="82">
        <f>IF(Z20=Tables!J$5,AA20*P20,)</f>
        <v>0</v>
      </c>
      <c r="AC20" s="147"/>
      <c r="AD20" s="147"/>
      <c r="AE20" s="57"/>
      <c r="AF20" s="157"/>
      <c r="AG20" s="51"/>
      <c r="AH20" s="51"/>
      <c r="AI20" s="53" t="s">
        <v>250</v>
      </c>
      <c r="AJ20" s="159" t="s">
        <v>402</v>
      </c>
      <c r="AK20" s="53" t="s">
        <v>375</v>
      </c>
      <c r="AL20" s="53" t="s">
        <v>376</v>
      </c>
      <c r="AM20" s="53" t="s">
        <v>250</v>
      </c>
      <c r="AN20" s="53" t="s">
        <v>402</v>
      </c>
      <c r="AO20" s="53" t="s">
        <v>230</v>
      </c>
      <c r="AP20" s="53" t="s">
        <v>403</v>
      </c>
      <c r="AV20" s="51"/>
      <c r="AX20" s="51"/>
      <c r="AZ20" s="51"/>
      <c r="BB20" s="51"/>
      <c r="BD20" s="51"/>
      <c r="BF20" s="51"/>
    </row>
    <row r="21" spans="1:58" s="53" customFormat="1" ht="12.75" customHeight="1">
      <c r="A21" s="156">
        <v>14019</v>
      </c>
      <c r="B21" s="53" t="s">
        <v>377</v>
      </c>
      <c r="C21" s="54" t="s">
        <v>378</v>
      </c>
      <c r="D21" s="53" t="s">
        <v>379</v>
      </c>
      <c r="E21" s="54" t="s">
        <v>313</v>
      </c>
      <c r="F21" s="53" t="s">
        <v>27</v>
      </c>
      <c r="G21" s="55" t="s">
        <v>177</v>
      </c>
      <c r="H21" s="56">
        <v>5790</v>
      </c>
      <c r="I21" s="55" t="s">
        <v>12</v>
      </c>
      <c r="J21" s="55" t="s">
        <v>38</v>
      </c>
      <c r="K21" s="55" t="s">
        <v>111</v>
      </c>
      <c r="L21" s="55" t="s">
        <v>164</v>
      </c>
      <c r="M21" s="55" t="s">
        <v>304</v>
      </c>
      <c r="N21" s="55" t="s">
        <v>27</v>
      </c>
      <c r="O21" s="57">
        <v>41536</v>
      </c>
      <c r="P21" s="51">
        <v>1800</v>
      </c>
      <c r="Q21" s="51"/>
      <c r="R21" s="51"/>
      <c r="S21" s="51"/>
      <c r="T21" s="51"/>
      <c r="U21" s="51"/>
      <c r="V21" s="51"/>
      <c r="W21" s="52"/>
      <c r="X21" s="52"/>
      <c r="Y21" s="51"/>
      <c r="Z21" s="60" t="s">
        <v>57</v>
      </c>
      <c r="AA21" s="61">
        <v>0</v>
      </c>
      <c r="AB21" s="82">
        <f>IF(Z21=Tables!J$5,AA21*P21,)</f>
        <v>0</v>
      </c>
      <c r="AC21" s="147"/>
      <c r="AD21" s="147"/>
      <c r="AE21" s="57"/>
      <c r="AF21" s="157"/>
      <c r="AG21" s="51"/>
      <c r="AH21" s="51"/>
      <c r="AK21" s="53" t="s">
        <v>269</v>
      </c>
      <c r="AL21" s="53" t="s">
        <v>380</v>
      </c>
      <c r="AV21" s="51"/>
      <c r="AX21" s="51"/>
      <c r="AZ21" s="51"/>
      <c r="BB21" s="51"/>
      <c r="BD21" s="51"/>
      <c r="BF21" s="51"/>
    </row>
    <row r="22" spans="1:58" s="53" customFormat="1" ht="12.75" customHeight="1">
      <c r="A22" s="156">
        <v>14020</v>
      </c>
      <c r="B22" s="53" t="s">
        <v>381</v>
      </c>
      <c r="C22" s="54" t="s">
        <v>382</v>
      </c>
      <c r="D22" s="53" t="s">
        <v>383</v>
      </c>
      <c r="E22" s="54" t="s">
        <v>313</v>
      </c>
      <c r="F22" s="53" t="s">
        <v>27</v>
      </c>
      <c r="G22" s="55" t="s">
        <v>177</v>
      </c>
      <c r="H22" s="56"/>
      <c r="I22" s="55" t="s">
        <v>12</v>
      </c>
      <c r="J22" s="55" t="s">
        <v>38</v>
      </c>
      <c r="K22" s="55" t="s">
        <v>111</v>
      </c>
      <c r="L22" s="55" t="s">
        <v>164</v>
      </c>
      <c r="M22" s="55" t="s">
        <v>304</v>
      </c>
      <c r="N22" s="55" t="s">
        <v>27</v>
      </c>
      <c r="O22" s="57">
        <v>41536</v>
      </c>
      <c r="P22" s="51">
        <v>1200</v>
      </c>
      <c r="Q22" s="51"/>
      <c r="R22" s="51"/>
      <c r="S22" s="51"/>
      <c r="T22" s="51"/>
      <c r="U22" s="51"/>
      <c r="V22" s="51"/>
      <c r="W22" s="52"/>
      <c r="X22" s="52"/>
      <c r="Y22" s="51"/>
      <c r="Z22" s="60" t="s">
        <v>56</v>
      </c>
      <c r="AA22" s="61">
        <v>1</v>
      </c>
      <c r="AB22" s="82">
        <f>IF(Z22=Tables!J$5,AA22*P22,)</f>
        <v>0</v>
      </c>
      <c r="AC22" s="147"/>
      <c r="AD22" s="147"/>
      <c r="AE22" s="57"/>
      <c r="AF22" s="157"/>
      <c r="AG22" s="51"/>
      <c r="AH22" s="51"/>
      <c r="AI22" s="53" t="s">
        <v>397</v>
      </c>
      <c r="AJ22" s="53" t="s">
        <v>398</v>
      </c>
      <c r="AK22" s="53" t="s">
        <v>397</v>
      </c>
      <c r="AL22" s="53" t="s">
        <v>398</v>
      </c>
      <c r="AV22" s="51"/>
      <c r="AX22" s="51"/>
      <c r="AZ22" s="51"/>
      <c r="BB22" s="51"/>
      <c r="BD22" s="51"/>
      <c r="BF22" s="51"/>
    </row>
    <row r="23" spans="1:58" s="53" customFormat="1" ht="12.75" customHeight="1">
      <c r="A23" s="156">
        <v>14021</v>
      </c>
      <c r="B23" s="53" t="s">
        <v>385</v>
      </c>
      <c r="C23" s="54" t="s">
        <v>386</v>
      </c>
      <c r="D23" s="53" t="s">
        <v>387</v>
      </c>
      <c r="E23" s="54" t="s">
        <v>313</v>
      </c>
      <c r="F23" s="53" t="s">
        <v>27</v>
      </c>
      <c r="G23" s="55" t="s">
        <v>177</v>
      </c>
      <c r="H23" s="56"/>
      <c r="I23" s="55" t="s">
        <v>12</v>
      </c>
      <c r="J23" s="55" t="s">
        <v>149</v>
      </c>
      <c r="K23" s="55" t="s">
        <v>111</v>
      </c>
      <c r="L23" s="55" t="s">
        <v>164</v>
      </c>
      <c r="M23" s="55" t="s">
        <v>304</v>
      </c>
      <c r="N23" s="55" t="s">
        <v>27</v>
      </c>
      <c r="O23" s="57">
        <v>41537</v>
      </c>
      <c r="P23" s="51">
        <v>49660</v>
      </c>
      <c r="Q23" s="51"/>
      <c r="R23" s="51"/>
      <c r="S23" s="51"/>
      <c r="T23" s="51"/>
      <c r="U23" s="51"/>
      <c r="V23" s="51"/>
      <c r="W23" s="52"/>
      <c r="X23" s="52"/>
      <c r="Y23" s="51"/>
      <c r="Z23" s="60" t="s">
        <v>67</v>
      </c>
      <c r="AA23" s="61">
        <v>0</v>
      </c>
      <c r="AB23" s="82">
        <f>IF(Z23=Tables!J$5,AA23*P23,)</f>
        <v>0</v>
      </c>
      <c r="AC23" s="147"/>
      <c r="AD23" s="147"/>
      <c r="AE23" s="57"/>
      <c r="AF23" s="157"/>
      <c r="AG23" s="51"/>
      <c r="AH23" s="51"/>
      <c r="AV23" s="51"/>
      <c r="AX23" s="51"/>
      <c r="AZ23" s="51"/>
      <c r="BB23" s="51"/>
      <c r="BD23" s="51"/>
      <c r="BF23" s="51"/>
    </row>
    <row r="24" spans="1:58" s="53" customFormat="1" ht="12.75" customHeight="1">
      <c r="A24" s="156">
        <v>14022</v>
      </c>
      <c r="B24" s="53" t="s">
        <v>388</v>
      </c>
      <c r="C24" s="54" t="s">
        <v>389</v>
      </c>
      <c r="D24" s="53" t="s">
        <v>390</v>
      </c>
      <c r="E24" s="54" t="s">
        <v>317</v>
      </c>
      <c r="F24" s="53" t="s">
        <v>27</v>
      </c>
      <c r="G24" s="55" t="s">
        <v>177</v>
      </c>
      <c r="H24" s="56"/>
      <c r="I24" s="55" t="s">
        <v>12</v>
      </c>
      <c r="J24" s="55" t="s">
        <v>37</v>
      </c>
      <c r="K24" s="55" t="s">
        <v>111</v>
      </c>
      <c r="L24" s="55" t="s">
        <v>164</v>
      </c>
      <c r="M24" s="55" t="s">
        <v>304</v>
      </c>
      <c r="N24" s="55" t="s">
        <v>27</v>
      </c>
      <c r="O24" s="57">
        <v>41537</v>
      </c>
      <c r="P24" s="51">
        <v>0</v>
      </c>
      <c r="Q24" s="51"/>
      <c r="R24" s="51"/>
      <c r="S24" s="51"/>
      <c r="T24" s="51"/>
      <c r="U24" s="51"/>
      <c r="V24" s="51"/>
      <c r="W24" s="52"/>
      <c r="X24" s="52"/>
      <c r="Y24" s="51"/>
      <c r="Z24" s="60" t="s">
        <v>66</v>
      </c>
      <c r="AA24" s="61"/>
      <c r="AB24" s="82">
        <f>IF(Z24=Tables!J$5,AA24*P24,)</f>
        <v>0</v>
      </c>
      <c r="AC24" s="147"/>
      <c r="AD24" s="147"/>
      <c r="AE24" s="57"/>
      <c r="AF24" s="157"/>
      <c r="AG24" s="51"/>
      <c r="AH24" s="51"/>
      <c r="AV24" s="51"/>
      <c r="AX24" s="51"/>
      <c r="AZ24" s="51"/>
      <c r="BB24" s="51"/>
      <c r="BD24" s="51"/>
      <c r="BF24" s="51"/>
    </row>
    <row r="25" spans="1:58" s="53" customFormat="1" ht="12.75" customHeight="1">
      <c r="A25" s="156">
        <v>14023</v>
      </c>
      <c r="B25" s="53" t="s">
        <v>391</v>
      </c>
      <c r="C25" s="54" t="s">
        <v>392</v>
      </c>
      <c r="D25" s="53" t="s">
        <v>393</v>
      </c>
      <c r="E25" s="54" t="s">
        <v>394</v>
      </c>
      <c r="F25" s="53" t="s">
        <v>27</v>
      </c>
      <c r="G25" s="55" t="s">
        <v>177</v>
      </c>
      <c r="H25" s="56"/>
      <c r="I25" s="55" t="s">
        <v>12</v>
      </c>
      <c r="J25" s="55" t="s">
        <v>38</v>
      </c>
      <c r="K25" s="55" t="s">
        <v>111</v>
      </c>
      <c r="L25" s="55" t="s">
        <v>164</v>
      </c>
      <c r="M25" s="55" t="s">
        <v>304</v>
      </c>
      <c r="N25" s="55" t="s">
        <v>27</v>
      </c>
      <c r="O25" s="57">
        <v>41536</v>
      </c>
      <c r="P25" s="51">
        <v>9800</v>
      </c>
      <c r="Q25" s="51"/>
      <c r="R25" s="51"/>
      <c r="S25" s="51"/>
      <c r="T25" s="51"/>
      <c r="U25" s="51"/>
      <c r="V25" s="51"/>
      <c r="W25" s="52"/>
      <c r="X25" s="52"/>
      <c r="Y25" s="51"/>
      <c r="Z25" s="60" t="s">
        <v>58</v>
      </c>
      <c r="AA25" s="61">
        <v>0.02</v>
      </c>
      <c r="AB25" s="82">
        <f>IF(Z25=Tables!J$5,AA25*P25,)</f>
        <v>0</v>
      </c>
      <c r="AC25" s="147"/>
      <c r="AD25" s="147"/>
      <c r="AE25" s="57"/>
      <c r="AF25" s="157"/>
      <c r="AG25" s="51"/>
      <c r="AH25" s="51"/>
      <c r="AK25" s="53" t="s">
        <v>395</v>
      </c>
      <c r="AL25" s="53" t="s">
        <v>396</v>
      </c>
      <c r="AV25" s="51"/>
      <c r="AX25" s="51"/>
      <c r="AZ25" s="51"/>
      <c r="BB25" s="51"/>
      <c r="BD25" s="51"/>
      <c r="BF25" s="51"/>
    </row>
    <row r="26" spans="1:58" s="53" customFormat="1" ht="12.75" customHeight="1">
      <c r="A26" s="156">
        <v>14024</v>
      </c>
      <c r="B26" s="53" t="s">
        <v>404</v>
      </c>
      <c r="C26" s="54" t="s">
        <v>405</v>
      </c>
      <c r="D26" s="53" t="s">
        <v>406</v>
      </c>
      <c r="E26" s="54" t="s">
        <v>317</v>
      </c>
      <c r="F26" s="53" t="s">
        <v>27</v>
      </c>
      <c r="G26" s="55" t="s">
        <v>177</v>
      </c>
      <c r="H26" s="56"/>
      <c r="I26" s="55" t="s">
        <v>13</v>
      </c>
      <c r="J26" s="55" t="s">
        <v>38</v>
      </c>
      <c r="K26" s="55" t="s">
        <v>111</v>
      </c>
      <c r="L26" s="55" t="s">
        <v>74</v>
      </c>
      <c r="M26" s="55" t="s">
        <v>75</v>
      </c>
      <c r="N26" s="55" t="s">
        <v>27</v>
      </c>
      <c r="O26" s="57">
        <v>41543</v>
      </c>
      <c r="P26" s="51">
        <v>464848</v>
      </c>
      <c r="Q26" s="51"/>
      <c r="R26" s="51"/>
      <c r="S26" s="51"/>
      <c r="T26" s="51"/>
      <c r="U26" s="51"/>
      <c r="V26" s="51"/>
      <c r="W26" s="52"/>
      <c r="X26" s="52"/>
      <c r="Y26" s="51"/>
      <c r="Z26" s="60" t="s">
        <v>57</v>
      </c>
      <c r="AA26" s="61">
        <v>0.3</v>
      </c>
      <c r="AB26" s="82">
        <f>IF(Z26=Tables!J$5,AA26*P26,)</f>
        <v>0</v>
      </c>
      <c r="AC26" s="147"/>
      <c r="AD26" s="147"/>
      <c r="AE26" s="57"/>
      <c r="AF26" s="157"/>
      <c r="AG26" s="51"/>
      <c r="AH26" s="51"/>
      <c r="AK26" s="53" t="s">
        <v>238</v>
      </c>
      <c r="AL26" s="53" t="s">
        <v>407</v>
      </c>
      <c r="AV26" s="51"/>
      <c r="AX26" s="51"/>
      <c r="AZ26" s="51"/>
      <c r="BB26" s="51"/>
      <c r="BD26" s="51"/>
      <c r="BF26" s="51"/>
    </row>
    <row r="27" spans="1:58" s="53" customFormat="1" ht="12.75" customHeight="1">
      <c r="A27" s="156">
        <v>14025</v>
      </c>
      <c r="B27" s="53" t="s">
        <v>408</v>
      </c>
      <c r="C27" s="54"/>
      <c r="E27" s="54" t="s">
        <v>313</v>
      </c>
      <c r="F27" s="53" t="s">
        <v>27</v>
      </c>
      <c r="G27" s="55" t="s">
        <v>177</v>
      </c>
      <c r="H27" s="56">
        <v>15000</v>
      </c>
      <c r="I27" s="55" t="s">
        <v>12</v>
      </c>
      <c r="J27" s="55" t="s">
        <v>38</v>
      </c>
      <c r="K27" s="55" t="s">
        <v>87</v>
      </c>
      <c r="L27" s="55" t="s">
        <v>163</v>
      </c>
      <c r="M27" s="55" t="s">
        <v>75</v>
      </c>
      <c r="N27" s="55" t="s">
        <v>27</v>
      </c>
      <c r="O27" s="57">
        <v>41548</v>
      </c>
      <c r="P27" s="51">
        <v>138430</v>
      </c>
      <c r="Q27" s="51"/>
      <c r="R27" s="51"/>
      <c r="S27" s="51"/>
      <c r="T27" s="51"/>
      <c r="U27" s="51"/>
      <c r="V27" s="51"/>
      <c r="W27" s="52"/>
      <c r="X27" s="52"/>
      <c r="Y27" s="51"/>
      <c r="Z27" s="60" t="s">
        <v>56</v>
      </c>
      <c r="AA27" s="61"/>
      <c r="AB27" s="82">
        <f>IF(Z27=Tables!J$5,AA27*P27,)</f>
        <v>0</v>
      </c>
      <c r="AC27" s="147"/>
      <c r="AD27" s="147"/>
      <c r="AE27" s="57"/>
      <c r="AF27" s="157"/>
      <c r="AG27" s="51"/>
      <c r="AH27" s="51"/>
      <c r="AI27" s="53" t="s">
        <v>223</v>
      </c>
      <c r="AJ27" s="159" t="s">
        <v>1013</v>
      </c>
      <c r="AK27" s="53" t="s">
        <v>223</v>
      </c>
      <c r="AV27" s="51"/>
      <c r="AX27" s="51"/>
      <c r="AZ27" s="51"/>
      <c r="BB27" s="51"/>
      <c r="BD27" s="51"/>
      <c r="BF27" s="51"/>
    </row>
    <row r="28" spans="1:58" s="53" customFormat="1" ht="12.75" customHeight="1">
      <c r="A28" s="156">
        <v>14026</v>
      </c>
      <c r="B28" s="53" t="s">
        <v>409</v>
      </c>
      <c r="C28" s="54" t="s">
        <v>410</v>
      </c>
      <c r="D28" s="53" t="s">
        <v>411</v>
      </c>
      <c r="E28" s="54" t="s">
        <v>412</v>
      </c>
      <c r="F28" s="53" t="s">
        <v>27</v>
      </c>
      <c r="G28" s="55" t="s">
        <v>177</v>
      </c>
      <c r="H28" s="56"/>
      <c r="I28" s="55" t="s">
        <v>12</v>
      </c>
      <c r="J28" s="55" t="s">
        <v>38</v>
      </c>
      <c r="K28" s="55" t="s">
        <v>87</v>
      </c>
      <c r="L28" s="55" t="s">
        <v>163</v>
      </c>
      <c r="M28" s="55" t="s">
        <v>75</v>
      </c>
      <c r="N28" s="55" t="s">
        <v>27</v>
      </c>
      <c r="O28" s="57">
        <v>41548</v>
      </c>
      <c r="P28" s="51">
        <v>70990</v>
      </c>
      <c r="Q28" s="51"/>
      <c r="R28" s="51"/>
      <c r="S28" s="51"/>
      <c r="T28" s="51"/>
      <c r="U28" s="51"/>
      <c r="V28" s="51"/>
      <c r="W28" s="52"/>
      <c r="X28" s="52"/>
      <c r="Y28" s="51"/>
      <c r="Z28" s="60" t="s">
        <v>57</v>
      </c>
      <c r="AA28" s="61"/>
      <c r="AB28" s="82">
        <f>IF(Z28=Tables!J$5,AA28*P28,)</f>
        <v>0</v>
      </c>
      <c r="AC28" s="147"/>
      <c r="AD28" s="147"/>
      <c r="AE28" s="57"/>
      <c r="AF28" s="157"/>
      <c r="AG28" s="51"/>
      <c r="AH28" s="51"/>
      <c r="AV28" s="51"/>
      <c r="AX28" s="51"/>
      <c r="AZ28" s="51"/>
      <c r="BB28" s="51"/>
      <c r="BD28" s="51"/>
      <c r="BF28" s="51"/>
    </row>
    <row r="29" spans="1:58" s="53" customFormat="1" ht="12.75" customHeight="1">
      <c r="A29" s="156">
        <v>14027</v>
      </c>
      <c r="B29" s="53" t="s">
        <v>413</v>
      </c>
      <c r="C29" s="54" t="s">
        <v>414</v>
      </c>
      <c r="D29" s="53" t="s">
        <v>415</v>
      </c>
      <c r="E29" s="54" t="s">
        <v>416</v>
      </c>
      <c r="F29" s="53" t="s">
        <v>27</v>
      </c>
      <c r="G29" s="55" t="s">
        <v>177</v>
      </c>
      <c r="H29" s="56"/>
      <c r="I29" s="55" t="s">
        <v>12</v>
      </c>
      <c r="J29" s="55" t="s">
        <v>38</v>
      </c>
      <c r="K29" s="55" t="s">
        <v>111</v>
      </c>
      <c r="L29" s="55" t="s">
        <v>164</v>
      </c>
      <c r="M29" s="55" t="s">
        <v>304</v>
      </c>
      <c r="N29" s="55" t="s">
        <v>27</v>
      </c>
      <c r="O29" s="57">
        <v>41544</v>
      </c>
      <c r="P29" s="51">
        <v>4791</v>
      </c>
      <c r="Q29" s="51"/>
      <c r="R29" s="51"/>
      <c r="S29" s="51"/>
      <c r="T29" s="51"/>
      <c r="U29" s="51"/>
      <c r="V29" s="51"/>
      <c r="W29" s="52"/>
      <c r="X29" s="52"/>
      <c r="Y29" s="51"/>
      <c r="Z29" s="60" t="s">
        <v>57</v>
      </c>
      <c r="AA29" s="61">
        <v>0.5</v>
      </c>
      <c r="AB29" s="82">
        <f>IF(Z29=Tables!J$5,AA29*P29,)</f>
        <v>0</v>
      </c>
      <c r="AC29" s="147"/>
      <c r="AD29" s="147"/>
      <c r="AE29" s="57"/>
      <c r="AF29" s="157"/>
      <c r="AG29" s="51"/>
      <c r="AH29" s="51"/>
      <c r="AK29" s="53" t="s">
        <v>420</v>
      </c>
      <c r="AL29" s="53" t="s">
        <v>421</v>
      </c>
      <c r="AV29" s="51"/>
      <c r="AX29" s="51"/>
      <c r="AZ29" s="51"/>
      <c r="BB29" s="51"/>
      <c r="BD29" s="51"/>
      <c r="BF29" s="51"/>
    </row>
    <row r="30" spans="1:58" s="53" customFormat="1" ht="12.75" customHeight="1">
      <c r="A30" s="156">
        <v>14028</v>
      </c>
      <c r="B30" s="53" t="s">
        <v>417</v>
      </c>
      <c r="C30" s="54" t="s">
        <v>418</v>
      </c>
      <c r="D30" s="53" t="s">
        <v>419</v>
      </c>
      <c r="E30" s="54" t="s">
        <v>313</v>
      </c>
      <c r="F30" s="53" t="s">
        <v>27</v>
      </c>
      <c r="G30" s="55" t="s">
        <v>177</v>
      </c>
      <c r="H30" s="56"/>
      <c r="I30" s="55" t="s">
        <v>12</v>
      </c>
      <c r="J30" s="55" t="s">
        <v>38</v>
      </c>
      <c r="K30" s="55" t="s">
        <v>111</v>
      </c>
      <c r="L30" s="55" t="s">
        <v>164</v>
      </c>
      <c r="M30" s="55" t="s">
        <v>304</v>
      </c>
      <c r="N30" s="55" t="s">
        <v>27</v>
      </c>
      <c r="O30" s="57">
        <v>41548</v>
      </c>
      <c r="P30" s="51">
        <v>4380</v>
      </c>
      <c r="Q30" s="51"/>
      <c r="R30" s="51"/>
      <c r="S30" s="51"/>
      <c r="T30" s="51"/>
      <c r="U30" s="51"/>
      <c r="V30" s="51"/>
      <c r="W30" s="52"/>
      <c r="X30" s="52"/>
      <c r="Y30" s="51"/>
      <c r="Z30" s="60" t="s">
        <v>56</v>
      </c>
      <c r="AA30" s="61">
        <v>1</v>
      </c>
      <c r="AB30" s="82">
        <f>IF(Z30=Tables!J$5,AA30*P30,)</f>
        <v>0</v>
      </c>
      <c r="AC30" s="147"/>
      <c r="AD30" s="147"/>
      <c r="AE30" s="57"/>
      <c r="AF30" s="157"/>
      <c r="AG30" s="51"/>
      <c r="AH30" s="51"/>
      <c r="AI30" s="53" t="s">
        <v>223</v>
      </c>
      <c r="AJ30" s="53" t="s">
        <v>322</v>
      </c>
      <c r="AK30" s="53" t="s">
        <v>223</v>
      </c>
      <c r="AL30" s="53" t="s">
        <v>322</v>
      </c>
      <c r="AV30" s="51"/>
      <c r="AX30" s="51"/>
      <c r="AZ30" s="51"/>
      <c r="BB30" s="51"/>
      <c r="BD30" s="51"/>
      <c r="BF30" s="51"/>
    </row>
    <row r="31" spans="1:58" s="53" customFormat="1" ht="12.75" customHeight="1">
      <c r="A31" s="156">
        <v>14029</v>
      </c>
      <c r="B31" s="53" t="s">
        <v>422</v>
      </c>
      <c r="C31" s="54" t="s">
        <v>423</v>
      </c>
      <c r="D31" s="53" t="s">
        <v>424</v>
      </c>
      <c r="E31" s="54" t="s">
        <v>374</v>
      </c>
      <c r="F31" s="53" t="s">
        <v>27</v>
      </c>
      <c r="G31" s="55" t="s">
        <v>177</v>
      </c>
      <c r="H31" s="56"/>
      <c r="I31" s="55" t="s">
        <v>12</v>
      </c>
      <c r="J31" s="55" t="s">
        <v>38</v>
      </c>
      <c r="K31" s="55" t="s">
        <v>111</v>
      </c>
      <c r="L31" s="55" t="s">
        <v>164</v>
      </c>
      <c r="M31" s="55" t="s">
        <v>304</v>
      </c>
      <c r="N31" s="55" t="s">
        <v>27</v>
      </c>
      <c r="O31" s="57">
        <v>41548</v>
      </c>
      <c r="P31" s="51">
        <v>745</v>
      </c>
      <c r="Q31" s="51"/>
      <c r="R31" s="51"/>
      <c r="S31" s="51"/>
      <c r="T31" s="51"/>
      <c r="U31" s="51"/>
      <c r="V31" s="51"/>
      <c r="W31" s="52"/>
      <c r="X31" s="52"/>
      <c r="Y31" s="51"/>
      <c r="Z31" s="60" t="s">
        <v>56</v>
      </c>
      <c r="AA31" s="61">
        <v>1</v>
      </c>
      <c r="AB31" s="82">
        <f>IF(Z31=Tables!J$5,AA31*P31,)</f>
        <v>0</v>
      </c>
      <c r="AC31" s="147"/>
      <c r="AD31" s="147"/>
      <c r="AE31" s="57"/>
      <c r="AF31" s="157"/>
      <c r="AG31" s="51"/>
      <c r="AH31" s="51"/>
      <c r="AI31" s="53" t="s">
        <v>268</v>
      </c>
      <c r="AJ31" s="53" t="s">
        <v>428</v>
      </c>
      <c r="AK31" s="53" t="s">
        <v>268</v>
      </c>
      <c r="AL31" s="53" t="s">
        <v>428</v>
      </c>
      <c r="AV31" s="51"/>
      <c r="AX31" s="51"/>
      <c r="AZ31" s="51"/>
      <c r="BB31" s="51"/>
      <c r="BD31" s="51"/>
      <c r="BF31" s="51"/>
    </row>
    <row r="32" spans="1:58" s="53" customFormat="1" ht="12.75" customHeight="1">
      <c r="A32" s="156">
        <v>14030</v>
      </c>
      <c r="B32" s="53" t="s">
        <v>425</v>
      </c>
      <c r="C32" s="54" t="s">
        <v>426</v>
      </c>
      <c r="D32" s="53" t="s">
        <v>427</v>
      </c>
      <c r="E32" s="54" t="s">
        <v>313</v>
      </c>
      <c r="F32" s="53" t="s">
        <v>27</v>
      </c>
      <c r="G32" s="55" t="s">
        <v>177</v>
      </c>
      <c r="H32" s="56"/>
      <c r="I32" s="55" t="s">
        <v>152</v>
      </c>
      <c r="J32" s="55" t="s">
        <v>38</v>
      </c>
      <c r="K32" s="55" t="s">
        <v>111</v>
      </c>
      <c r="L32" s="55" t="s">
        <v>164</v>
      </c>
      <c r="M32" s="55" t="s">
        <v>304</v>
      </c>
      <c r="N32" s="55" t="s">
        <v>27</v>
      </c>
      <c r="O32" s="57">
        <v>41548</v>
      </c>
      <c r="P32" s="51">
        <v>11940</v>
      </c>
      <c r="Q32" s="51"/>
      <c r="R32" s="51"/>
      <c r="S32" s="51"/>
      <c r="T32" s="51"/>
      <c r="U32" s="51"/>
      <c r="V32" s="51"/>
      <c r="W32" s="52"/>
      <c r="X32" s="52"/>
      <c r="Y32" s="51"/>
      <c r="Z32" s="60" t="s">
        <v>56</v>
      </c>
      <c r="AA32" s="61">
        <v>1</v>
      </c>
      <c r="AB32" s="82">
        <f>IF(Z32=Tables!J$5,AA32*P32,)</f>
        <v>0</v>
      </c>
      <c r="AC32" s="147"/>
      <c r="AD32" s="147"/>
      <c r="AE32" s="57"/>
      <c r="AF32" s="157"/>
      <c r="AG32" s="51"/>
      <c r="AH32" s="51"/>
      <c r="AI32" s="53" t="s">
        <v>429</v>
      </c>
      <c r="AJ32" s="53" t="s">
        <v>430</v>
      </c>
      <c r="AK32" s="53" t="s">
        <v>429</v>
      </c>
      <c r="AL32" s="53" t="s">
        <v>430</v>
      </c>
      <c r="AV32" s="51"/>
      <c r="AX32" s="51"/>
      <c r="AZ32" s="51"/>
      <c r="BB32" s="51"/>
      <c r="BD32" s="51"/>
      <c r="BF32" s="51"/>
    </row>
    <row r="33" spans="1:58" s="53" customFormat="1" ht="12.75" customHeight="1">
      <c r="A33" s="156">
        <v>14031</v>
      </c>
      <c r="B33" s="53" t="s">
        <v>433</v>
      </c>
      <c r="C33" s="54"/>
      <c r="D33" s="53" t="s">
        <v>316</v>
      </c>
      <c r="E33" s="53" t="s">
        <v>317</v>
      </c>
      <c r="F33" s="53" t="s">
        <v>27</v>
      </c>
      <c r="G33" s="55" t="s">
        <v>177</v>
      </c>
      <c r="H33" s="56"/>
      <c r="I33" s="55" t="s">
        <v>14</v>
      </c>
      <c r="J33" s="55" t="s">
        <v>38</v>
      </c>
      <c r="K33" s="55" t="s">
        <v>87</v>
      </c>
      <c r="L33" s="55" t="s">
        <v>163</v>
      </c>
      <c r="M33" s="55" t="s">
        <v>75</v>
      </c>
      <c r="N33" s="55" t="s">
        <v>27</v>
      </c>
      <c r="O33" s="57">
        <v>41557</v>
      </c>
      <c r="P33" s="51">
        <v>226750</v>
      </c>
      <c r="Q33" s="51"/>
      <c r="R33" s="51"/>
      <c r="S33" s="51"/>
      <c r="T33" s="51"/>
      <c r="U33" s="51"/>
      <c r="V33" s="51"/>
      <c r="W33" s="52"/>
      <c r="X33" s="52"/>
      <c r="Y33" s="51"/>
      <c r="Z33" s="60" t="s">
        <v>58</v>
      </c>
      <c r="AA33" s="61"/>
      <c r="AB33" s="82">
        <f>IF(Z33=Tables!J$5,AA33*P33,)</f>
        <v>0</v>
      </c>
      <c r="AC33" s="147"/>
      <c r="AD33" s="147"/>
      <c r="AE33" s="57"/>
      <c r="AF33" s="157"/>
      <c r="AG33" s="51"/>
      <c r="AH33" s="51"/>
      <c r="AV33" s="51"/>
      <c r="AX33" s="51"/>
      <c r="AZ33" s="51"/>
      <c r="BB33" s="51"/>
      <c r="BD33" s="51"/>
      <c r="BF33" s="51"/>
    </row>
    <row r="34" spans="1:58" s="53" customFormat="1" ht="12.75" customHeight="1">
      <c r="A34" s="156">
        <v>14032</v>
      </c>
      <c r="B34" s="53" t="s">
        <v>431</v>
      </c>
      <c r="C34" s="54" t="s">
        <v>434</v>
      </c>
      <c r="D34" s="158" t="s">
        <v>432</v>
      </c>
      <c r="E34" s="54" t="s">
        <v>355</v>
      </c>
      <c r="F34" s="53" t="s">
        <v>27</v>
      </c>
      <c r="G34" s="55" t="s">
        <v>178</v>
      </c>
      <c r="H34" s="56"/>
      <c r="I34" s="55" t="s">
        <v>293</v>
      </c>
      <c r="J34" s="55" t="s">
        <v>38</v>
      </c>
      <c r="K34" s="55" t="s">
        <v>87</v>
      </c>
      <c r="L34" s="55" t="s">
        <v>163</v>
      </c>
      <c r="M34" s="55" t="s">
        <v>75</v>
      </c>
      <c r="N34" s="55" t="s">
        <v>27</v>
      </c>
      <c r="O34" s="57">
        <v>41557</v>
      </c>
      <c r="P34" s="51">
        <v>22300</v>
      </c>
      <c r="Q34" s="51"/>
      <c r="R34" s="51"/>
      <c r="S34" s="51"/>
      <c r="T34" s="51"/>
      <c r="U34" s="51"/>
      <c r="V34" s="51"/>
      <c r="W34" s="52"/>
      <c r="X34" s="52"/>
      <c r="Y34" s="51"/>
      <c r="Z34" s="60" t="s">
        <v>57</v>
      </c>
      <c r="AA34" s="61"/>
      <c r="AB34" s="82">
        <f>IF(Z34=Tables!J$5,AA34*P34,)</f>
        <v>0</v>
      </c>
      <c r="AC34" s="147"/>
      <c r="AD34" s="147"/>
      <c r="AE34" s="57"/>
      <c r="AF34" s="157"/>
      <c r="AG34" s="51"/>
      <c r="AH34" s="51"/>
      <c r="AV34" s="51"/>
      <c r="AX34" s="51"/>
      <c r="AZ34" s="51"/>
      <c r="BB34" s="51"/>
      <c r="BD34" s="51"/>
      <c r="BF34" s="51"/>
    </row>
    <row r="35" spans="1:58" s="53" customFormat="1" ht="12.75" customHeight="1">
      <c r="A35" s="156">
        <v>14033</v>
      </c>
      <c r="B35" s="53" t="s">
        <v>435</v>
      </c>
      <c r="C35" s="54" t="s">
        <v>311</v>
      </c>
      <c r="D35" s="53" t="s">
        <v>379</v>
      </c>
      <c r="E35" s="54" t="s">
        <v>313</v>
      </c>
      <c r="F35" s="53" t="s">
        <v>27</v>
      </c>
      <c r="G35" s="55" t="s">
        <v>177</v>
      </c>
      <c r="H35" s="56">
        <v>5790</v>
      </c>
      <c r="I35" s="55" t="s">
        <v>12</v>
      </c>
      <c r="J35" s="55" t="s">
        <v>39</v>
      </c>
      <c r="K35" s="55" t="s">
        <v>87</v>
      </c>
      <c r="L35" s="55" t="s">
        <v>74</v>
      </c>
      <c r="M35" s="55" t="s">
        <v>75</v>
      </c>
      <c r="N35" s="55" t="s">
        <v>27</v>
      </c>
      <c r="O35" s="57">
        <v>41558</v>
      </c>
      <c r="P35" s="51">
        <v>193836</v>
      </c>
      <c r="Q35" s="51">
        <v>1800</v>
      </c>
      <c r="R35" s="51">
        <v>1561</v>
      </c>
      <c r="S35" s="51"/>
      <c r="T35" s="51"/>
      <c r="U35" s="51"/>
      <c r="V35" s="51"/>
      <c r="W35" s="52"/>
      <c r="X35" s="52"/>
      <c r="Y35" s="51"/>
      <c r="Z35" s="60" t="s">
        <v>57</v>
      </c>
      <c r="AA35" s="61">
        <v>0.5</v>
      </c>
      <c r="AB35" s="82">
        <f>IF(Z35=Tables!J$5,AA35*P35,)</f>
        <v>0</v>
      </c>
      <c r="AC35" s="147"/>
      <c r="AD35" s="147"/>
      <c r="AE35" s="57"/>
      <c r="AF35" s="157"/>
      <c r="AG35" s="51"/>
      <c r="AH35" s="51"/>
      <c r="AK35" s="53" t="s">
        <v>269</v>
      </c>
      <c r="AL35" s="53" t="s">
        <v>436</v>
      </c>
      <c r="AV35" s="51"/>
      <c r="AX35" s="51"/>
      <c r="AZ35" s="51"/>
      <c r="BB35" s="51"/>
      <c r="BD35" s="51"/>
      <c r="BF35" s="51"/>
    </row>
    <row r="36" spans="1:58" s="53" customFormat="1" ht="12.75" customHeight="1">
      <c r="A36" s="156">
        <v>14034</v>
      </c>
      <c r="B36" s="53" t="s">
        <v>437</v>
      </c>
      <c r="C36" s="54" t="s">
        <v>438</v>
      </c>
      <c r="D36" s="53" t="s">
        <v>488</v>
      </c>
      <c r="E36" s="54" t="s">
        <v>439</v>
      </c>
      <c r="F36" s="53" t="s">
        <v>27</v>
      </c>
      <c r="G36" s="55" t="s">
        <v>179</v>
      </c>
      <c r="H36" s="56">
        <v>40554</v>
      </c>
      <c r="I36" s="55" t="s">
        <v>15</v>
      </c>
      <c r="J36" s="55" t="s">
        <v>38</v>
      </c>
      <c r="K36" s="55" t="s">
        <v>87</v>
      </c>
      <c r="L36" s="55" t="s">
        <v>163</v>
      </c>
      <c r="M36" s="55" t="s">
        <v>75</v>
      </c>
      <c r="N36" s="55" t="s">
        <v>27</v>
      </c>
      <c r="O36" s="57">
        <v>41563</v>
      </c>
      <c r="P36" s="51">
        <v>493420</v>
      </c>
      <c r="Q36" s="51"/>
      <c r="R36" s="51"/>
      <c r="S36" s="51"/>
      <c r="T36" s="51"/>
      <c r="U36" s="51"/>
      <c r="V36" s="51"/>
      <c r="W36" s="52"/>
      <c r="X36" s="52"/>
      <c r="Y36" s="51"/>
      <c r="Z36" s="60" t="s">
        <v>57</v>
      </c>
      <c r="AA36" s="61">
        <v>0.1</v>
      </c>
      <c r="AB36" s="82">
        <f>IF(Z36=Tables!J$5,AA36*P36,)</f>
        <v>0</v>
      </c>
      <c r="AC36" s="147"/>
      <c r="AD36" s="147"/>
      <c r="AE36" s="57"/>
      <c r="AF36" s="157"/>
      <c r="AG36" s="51"/>
      <c r="AH36" s="51"/>
      <c r="AK36" s="53" t="s">
        <v>234</v>
      </c>
      <c r="AL36" s="53" t="s">
        <v>440</v>
      </c>
      <c r="AV36" s="51"/>
      <c r="AX36" s="51"/>
      <c r="AZ36" s="51"/>
      <c r="BB36" s="51"/>
      <c r="BD36" s="51"/>
      <c r="BF36" s="51"/>
    </row>
    <row r="37" spans="1:58" s="53" customFormat="1" ht="12.75" customHeight="1">
      <c r="A37" s="156">
        <v>14035</v>
      </c>
      <c r="B37" s="53" t="s">
        <v>445</v>
      </c>
      <c r="C37" s="54" t="s">
        <v>311</v>
      </c>
      <c r="D37" s="53" t="s">
        <v>444</v>
      </c>
      <c r="E37" s="54" t="s">
        <v>355</v>
      </c>
      <c r="F37" s="53" t="s">
        <v>27</v>
      </c>
      <c r="G37" s="55" t="s">
        <v>178</v>
      </c>
      <c r="H37" s="56"/>
      <c r="I37" s="55" t="s">
        <v>16</v>
      </c>
      <c r="J37" s="55" t="s">
        <v>38</v>
      </c>
      <c r="K37" s="55" t="s">
        <v>87</v>
      </c>
      <c r="L37" s="55" t="s">
        <v>74</v>
      </c>
      <c r="M37" s="55" t="s">
        <v>75</v>
      </c>
      <c r="N37" s="55" t="s">
        <v>27</v>
      </c>
      <c r="O37" s="57">
        <v>41562</v>
      </c>
      <c r="P37" s="166">
        <v>326449</v>
      </c>
      <c r="Q37" s="51"/>
      <c r="R37" s="51"/>
      <c r="S37" s="51"/>
      <c r="T37" s="51"/>
      <c r="U37" s="51"/>
      <c r="V37" s="51"/>
      <c r="W37" s="52"/>
      <c r="X37" s="52"/>
      <c r="Y37" s="51"/>
      <c r="Z37" s="60" t="s">
        <v>57</v>
      </c>
      <c r="AA37" s="61">
        <v>0.1</v>
      </c>
      <c r="AB37" s="82">
        <f>IF(Z37=Tables!J$5,AA37*P37,)</f>
        <v>0</v>
      </c>
      <c r="AC37" s="147"/>
      <c r="AD37" s="147"/>
      <c r="AE37" s="57"/>
      <c r="AF37" s="157"/>
      <c r="AG37" s="51"/>
      <c r="AH37" s="51"/>
      <c r="AK37" s="53" t="s">
        <v>204</v>
      </c>
      <c r="AL37" s="53" t="s">
        <v>441</v>
      </c>
      <c r="AV37" s="51"/>
      <c r="AX37" s="51"/>
      <c r="AZ37" s="51"/>
      <c r="BB37" s="51"/>
      <c r="BD37" s="51"/>
      <c r="BF37" s="51"/>
    </row>
    <row r="38" spans="1:58" s="53" customFormat="1" ht="12.75" customHeight="1">
      <c r="A38" s="156">
        <v>14036</v>
      </c>
      <c r="B38" s="53" t="s">
        <v>442</v>
      </c>
      <c r="C38" s="54" t="s">
        <v>443</v>
      </c>
      <c r="D38" s="53" t="s">
        <v>444</v>
      </c>
      <c r="E38" s="54" t="s">
        <v>355</v>
      </c>
      <c r="F38" s="53" t="s">
        <v>27</v>
      </c>
      <c r="G38" s="55" t="s">
        <v>178</v>
      </c>
      <c r="H38" s="56"/>
      <c r="I38" s="55" t="s">
        <v>16</v>
      </c>
      <c r="J38" s="55" t="s">
        <v>38</v>
      </c>
      <c r="K38" s="55" t="s">
        <v>87</v>
      </c>
      <c r="L38" s="55" t="s">
        <v>74</v>
      </c>
      <c r="M38" s="55" t="s">
        <v>75</v>
      </c>
      <c r="N38" s="55" t="s">
        <v>27</v>
      </c>
      <c r="O38" s="57">
        <v>41568</v>
      </c>
      <c r="P38" s="166">
        <v>0</v>
      </c>
      <c r="Q38" s="51"/>
      <c r="R38" s="51"/>
      <c r="S38" s="51"/>
      <c r="T38" s="51"/>
      <c r="U38" s="51"/>
      <c r="V38" s="51"/>
      <c r="W38" s="52"/>
      <c r="X38" s="52"/>
      <c r="Y38" s="51"/>
      <c r="Z38" s="60" t="s">
        <v>66</v>
      </c>
      <c r="AA38" s="61">
        <v>0.1</v>
      </c>
      <c r="AB38" s="82">
        <f>IF(Z38=Tables!J$5,AA38*P38,)</f>
        <v>0</v>
      </c>
      <c r="AC38" s="147"/>
      <c r="AD38" s="147"/>
      <c r="AE38" s="57"/>
      <c r="AF38" s="157"/>
      <c r="AG38" s="51"/>
      <c r="AH38" s="51"/>
      <c r="AK38" s="53" t="s">
        <v>204</v>
      </c>
      <c r="AL38" s="53" t="s">
        <v>441</v>
      </c>
      <c r="AV38" s="51"/>
      <c r="AX38" s="51"/>
      <c r="AZ38" s="51"/>
      <c r="BB38" s="51"/>
      <c r="BD38" s="51"/>
      <c r="BF38" s="51"/>
    </row>
    <row r="39" spans="1:58" s="53" customFormat="1" ht="12.75" customHeight="1">
      <c r="A39" s="156">
        <v>14037</v>
      </c>
      <c r="B39" s="53" t="s">
        <v>448</v>
      </c>
      <c r="C39" s="54" t="s">
        <v>446</v>
      </c>
      <c r="D39" s="53" t="s">
        <v>447</v>
      </c>
      <c r="E39" s="54" t="s">
        <v>342</v>
      </c>
      <c r="F39" s="53" t="s">
        <v>27</v>
      </c>
      <c r="G39" s="55" t="s">
        <v>177</v>
      </c>
      <c r="H39" s="56"/>
      <c r="I39" s="55" t="s">
        <v>12</v>
      </c>
      <c r="J39" s="55" t="s">
        <v>38</v>
      </c>
      <c r="K39" s="55" t="s">
        <v>111</v>
      </c>
      <c r="L39" s="55" t="s">
        <v>164</v>
      </c>
      <c r="M39" s="55" t="s">
        <v>304</v>
      </c>
      <c r="N39" s="55" t="s">
        <v>27</v>
      </c>
      <c r="O39" s="57">
        <v>41554</v>
      </c>
      <c r="P39" s="51">
        <v>600</v>
      </c>
      <c r="Q39" s="51"/>
      <c r="R39" s="51"/>
      <c r="S39" s="51"/>
      <c r="T39" s="51"/>
      <c r="U39" s="51"/>
      <c r="V39" s="51"/>
      <c r="W39" s="52"/>
      <c r="X39" s="52"/>
      <c r="Y39" s="51"/>
      <c r="Z39" s="60" t="s">
        <v>56</v>
      </c>
      <c r="AA39" s="61">
        <v>1</v>
      </c>
      <c r="AB39" s="82">
        <f>IF(Z39=Tables!J$5,AA39*P39,)</f>
        <v>0</v>
      </c>
      <c r="AC39" s="147"/>
      <c r="AD39" s="147"/>
      <c r="AE39" s="57"/>
      <c r="AF39" s="157"/>
      <c r="AG39" s="51"/>
      <c r="AH39" s="51"/>
      <c r="AV39" s="51"/>
      <c r="AX39" s="51"/>
      <c r="AZ39" s="51"/>
      <c r="BB39" s="51"/>
      <c r="BD39" s="51"/>
      <c r="BF39" s="51"/>
    </row>
    <row r="40" spans="1:58" s="53" customFormat="1" ht="12.75" customHeight="1">
      <c r="A40" s="156">
        <v>14038</v>
      </c>
      <c r="B40" s="53" t="s">
        <v>449</v>
      </c>
      <c r="C40" s="54" t="s">
        <v>450</v>
      </c>
      <c r="D40" s="53" t="s">
        <v>451</v>
      </c>
      <c r="E40" s="54" t="s">
        <v>317</v>
      </c>
      <c r="F40" s="53" t="s">
        <v>27</v>
      </c>
      <c r="G40" s="55" t="s">
        <v>177</v>
      </c>
      <c r="H40" s="56"/>
      <c r="I40" s="55" t="s">
        <v>14</v>
      </c>
      <c r="J40" s="55" t="s">
        <v>38</v>
      </c>
      <c r="K40" s="55" t="s">
        <v>111</v>
      </c>
      <c r="L40" s="55" t="s">
        <v>162</v>
      </c>
      <c r="M40" s="55" t="s">
        <v>81</v>
      </c>
      <c r="N40" s="55" t="s">
        <v>27</v>
      </c>
      <c r="O40" s="57">
        <v>41555</v>
      </c>
      <c r="P40" s="51">
        <v>22663</v>
      </c>
      <c r="Q40" s="51"/>
      <c r="R40" s="51"/>
      <c r="S40" s="51"/>
      <c r="T40" s="51"/>
      <c r="U40" s="51"/>
      <c r="V40" s="51"/>
      <c r="W40" s="52"/>
      <c r="X40" s="52"/>
      <c r="Y40" s="51"/>
      <c r="Z40" s="60" t="s">
        <v>56</v>
      </c>
      <c r="AA40" s="61">
        <v>1</v>
      </c>
      <c r="AB40" s="82">
        <f>IF(Z40=Tables!J$5,AA40*P40,)</f>
        <v>0</v>
      </c>
      <c r="AC40" s="147"/>
      <c r="AD40" s="147"/>
      <c r="AE40" s="57"/>
      <c r="AF40" s="157"/>
      <c r="AG40" s="51"/>
      <c r="AH40" s="51"/>
      <c r="AV40" s="51"/>
      <c r="AX40" s="51"/>
      <c r="AZ40" s="51"/>
      <c r="BB40" s="51"/>
      <c r="BD40" s="51"/>
      <c r="BF40" s="51"/>
    </row>
    <row r="41" spans="1:58" s="53" customFormat="1" ht="12.75" customHeight="1">
      <c r="A41" s="156">
        <v>14039</v>
      </c>
      <c r="B41" s="53" t="s">
        <v>452</v>
      </c>
      <c r="C41" s="54" t="s">
        <v>453</v>
      </c>
      <c r="D41" s="53" t="s">
        <v>454</v>
      </c>
      <c r="E41" s="54" t="s">
        <v>313</v>
      </c>
      <c r="F41" s="53" t="s">
        <v>27</v>
      </c>
      <c r="G41" s="55" t="s">
        <v>177</v>
      </c>
      <c r="H41" s="56"/>
      <c r="I41" s="55" t="s">
        <v>12</v>
      </c>
      <c r="J41" s="55" t="s">
        <v>38</v>
      </c>
      <c r="K41" s="55" t="s">
        <v>111</v>
      </c>
      <c r="L41" s="55" t="s">
        <v>164</v>
      </c>
      <c r="M41" s="55" t="s">
        <v>304</v>
      </c>
      <c r="N41" s="55" t="s">
        <v>27</v>
      </c>
      <c r="O41" s="57">
        <v>41555</v>
      </c>
      <c r="P41" s="51">
        <v>4149</v>
      </c>
      <c r="Q41" s="51">
        <v>1241</v>
      </c>
      <c r="R41" s="51"/>
      <c r="S41" s="51"/>
      <c r="T41" s="51"/>
      <c r="U41" s="51"/>
      <c r="V41" s="51"/>
      <c r="W41" s="52"/>
      <c r="X41" s="52"/>
      <c r="Y41" s="51"/>
      <c r="Z41" s="60" t="s">
        <v>57</v>
      </c>
      <c r="AA41" s="61">
        <v>0</v>
      </c>
      <c r="AB41" s="82">
        <f>IF(Z41=Tables!J$5,AA41*P41,)</f>
        <v>0</v>
      </c>
      <c r="AC41" s="147"/>
      <c r="AD41" s="147"/>
      <c r="AE41" s="57"/>
      <c r="AF41" s="157"/>
      <c r="AG41" s="51"/>
      <c r="AH41" s="51"/>
      <c r="AK41" s="53" t="s">
        <v>455</v>
      </c>
      <c r="AL41" s="53" t="s">
        <v>456</v>
      </c>
      <c r="AV41" s="51"/>
      <c r="AX41" s="51"/>
      <c r="AZ41" s="51"/>
      <c r="BB41" s="51"/>
      <c r="BD41" s="51"/>
      <c r="BF41" s="51"/>
    </row>
    <row r="42" spans="1:58" s="53" customFormat="1" ht="12.75" customHeight="1">
      <c r="A42" s="156">
        <v>14040</v>
      </c>
      <c r="B42" s="53" t="s">
        <v>457</v>
      </c>
      <c r="C42" s="54" t="s">
        <v>458</v>
      </c>
      <c r="D42" s="53" t="s">
        <v>459</v>
      </c>
      <c r="E42" s="54" t="s">
        <v>401</v>
      </c>
      <c r="F42" s="53" t="s">
        <v>27</v>
      </c>
      <c r="G42" s="55" t="s">
        <v>178</v>
      </c>
      <c r="H42" s="56"/>
      <c r="I42" s="55" t="s">
        <v>12</v>
      </c>
      <c r="J42" s="55" t="s">
        <v>37</v>
      </c>
      <c r="K42" s="55" t="s">
        <v>87</v>
      </c>
      <c r="L42" s="55" t="s">
        <v>74</v>
      </c>
      <c r="M42" s="55" t="s">
        <v>75</v>
      </c>
      <c r="N42" s="55" t="s">
        <v>27</v>
      </c>
      <c r="O42" s="57">
        <v>41558</v>
      </c>
      <c r="P42" s="51">
        <v>53531</v>
      </c>
      <c r="Q42" s="51"/>
      <c r="R42" s="51"/>
      <c r="S42" s="51"/>
      <c r="T42" s="51"/>
      <c r="U42" s="51"/>
      <c r="V42" s="51"/>
      <c r="W42" s="52"/>
      <c r="X42" s="52"/>
      <c r="Y42" s="51"/>
      <c r="Z42" s="60" t="s">
        <v>57</v>
      </c>
      <c r="AA42" s="61">
        <v>0.3</v>
      </c>
      <c r="AB42" s="82">
        <f>IF(Z42=Tables!J$5,AA42*P42,)</f>
        <v>0</v>
      </c>
      <c r="AC42" s="147"/>
      <c r="AD42" s="147"/>
      <c r="AE42" s="57"/>
      <c r="AF42" s="157"/>
      <c r="AG42" s="51"/>
      <c r="AH42" s="51"/>
      <c r="AK42" s="53" t="s">
        <v>303</v>
      </c>
      <c r="AL42" s="53" t="s">
        <v>460</v>
      </c>
      <c r="AV42" s="51"/>
      <c r="AX42" s="51"/>
      <c r="AZ42" s="51"/>
      <c r="BB42" s="51"/>
      <c r="BD42" s="51"/>
      <c r="BF42" s="51"/>
    </row>
    <row r="43" spans="1:58" s="53" customFormat="1" ht="12.75" customHeight="1">
      <c r="A43" s="156">
        <v>14041</v>
      </c>
      <c r="B43" s="53" t="s">
        <v>461</v>
      </c>
      <c r="C43" s="54" t="s">
        <v>462</v>
      </c>
      <c r="E43" s="54" t="s">
        <v>463</v>
      </c>
      <c r="F43" s="53" t="s">
        <v>27</v>
      </c>
      <c r="G43" s="55" t="s">
        <v>177</v>
      </c>
      <c r="H43" s="56"/>
      <c r="I43" s="55" t="s">
        <v>12</v>
      </c>
      <c r="J43" s="55" t="s">
        <v>38</v>
      </c>
      <c r="K43" s="55" t="s">
        <v>111</v>
      </c>
      <c r="L43" s="55" t="s">
        <v>164</v>
      </c>
      <c r="M43" s="55" t="s">
        <v>304</v>
      </c>
      <c r="N43" s="55" t="s">
        <v>27</v>
      </c>
      <c r="O43" s="57">
        <v>41556</v>
      </c>
      <c r="P43" s="51">
        <v>5000</v>
      </c>
      <c r="Q43" s="51"/>
      <c r="R43" s="51"/>
      <c r="S43" s="51"/>
      <c r="T43" s="51"/>
      <c r="U43" s="51"/>
      <c r="V43" s="51"/>
      <c r="W43" s="52"/>
      <c r="X43" s="52"/>
      <c r="Y43" s="51"/>
      <c r="Z43" s="60" t="s">
        <v>56</v>
      </c>
      <c r="AA43" s="61">
        <v>1</v>
      </c>
      <c r="AB43" s="82">
        <f>IF(Z43=Tables!J$5,AA43*P43,)</f>
        <v>0</v>
      </c>
      <c r="AC43" s="147"/>
      <c r="AD43" s="147"/>
      <c r="AE43" s="57"/>
      <c r="AF43" s="157"/>
      <c r="AG43" s="51"/>
      <c r="AH43" s="51"/>
      <c r="AV43" s="51"/>
      <c r="AX43" s="51"/>
      <c r="AZ43" s="51"/>
      <c r="BB43" s="51"/>
      <c r="BD43" s="51"/>
      <c r="BF43" s="51"/>
    </row>
    <row r="44" spans="1:58" s="53" customFormat="1" ht="12.75" customHeight="1">
      <c r="A44" s="156">
        <v>14042</v>
      </c>
      <c r="B44" s="53" t="s">
        <v>464</v>
      </c>
      <c r="C44" s="54" t="s">
        <v>311</v>
      </c>
      <c r="D44" s="53" t="s">
        <v>465</v>
      </c>
      <c r="E44" s="54" t="s">
        <v>317</v>
      </c>
      <c r="F44" s="53" t="s">
        <v>27</v>
      </c>
      <c r="G44" s="55" t="s">
        <v>177</v>
      </c>
      <c r="H44" s="56"/>
      <c r="I44" s="55" t="s">
        <v>12</v>
      </c>
      <c r="J44" s="55" t="s">
        <v>37</v>
      </c>
      <c r="K44" s="55" t="s">
        <v>111</v>
      </c>
      <c r="L44" s="55" t="s">
        <v>74</v>
      </c>
      <c r="M44" s="55" t="s">
        <v>75</v>
      </c>
      <c r="N44" s="55" t="s">
        <v>27</v>
      </c>
      <c r="O44" s="57">
        <v>41556</v>
      </c>
      <c r="P44" s="51">
        <v>10723</v>
      </c>
      <c r="Q44" s="51"/>
      <c r="R44" s="51"/>
      <c r="S44" s="51"/>
      <c r="T44" s="51"/>
      <c r="U44" s="51"/>
      <c r="V44" s="51"/>
      <c r="W44" s="52"/>
      <c r="X44" s="52"/>
      <c r="Y44" s="51"/>
      <c r="Z44" s="60" t="s">
        <v>56</v>
      </c>
      <c r="AA44" s="61">
        <v>0.3</v>
      </c>
      <c r="AB44" s="82">
        <f>IF(Z44=Tables!J$5,AA44*P44,)</f>
        <v>0</v>
      </c>
      <c r="AC44" s="147"/>
      <c r="AD44" s="147"/>
      <c r="AE44" s="57"/>
      <c r="AF44" s="157"/>
      <c r="AG44" s="51"/>
      <c r="AH44" s="51"/>
      <c r="AK44" s="53" t="s">
        <v>269</v>
      </c>
      <c r="AL44" s="53" t="s">
        <v>466</v>
      </c>
      <c r="AV44" s="51"/>
      <c r="AX44" s="51"/>
      <c r="AZ44" s="51"/>
      <c r="BB44" s="51"/>
      <c r="BD44" s="51"/>
      <c r="BF44" s="51"/>
    </row>
    <row r="45" spans="1:58" s="53" customFormat="1" ht="12.75" customHeight="1">
      <c r="A45" s="156">
        <v>14043</v>
      </c>
      <c r="B45" s="53" t="s">
        <v>467</v>
      </c>
      <c r="C45" s="54" t="s">
        <v>468</v>
      </c>
      <c r="D45" s="53" t="s">
        <v>469</v>
      </c>
      <c r="E45" s="54" t="s">
        <v>470</v>
      </c>
      <c r="F45" s="53" t="s">
        <v>27</v>
      </c>
      <c r="G45" s="55" t="s">
        <v>177</v>
      </c>
      <c r="H45" s="56"/>
      <c r="I45" s="55" t="s">
        <v>12</v>
      </c>
      <c r="J45" s="55" t="s">
        <v>38</v>
      </c>
      <c r="K45" s="55" t="s">
        <v>111</v>
      </c>
      <c r="L45" s="55" t="s">
        <v>164</v>
      </c>
      <c r="M45" s="55" t="s">
        <v>304</v>
      </c>
      <c r="N45" s="55" t="s">
        <v>27</v>
      </c>
      <c r="O45" s="57">
        <v>41557</v>
      </c>
      <c r="P45" s="51">
        <v>3986</v>
      </c>
      <c r="Q45" s="51"/>
      <c r="R45" s="51"/>
      <c r="S45" s="51"/>
      <c r="T45" s="51"/>
      <c r="U45" s="51"/>
      <c r="V45" s="51"/>
      <c r="W45" s="52"/>
      <c r="X45" s="52"/>
      <c r="Y45" s="51"/>
      <c r="Z45" s="60" t="s">
        <v>56</v>
      </c>
      <c r="AA45" s="61">
        <v>1</v>
      </c>
      <c r="AB45" s="82">
        <f>IF(Z45=Tables!J$5,AA45*P45,)</f>
        <v>0</v>
      </c>
      <c r="AC45" s="147"/>
      <c r="AD45" s="147"/>
      <c r="AE45" s="57"/>
      <c r="AF45" s="157"/>
      <c r="AG45" s="51"/>
      <c r="AH45" s="51"/>
      <c r="AK45" s="53" t="s">
        <v>476</v>
      </c>
      <c r="AL45" s="53" t="s">
        <v>428</v>
      </c>
      <c r="AV45" s="51"/>
      <c r="AX45" s="51"/>
      <c r="AZ45" s="51"/>
      <c r="BB45" s="51"/>
      <c r="BD45" s="51"/>
      <c r="BF45" s="51"/>
    </row>
    <row r="46" spans="1:58" s="53" customFormat="1" ht="12.75" customHeight="1">
      <c r="A46" s="156">
        <v>14044</v>
      </c>
      <c r="B46" s="53" t="s">
        <v>471</v>
      </c>
      <c r="C46" s="54" t="s">
        <v>472</v>
      </c>
      <c r="D46" s="53" t="s">
        <v>334</v>
      </c>
      <c r="E46" s="54" t="s">
        <v>313</v>
      </c>
      <c r="F46" s="53" t="s">
        <v>27</v>
      </c>
      <c r="G46" s="55" t="s">
        <v>177</v>
      </c>
      <c r="H46" s="56"/>
      <c r="I46" s="55" t="s">
        <v>12</v>
      </c>
      <c r="J46" s="55" t="s">
        <v>38</v>
      </c>
      <c r="K46" s="55" t="s">
        <v>111</v>
      </c>
      <c r="L46" s="55" t="s">
        <v>164</v>
      </c>
      <c r="M46" s="55" t="s">
        <v>304</v>
      </c>
      <c r="N46" s="55" t="s">
        <v>27</v>
      </c>
      <c r="O46" s="57">
        <v>41557</v>
      </c>
      <c r="P46" s="51">
        <v>2095</v>
      </c>
      <c r="Q46" s="51">
        <v>1958</v>
      </c>
      <c r="R46" s="51"/>
      <c r="S46" s="51"/>
      <c r="T46" s="51"/>
      <c r="U46" s="51"/>
      <c r="V46" s="51"/>
      <c r="W46" s="52"/>
      <c r="X46" s="52"/>
      <c r="Y46" s="51"/>
      <c r="Z46" s="60" t="s">
        <v>56</v>
      </c>
      <c r="AA46" s="61">
        <v>1</v>
      </c>
      <c r="AB46" s="82">
        <f>IF(Z46=Tables!J$5,AA46*P46,)</f>
        <v>0</v>
      </c>
      <c r="AC46" s="147"/>
      <c r="AD46" s="147"/>
      <c r="AE46" s="57"/>
      <c r="AF46" s="157"/>
      <c r="AG46" s="51"/>
      <c r="AH46" s="51"/>
      <c r="AV46" s="51"/>
      <c r="AX46" s="51"/>
      <c r="AZ46" s="51"/>
      <c r="BB46" s="51"/>
      <c r="BD46" s="51"/>
      <c r="BF46" s="51"/>
    </row>
    <row r="47" spans="1:58" s="53" customFormat="1" ht="12.75" customHeight="1">
      <c r="A47" s="156">
        <v>14045</v>
      </c>
      <c r="B47" s="53" t="s">
        <v>473</v>
      </c>
      <c r="C47" s="54" t="s">
        <v>474</v>
      </c>
      <c r="E47" s="54" t="s">
        <v>313</v>
      </c>
      <c r="F47" s="53" t="s">
        <v>27</v>
      </c>
      <c r="G47" s="55" t="s">
        <v>177</v>
      </c>
      <c r="H47" s="56"/>
      <c r="I47" s="55" t="s">
        <v>14</v>
      </c>
      <c r="J47" s="55" t="s">
        <v>37</v>
      </c>
      <c r="K47" s="55" t="s">
        <v>111</v>
      </c>
      <c r="L47" s="55" t="s">
        <v>74</v>
      </c>
      <c r="M47" s="55" t="s">
        <v>75</v>
      </c>
      <c r="N47" s="55" t="s">
        <v>27</v>
      </c>
      <c r="O47" s="57">
        <v>41590</v>
      </c>
      <c r="P47" s="51">
        <v>305098</v>
      </c>
      <c r="Q47" s="51">
        <v>13849</v>
      </c>
      <c r="R47" s="51">
        <v>41858</v>
      </c>
      <c r="S47" s="51">
        <v>31427</v>
      </c>
      <c r="T47" s="51">
        <v>7791</v>
      </c>
      <c r="U47" s="51"/>
      <c r="V47" s="51"/>
      <c r="W47" s="52"/>
      <c r="X47" s="52"/>
      <c r="Y47" s="51"/>
      <c r="Z47" s="60" t="s">
        <v>56</v>
      </c>
      <c r="AA47" s="61">
        <v>0.3</v>
      </c>
      <c r="AB47" s="82">
        <f>IF(Z47=Tables!J$5,AA47*P47,)</f>
        <v>0</v>
      </c>
      <c r="AC47" s="147"/>
      <c r="AD47" s="147"/>
      <c r="AE47" s="57"/>
      <c r="AF47" s="157"/>
      <c r="AG47" s="51"/>
      <c r="AH47" s="51"/>
      <c r="AI47" s="53" t="s">
        <v>284</v>
      </c>
      <c r="AK47" s="53" t="s">
        <v>284</v>
      </c>
      <c r="AL47" s="53" t="s">
        <v>475</v>
      </c>
      <c r="AV47" s="51"/>
      <c r="AX47" s="51"/>
      <c r="AZ47" s="51"/>
      <c r="BB47" s="51"/>
      <c r="BD47" s="51"/>
      <c r="BF47" s="51"/>
    </row>
    <row r="48" spans="1:58" s="53" customFormat="1" ht="12.75" customHeight="1">
      <c r="A48" s="156">
        <v>14046</v>
      </c>
      <c r="B48" s="53" t="s">
        <v>477</v>
      </c>
      <c r="C48" s="54" t="s">
        <v>311</v>
      </c>
      <c r="D48" s="53" t="s">
        <v>400</v>
      </c>
      <c r="E48" s="54" t="s">
        <v>401</v>
      </c>
      <c r="F48" s="53" t="s">
        <v>27</v>
      </c>
      <c r="G48" s="55" t="s">
        <v>178</v>
      </c>
      <c r="H48" s="56"/>
      <c r="I48" s="55" t="s">
        <v>12</v>
      </c>
      <c r="J48" s="55" t="s">
        <v>37</v>
      </c>
      <c r="K48" s="55" t="s">
        <v>111</v>
      </c>
      <c r="L48" s="55" t="s">
        <v>74</v>
      </c>
      <c r="M48" s="55" t="s">
        <v>75</v>
      </c>
      <c r="N48" s="55" t="s">
        <v>27</v>
      </c>
      <c r="O48" s="57">
        <v>41559</v>
      </c>
      <c r="P48" s="166">
        <v>117440</v>
      </c>
      <c r="Q48" s="51"/>
      <c r="R48" s="51"/>
      <c r="S48" s="51"/>
      <c r="T48" s="51"/>
      <c r="U48" s="51"/>
      <c r="V48" s="51"/>
      <c r="W48" s="52"/>
      <c r="X48" s="52"/>
      <c r="Y48" s="51"/>
      <c r="Z48" s="60" t="s">
        <v>67</v>
      </c>
      <c r="AA48" s="61">
        <v>0.3</v>
      </c>
      <c r="AB48" s="82">
        <f>IF(Z48=Tables!J$5,AA48*P48,)</f>
        <v>0</v>
      </c>
      <c r="AC48" s="147"/>
      <c r="AD48" s="147"/>
      <c r="AE48" s="57"/>
      <c r="AF48" s="157"/>
      <c r="AG48" s="51"/>
      <c r="AH48" s="51"/>
      <c r="AK48" s="53" t="s">
        <v>303</v>
      </c>
      <c r="AL48" s="53" t="s">
        <v>478</v>
      </c>
      <c r="AV48" s="51"/>
      <c r="AX48" s="51"/>
      <c r="AZ48" s="51"/>
      <c r="BB48" s="51"/>
      <c r="BD48" s="51"/>
      <c r="BF48" s="51"/>
    </row>
    <row r="49" spans="1:58" s="53" customFormat="1" ht="12.75" customHeight="1">
      <c r="A49" s="156">
        <v>14047</v>
      </c>
      <c r="B49" s="53" t="s">
        <v>479</v>
      </c>
      <c r="C49" s="54" t="s">
        <v>311</v>
      </c>
      <c r="E49" s="54"/>
      <c r="F49" s="53" t="s">
        <v>27</v>
      </c>
      <c r="G49" s="55" t="s">
        <v>177</v>
      </c>
      <c r="H49" s="56">
        <v>41514</v>
      </c>
      <c r="I49" s="55" t="s">
        <v>12</v>
      </c>
      <c r="J49" s="55" t="s">
        <v>39</v>
      </c>
      <c r="K49" s="55" t="s">
        <v>87</v>
      </c>
      <c r="L49" s="55" t="s">
        <v>163</v>
      </c>
      <c r="M49" s="55" t="s">
        <v>75</v>
      </c>
      <c r="N49" s="55" t="s">
        <v>27</v>
      </c>
      <c r="O49" s="57">
        <v>41670</v>
      </c>
      <c r="P49" s="51">
        <v>642340</v>
      </c>
      <c r="Q49" s="51">
        <v>3175</v>
      </c>
      <c r="R49" s="51">
        <v>1355</v>
      </c>
      <c r="S49" s="51">
        <v>4340</v>
      </c>
      <c r="T49" s="51">
        <v>1130</v>
      </c>
      <c r="U49" s="51"/>
      <c r="V49" s="51"/>
      <c r="W49" s="52"/>
      <c r="X49" s="52"/>
      <c r="Y49" s="51"/>
      <c r="Z49" s="60" t="s">
        <v>56</v>
      </c>
      <c r="AA49" s="61">
        <v>0.3</v>
      </c>
      <c r="AB49" s="82">
        <f>IF(Z49=Tables!J$5,AA49*P49,)</f>
        <v>0</v>
      </c>
      <c r="AC49" s="147"/>
      <c r="AD49" s="147"/>
      <c r="AE49" s="57"/>
      <c r="AF49" s="157"/>
      <c r="AG49" s="51"/>
      <c r="AH49" s="51"/>
      <c r="AK49" s="53" t="s">
        <v>223</v>
      </c>
      <c r="AL49" s="53" t="s">
        <v>722</v>
      </c>
      <c r="AV49" s="51"/>
      <c r="AX49" s="51"/>
      <c r="AZ49" s="51"/>
      <c r="BB49" s="51"/>
      <c r="BD49" s="51"/>
      <c r="BF49" s="51"/>
    </row>
    <row r="50" spans="1:58" s="53" customFormat="1" ht="12.75" customHeight="1">
      <c r="A50" s="156">
        <v>14048</v>
      </c>
      <c r="B50" s="53" t="s">
        <v>480</v>
      </c>
      <c r="C50" s="54" t="s">
        <v>481</v>
      </c>
      <c r="D50" s="53" t="s">
        <v>482</v>
      </c>
      <c r="E50" s="54" t="s">
        <v>342</v>
      </c>
      <c r="F50" s="53" t="s">
        <v>27</v>
      </c>
      <c r="G50" s="55" t="s">
        <v>177</v>
      </c>
      <c r="H50" s="56"/>
      <c r="I50" s="55" t="s">
        <v>12</v>
      </c>
      <c r="J50" s="55" t="s">
        <v>37</v>
      </c>
      <c r="K50" s="55" t="s">
        <v>111</v>
      </c>
      <c r="L50" s="55" t="s">
        <v>164</v>
      </c>
      <c r="M50" s="55" t="s">
        <v>304</v>
      </c>
      <c r="N50" s="55" t="s">
        <v>27</v>
      </c>
      <c r="O50" s="57">
        <v>41560</v>
      </c>
      <c r="P50" s="51">
        <v>240</v>
      </c>
      <c r="Q50" s="51"/>
      <c r="R50" s="51"/>
      <c r="S50" s="51"/>
      <c r="T50" s="51"/>
      <c r="U50" s="51"/>
      <c r="V50" s="51"/>
      <c r="W50" s="52"/>
      <c r="X50" s="52"/>
      <c r="Y50" s="51"/>
      <c r="Z50" s="60" t="s">
        <v>56</v>
      </c>
      <c r="AA50" s="61">
        <v>1</v>
      </c>
      <c r="AB50" s="82">
        <f>IF(Z50=Tables!J$5,AA50*P50,)</f>
        <v>0</v>
      </c>
      <c r="AC50" s="147"/>
      <c r="AD50" s="147"/>
      <c r="AE50" s="57"/>
      <c r="AF50" s="157"/>
      <c r="AG50" s="51"/>
      <c r="AH50" s="51"/>
      <c r="AK50" s="53" t="s">
        <v>238</v>
      </c>
      <c r="AL50" s="53" t="s">
        <v>485</v>
      </c>
      <c r="AV50" s="51"/>
      <c r="AX50" s="51"/>
      <c r="AZ50" s="51"/>
      <c r="BB50" s="51"/>
      <c r="BD50" s="51"/>
      <c r="BF50" s="51"/>
    </row>
    <row r="51" spans="1:58" s="53" customFormat="1" ht="12.75" customHeight="1">
      <c r="A51" s="156">
        <v>14049</v>
      </c>
      <c r="B51" s="53" t="s">
        <v>483</v>
      </c>
      <c r="C51" s="54" t="s">
        <v>484</v>
      </c>
      <c r="E51" s="54" t="s">
        <v>342</v>
      </c>
      <c r="F51" s="53" t="s">
        <v>27</v>
      </c>
      <c r="G51" s="55" t="s">
        <v>177</v>
      </c>
      <c r="H51" s="56"/>
      <c r="I51" s="55" t="s">
        <v>12</v>
      </c>
      <c r="J51" s="55" t="s">
        <v>149</v>
      </c>
      <c r="K51" s="55" t="s">
        <v>111</v>
      </c>
      <c r="L51" s="55" t="s">
        <v>74</v>
      </c>
      <c r="M51" s="55" t="s">
        <v>75</v>
      </c>
      <c r="N51" s="55" t="s">
        <v>27</v>
      </c>
      <c r="O51" s="57">
        <v>41563</v>
      </c>
      <c r="P51" s="166">
        <v>435197</v>
      </c>
      <c r="Q51" s="51"/>
      <c r="R51" s="51"/>
      <c r="S51" s="51"/>
      <c r="T51" s="51"/>
      <c r="U51" s="51"/>
      <c r="V51" s="51"/>
      <c r="W51" s="52"/>
      <c r="X51" s="52"/>
      <c r="Y51" s="51"/>
      <c r="Z51" s="60" t="s">
        <v>67</v>
      </c>
      <c r="AA51" s="61"/>
      <c r="AB51" s="82">
        <f>IF(Z51=Tables!J$5,AA51*P51,)</f>
        <v>0</v>
      </c>
      <c r="AC51" s="147"/>
      <c r="AD51" s="147"/>
      <c r="AE51" s="57"/>
      <c r="AF51" s="157"/>
      <c r="AG51" s="51"/>
      <c r="AH51" s="51"/>
      <c r="AK51" s="53" t="s">
        <v>238</v>
      </c>
      <c r="AL51" s="53" t="s">
        <v>485</v>
      </c>
      <c r="AV51" s="51"/>
      <c r="AX51" s="51"/>
      <c r="AZ51" s="51"/>
      <c r="BB51" s="51"/>
      <c r="BD51" s="51"/>
      <c r="BF51" s="51"/>
    </row>
    <row r="52" spans="1:58" s="53" customFormat="1" ht="12.75" customHeight="1">
      <c r="A52" s="156">
        <v>14050</v>
      </c>
      <c r="B52" s="53" t="s">
        <v>486</v>
      </c>
      <c r="C52" s="54" t="s">
        <v>311</v>
      </c>
      <c r="D52" s="53" t="s">
        <v>487</v>
      </c>
      <c r="E52" s="54" t="s">
        <v>317</v>
      </c>
      <c r="F52" s="53" t="s">
        <v>27</v>
      </c>
      <c r="G52" s="55" t="s">
        <v>177</v>
      </c>
      <c r="H52" s="56">
        <v>6200</v>
      </c>
      <c r="I52" s="55" t="s">
        <v>12</v>
      </c>
      <c r="J52" s="55" t="s">
        <v>149</v>
      </c>
      <c r="K52" s="55" t="s">
        <v>111</v>
      </c>
      <c r="L52" s="55" t="s">
        <v>74</v>
      </c>
      <c r="M52" s="55" t="s">
        <v>75</v>
      </c>
      <c r="N52" s="55" t="s">
        <v>27</v>
      </c>
      <c r="O52" s="57">
        <v>41565</v>
      </c>
      <c r="P52" s="51">
        <v>82674</v>
      </c>
      <c r="Q52" s="51">
        <v>9296</v>
      </c>
      <c r="R52" s="51">
        <v>11000</v>
      </c>
      <c r="S52" s="51"/>
      <c r="T52" s="51"/>
      <c r="U52" s="51"/>
      <c r="V52" s="51"/>
      <c r="W52" s="52"/>
      <c r="X52" s="52"/>
      <c r="Y52" s="51"/>
      <c r="Z52" s="60" t="s">
        <v>57</v>
      </c>
      <c r="AA52" s="61"/>
      <c r="AB52" s="82">
        <f>IF(Z52=Tables!J$5,AA52*P52,)</f>
        <v>0</v>
      </c>
      <c r="AC52" s="147"/>
      <c r="AD52" s="147"/>
      <c r="AE52" s="57"/>
      <c r="AF52" s="157"/>
      <c r="AG52" s="51"/>
      <c r="AH52" s="51"/>
      <c r="AK52" s="53" t="s">
        <v>223</v>
      </c>
      <c r="AL52" s="53" t="s">
        <v>322</v>
      </c>
      <c r="AV52" s="51"/>
      <c r="AX52" s="51"/>
      <c r="AZ52" s="51"/>
      <c r="BB52" s="51"/>
      <c r="BD52" s="51"/>
      <c r="BF52" s="51"/>
    </row>
    <row r="53" spans="1:58" s="53" customFormat="1" ht="12.75" customHeight="1">
      <c r="A53" s="156">
        <v>14051</v>
      </c>
      <c r="B53" s="53" t="s">
        <v>489</v>
      </c>
      <c r="C53" s="54" t="s">
        <v>519</v>
      </c>
      <c r="E53" s="54" t="s">
        <v>412</v>
      </c>
      <c r="F53" s="53" t="s">
        <v>27</v>
      </c>
      <c r="G53" s="55" t="s">
        <v>177</v>
      </c>
      <c r="H53" s="56"/>
      <c r="I53" s="55" t="s">
        <v>12</v>
      </c>
      <c r="J53" s="55" t="s">
        <v>37</v>
      </c>
      <c r="K53" s="55" t="s">
        <v>111</v>
      </c>
      <c r="L53" s="55" t="s">
        <v>164</v>
      </c>
      <c r="M53" s="55" t="s">
        <v>304</v>
      </c>
      <c r="N53" s="55" t="s">
        <v>27</v>
      </c>
      <c r="O53" s="57">
        <v>41560</v>
      </c>
      <c r="P53" s="51">
        <v>240</v>
      </c>
      <c r="Q53" s="51"/>
      <c r="R53" s="51"/>
      <c r="S53" s="51"/>
      <c r="T53" s="51"/>
      <c r="U53" s="51"/>
      <c r="V53" s="51"/>
      <c r="W53" s="52"/>
      <c r="X53" s="52"/>
      <c r="Y53" s="51"/>
      <c r="Z53" s="60" t="s">
        <v>56</v>
      </c>
      <c r="AA53" s="61">
        <v>1</v>
      </c>
      <c r="AB53" s="82">
        <f>IF(Z53=Tables!J$5,AA53*P53,)</f>
        <v>0</v>
      </c>
      <c r="AC53" s="147"/>
      <c r="AD53" s="147"/>
      <c r="AE53" s="57"/>
      <c r="AF53" s="157"/>
      <c r="AG53" s="51"/>
      <c r="AH53" s="51"/>
      <c r="AV53" s="51"/>
      <c r="AX53" s="51"/>
      <c r="AZ53" s="51"/>
      <c r="BB53" s="51"/>
      <c r="BD53" s="51"/>
      <c r="BF53" s="51"/>
    </row>
    <row r="54" spans="1:58" s="53" customFormat="1" ht="12.75" customHeight="1">
      <c r="A54" s="156">
        <v>14052</v>
      </c>
      <c r="B54" s="53" t="s">
        <v>490</v>
      </c>
      <c r="C54" s="54" t="s">
        <v>491</v>
      </c>
      <c r="E54" s="54" t="s">
        <v>363</v>
      </c>
      <c r="F54" s="53" t="s">
        <v>27</v>
      </c>
      <c r="G54" s="55" t="s">
        <v>177</v>
      </c>
      <c r="H54" s="56"/>
      <c r="I54" s="55" t="s">
        <v>12</v>
      </c>
      <c r="J54" s="55" t="s">
        <v>37</v>
      </c>
      <c r="K54" s="55" t="s">
        <v>111</v>
      </c>
      <c r="L54" s="55" t="s">
        <v>164</v>
      </c>
      <c r="M54" s="55" t="s">
        <v>304</v>
      </c>
      <c r="N54" s="55" t="s">
        <v>27</v>
      </c>
      <c r="O54" s="57">
        <v>41560</v>
      </c>
      <c r="P54" s="51">
        <v>1900</v>
      </c>
      <c r="Q54" s="51"/>
      <c r="R54" s="51"/>
      <c r="S54" s="51"/>
      <c r="T54" s="51"/>
      <c r="U54" s="51"/>
      <c r="V54" s="51"/>
      <c r="W54" s="52"/>
      <c r="X54" s="52"/>
      <c r="Y54" s="51"/>
      <c r="Z54" s="60" t="s">
        <v>56</v>
      </c>
      <c r="AA54" s="61">
        <v>1</v>
      </c>
      <c r="AB54" s="82">
        <f>IF(Z54=Tables!J$5,AA54*P54,)</f>
        <v>0</v>
      </c>
      <c r="AC54" s="147"/>
      <c r="AD54" s="147"/>
      <c r="AE54" s="57"/>
      <c r="AF54" s="157"/>
      <c r="AG54" s="51"/>
      <c r="AH54" s="51"/>
      <c r="AV54" s="51"/>
      <c r="AX54" s="51"/>
      <c r="AZ54" s="51"/>
      <c r="BB54" s="51"/>
      <c r="BD54" s="51"/>
      <c r="BF54" s="51"/>
    </row>
    <row r="55" spans="1:58" s="53" customFormat="1" ht="12.75" customHeight="1">
      <c r="A55" s="156">
        <v>14053</v>
      </c>
      <c r="B55" s="53" t="s">
        <v>492</v>
      </c>
      <c r="C55" s="54" t="s">
        <v>493</v>
      </c>
      <c r="D55" s="53" t="s">
        <v>524</v>
      </c>
      <c r="E55" s="54" t="s">
        <v>494</v>
      </c>
      <c r="F55" s="53" t="s">
        <v>27</v>
      </c>
      <c r="G55" s="55" t="s">
        <v>177</v>
      </c>
      <c r="H55" s="56"/>
      <c r="I55" s="55" t="s">
        <v>15</v>
      </c>
      <c r="J55" s="55" t="s">
        <v>39</v>
      </c>
      <c r="K55" s="55" t="s">
        <v>87</v>
      </c>
      <c r="L55" s="55" t="s">
        <v>163</v>
      </c>
      <c r="M55" s="55" t="s">
        <v>75</v>
      </c>
      <c r="N55" s="55" t="s">
        <v>27</v>
      </c>
      <c r="O55" s="57">
        <v>41583</v>
      </c>
      <c r="P55" s="51">
        <v>2350800</v>
      </c>
      <c r="Q55" s="51">
        <v>375500</v>
      </c>
      <c r="R55" s="51"/>
      <c r="S55" s="51"/>
      <c r="T55" s="51"/>
      <c r="U55" s="51"/>
      <c r="V55" s="51"/>
      <c r="W55" s="52"/>
      <c r="X55" s="52"/>
      <c r="Y55" s="51"/>
      <c r="Z55" s="60" t="s">
        <v>57</v>
      </c>
      <c r="AA55" s="61"/>
      <c r="AB55" s="82">
        <f>IF(Z55=Tables!J$5,AA55*P55,)</f>
        <v>0</v>
      </c>
      <c r="AC55" s="147"/>
      <c r="AD55" s="147"/>
      <c r="AE55" s="57"/>
      <c r="AF55" s="157"/>
      <c r="AG55" s="51"/>
      <c r="AH55" s="51"/>
      <c r="AI55" s="53" t="s">
        <v>234</v>
      </c>
      <c r="AK55" s="53" t="s">
        <v>234</v>
      </c>
      <c r="AV55" s="51"/>
      <c r="AX55" s="51"/>
      <c r="AZ55" s="51"/>
      <c r="BB55" s="51"/>
      <c r="BD55" s="51"/>
      <c r="BF55" s="51"/>
    </row>
    <row r="56" spans="1:58" s="53" customFormat="1" ht="12.75" customHeight="1">
      <c r="A56" s="156">
        <v>14054</v>
      </c>
      <c r="B56" s="53" t="s">
        <v>495</v>
      </c>
      <c r="C56" s="54" t="s">
        <v>496</v>
      </c>
      <c r="D56" s="53" t="s">
        <v>341</v>
      </c>
      <c r="E56" s="54" t="s">
        <v>342</v>
      </c>
      <c r="F56" s="53" t="s">
        <v>27</v>
      </c>
      <c r="G56" s="55" t="s">
        <v>177</v>
      </c>
      <c r="H56" s="56"/>
      <c r="I56" s="55" t="s">
        <v>12</v>
      </c>
      <c r="J56" s="55" t="s">
        <v>39</v>
      </c>
      <c r="K56" s="55" t="s">
        <v>111</v>
      </c>
      <c r="L56" s="55" t="s">
        <v>164</v>
      </c>
      <c r="M56" s="55" t="s">
        <v>304</v>
      </c>
      <c r="N56" s="55" t="s">
        <v>27</v>
      </c>
      <c r="O56" s="57">
        <v>41571</v>
      </c>
      <c r="P56" s="51">
        <v>7500</v>
      </c>
      <c r="Q56" s="51"/>
      <c r="R56" s="51"/>
      <c r="S56" s="51"/>
      <c r="T56" s="51"/>
      <c r="U56" s="51"/>
      <c r="V56" s="51"/>
      <c r="W56" s="52"/>
      <c r="X56" s="52"/>
      <c r="Y56" s="51"/>
      <c r="Z56" s="60" t="s">
        <v>56</v>
      </c>
      <c r="AA56" s="61">
        <v>1</v>
      </c>
      <c r="AB56" s="82">
        <f>IF(Z56=Tables!J$5,AA56*P56,)</f>
        <v>0</v>
      </c>
      <c r="AC56" s="147"/>
      <c r="AD56" s="147"/>
      <c r="AE56" s="57"/>
      <c r="AF56" s="157"/>
      <c r="AG56" s="51"/>
      <c r="AH56" s="51"/>
      <c r="AV56" s="51"/>
      <c r="AX56" s="51"/>
      <c r="AZ56" s="51"/>
      <c r="BB56" s="51"/>
      <c r="BD56" s="51"/>
      <c r="BF56" s="51"/>
    </row>
    <row r="57" spans="1:58" s="53" customFormat="1" ht="12.75" customHeight="1">
      <c r="A57" s="156">
        <v>14055</v>
      </c>
      <c r="B57" s="53" t="s">
        <v>497</v>
      </c>
      <c r="C57" s="54" t="s">
        <v>498</v>
      </c>
      <c r="D57" s="53" t="s">
        <v>499</v>
      </c>
      <c r="E57" s="54" t="s">
        <v>356</v>
      </c>
      <c r="F57" s="53" t="s">
        <v>27</v>
      </c>
      <c r="G57" s="55" t="s">
        <v>177</v>
      </c>
      <c r="H57" s="56"/>
      <c r="I57" s="55" t="s">
        <v>14</v>
      </c>
      <c r="J57" s="55" t="s">
        <v>149</v>
      </c>
      <c r="K57" s="55" t="s">
        <v>87</v>
      </c>
      <c r="L57" s="55" t="s">
        <v>164</v>
      </c>
      <c r="M57" s="55" t="s">
        <v>304</v>
      </c>
      <c r="N57" s="55" t="s">
        <v>27</v>
      </c>
      <c r="O57" s="57">
        <v>41571</v>
      </c>
      <c r="P57" s="51">
        <v>27700</v>
      </c>
      <c r="Q57" s="51"/>
      <c r="R57" s="51"/>
      <c r="S57" s="51"/>
      <c r="T57" s="51"/>
      <c r="U57" s="51"/>
      <c r="V57" s="51"/>
      <c r="W57" s="52"/>
      <c r="X57" s="52"/>
      <c r="Y57" s="51"/>
      <c r="Z57" s="60" t="s">
        <v>56</v>
      </c>
      <c r="AA57" s="61">
        <v>1</v>
      </c>
      <c r="AB57" s="82">
        <f>IF(Z57=Tables!J$5,AA57*P57,)</f>
        <v>0</v>
      </c>
      <c r="AC57" s="147"/>
      <c r="AD57" s="147"/>
      <c r="AE57" s="57"/>
      <c r="AF57" s="157"/>
      <c r="AG57" s="51"/>
      <c r="AH57" s="51"/>
      <c r="AV57" s="51"/>
      <c r="AX57" s="51"/>
      <c r="AZ57" s="51"/>
      <c r="BB57" s="51"/>
      <c r="BD57" s="51"/>
      <c r="BF57" s="51"/>
    </row>
    <row r="58" spans="1:58" s="53" customFormat="1" ht="12.75" customHeight="1">
      <c r="A58" s="156">
        <v>14056</v>
      </c>
      <c r="B58" s="53" t="s">
        <v>500</v>
      </c>
      <c r="C58" s="54" t="s">
        <v>501</v>
      </c>
      <c r="E58" s="54" t="s">
        <v>502</v>
      </c>
      <c r="G58" s="55" t="s">
        <v>177</v>
      </c>
      <c r="H58" s="56"/>
      <c r="I58" s="55" t="s">
        <v>12</v>
      </c>
      <c r="J58" s="55" t="s">
        <v>38</v>
      </c>
      <c r="K58" s="55" t="s">
        <v>85</v>
      </c>
      <c r="L58" s="55" t="s">
        <v>164</v>
      </c>
      <c r="M58" s="55" t="s">
        <v>304</v>
      </c>
      <c r="N58" s="55" t="s">
        <v>27</v>
      </c>
      <c r="O58" s="57">
        <v>41571</v>
      </c>
      <c r="P58" s="51">
        <v>5500</v>
      </c>
      <c r="Q58" s="51"/>
      <c r="R58" s="51"/>
      <c r="S58" s="51"/>
      <c r="T58" s="51"/>
      <c r="U58" s="51"/>
      <c r="V58" s="51"/>
      <c r="W58" s="52"/>
      <c r="X58" s="52"/>
      <c r="Y58" s="51"/>
      <c r="Z58" s="60" t="s">
        <v>56</v>
      </c>
      <c r="AA58" s="61">
        <v>1</v>
      </c>
      <c r="AB58" s="82">
        <f>IF(Z58=Tables!J$5,AA58*P58,)</f>
        <v>0</v>
      </c>
      <c r="AC58" s="147"/>
      <c r="AD58" s="147"/>
      <c r="AE58" s="57"/>
      <c r="AF58" s="157"/>
      <c r="AG58" s="51"/>
      <c r="AH58" s="51"/>
      <c r="AV58" s="51"/>
      <c r="AX58" s="51"/>
      <c r="AZ58" s="51"/>
      <c r="BB58" s="51"/>
      <c r="BD58" s="51"/>
      <c r="BF58" s="51"/>
    </row>
    <row r="59" spans="1:58" s="53" customFormat="1" ht="12.75" customHeight="1">
      <c r="A59" s="156">
        <v>14057</v>
      </c>
      <c r="B59" s="53" t="s">
        <v>503</v>
      </c>
      <c r="C59" s="54" t="s">
        <v>504</v>
      </c>
      <c r="D59" s="53" t="s">
        <v>334</v>
      </c>
      <c r="E59" s="54" t="s">
        <v>313</v>
      </c>
      <c r="F59" s="53" t="s">
        <v>27</v>
      </c>
      <c r="G59" s="55" t="s">
        <v>177</v>
      </c>
      <c r="H59" s="56"/>
      <c r="I59" s="55" t="s">
        <v>12</v>
      </c>
      <c r="J59" s="55" t="s">
        <v>38</v>
      </c>
      <c r="K59" s="55" t="s">
        <v>85</v>
      </c>
      <c r="L59" s="55" t="s">
        <v>164</v>
      </c>
      <c r="M59" s="55" t="s">
        <v>304</v>
      </c>
      <c r="N59" s="55" t="s">
        <v>27</v>
      </c>
      <c r="O59" s="57">
        <v>41579</v>
      </c>
      <c r="P59" s="51">
        <v>2200</v>
      </c>
      <c r="Q59" s="51"/>
      <c r="R59" s="51"/>
      <c r="S59" s="51"/>
      <c r="T59" s="51"/>
      <c r="U59" s="51"/>
      <c r="V59" s="51"/>
      <c r="W59" s="52"/>
      <c r="X59" s="52"/>
      <c r="Y59" s="51"/>
      <c r="Z59" s="60" t="s">
        <v>57</v>
      </c>
      <c r="AA59" s="61">
        <v>0</v>
      </c>
      <c r="AB59" s="82">
        <f>IF(Z59=Tables!J$5,AA59*P59,)</f>
        <v>0</v>
      </c>
      <c r="AC59" s="147"/>
      <c r="AD59" s="147"/>
      <c r="AE59" s="57"/>
      <c r="AF59" s="157"/>
      <c r="AG59" s="51"/>
      <c r="AH59" s="51"/>
      <c r="AV59" s="51"/>
      <c r="AX59" s="51"/>
      <c r="AZ59" s="51"/>
      <c r="BB59" s="51"/>
      <c r="BD59" s="51"/>
      <c r="BF59" s="51"/>
    </row>
    <row r="60" spans="1:58" s="53" customFormat="1" ht="12.75" customHeight="1">
      <c r="A60" s="156">
        <v>14058</v>
      </c>
      <c r="B60" s="53" t="s">
        <v>506</v>
      </c>
      <c r="C60" s="54" t="s">
        <v>505</v>
      </c>
      <c r="D60" s="53" t="s">
        <v>507</v>
      </c>
      <c r="E60" s="54" t="s">
        <v>508</v>
      </c>
      <c r="F60" s="53" t="s">
        <v>27</v>
      </c>
      <c r="G60" s="55" t="s">
        <v>178</v>
      </c>
      <c r="H60" s="56"/>
      <c r="I60" s="55" t="s">
        <v>14</v>
      </c>
      <c r="J60" s="55" t="s">
        <v>38</v>
      </c>
      <c r="K60" s="55" t="s">
        <v>85</v>
      </c>
      <c r="L60" s="55" t="s">
        <v>164</v>
      </c>
      <c r="M60" s="55" t="s">
        <v>304</v>
      </c>
      <c r="N60" s="55" t="s">
        <v>27</v>
      </c>
      <c r="O60" s="57">
        <v>41579</v>
      </c>
      <c r="P60" s="51">
        <v>15500</v>
      </c>
      <c r="Q60" s="51"/>
      <c r="R60" s="51"/>
      <c r="S60" s="51"/>
      <c r="T60" s="51"/>
      <c r="U60" s="51"/>
      <c r="V60" s="51"/>
      <c r="W60" s="52"/>
      <c r="X60" s="52"/>
      <c r="Y60" s="51"/>
      <c r="Z60" s="60" t="s">
        <v>57</v>
      </c>
      <c r="AA60" s="61">
        <v>0</v>
      </c>
      <c r="AB60" s="82">
        <f>IF(Z60=Tables!J$5,AA60*P60,)</f>
        <v>0</v>
      </c>
      <c r="AC60" s="147"/>
      <c r="AD60" s="147"/>
      <c r="AE60" s="57"/>
      <c r="AF60" s="157"/>
      <c r="AG60" s="51"/>
      <c r="AH60" s="51"/>
      <c r="AV60" s="51"/>
      <c r="AX60" s="51"/>
      <c r="AZ60" s="51"/>
      <c r="BB60" s="51"/>
      <c r="BD60" s="51"/>
      <c r="BF60" s="51"/>
    </row>
    <row r="61" spans="1:58" s="53" customFormat="1" ht="12.75" customHeight="1">
      <c r="A61" s="156">
        <v>14059</v>
      </c>
      <c r="B61" s="53" t="s">
        <v>509</v>
      </c>
      <c r="C61" s="54" t="s">
        <v>510</v>
      </c>
      <c r="D61" s="53" t="s">
        <v>564</v>
      </c>
      <c r="E61" s="54" t="s">
        <v>511</v>
      </c>
      <c r="F61" s="53" t="s">
        <v>27</v>
      </c>
      <c r="G61" s="55" t="s">
        <v>178</v>
      </c>
      <c r="H61" s="56"/>
      <c r="I61" s="55" t="s">
        <v>14</v>
      </c>
      <c r="J61" s="55" t="s">
        <v>149</v>
      </c>
      <c r="K61" s="55" t="s">
        <v>85</v>
      </c>
      <c r="L61" s="55" t="s">
        <v>164</v>
      </c>
      <c r="M61" s="55" t="s">
        <v>304</v>
      </c>
      <c r="N61" s="55" t="s">
        <v>27</v>
      </c>
      <c r="O61" s="57">
        <v>41585</v>
      </c>
      <c r="P61" s="51">
        <v>1376400</v>
      </c>
      <c r="Q61" s="51"/>
      <c r="R61" s="51"/>
      <c r="S61" s="51"/>
      <c r="T61" s="51"/>
      <c r="U61" s="51"/>
      <c r="V61" s="51"/>
      <c r="W61" s="52"/>
      <c r="X61" s="52"/>
      <c r="Y61" s="51"/>
      <c r="Z61" s="60" t="s">
        <v>67</v>
      </c>
      <c r="AA61" s="61">
        <v>0.01</v>
      </c>
      <c r="AB61" s="82">
        <f>IF(Z61=Tables!J$5,AA61*P61,)</f>
        <v>0</v>
      </c>
      <c r="AC61" s="147"/>
      <c r="AD61" s="147"/>
      <c r="AE61" s="57"/>
      <c r="AF61" s="157"/>
      <c r="AG61" s="51"/>
      <c r="AH61" s="51"/>
      <c r="AV61" s="51"/>
      <c r="AX61" s="51"/>
      <c r="AZ61" s="51"/>
      <c r="BB61" s="51"/>
      <c r="BD61" s="51"/>
      <c r="BF61" s="51"/>
    </row>
    <row r="62" spans="1:58" s="53" customFormat="1" ht="12.75" customHeight="1">
      <c r="A62" s="156">
        <v>14060</v>
      </c>
      <c r="B62" s="53" t="s">
        <v>512</v>
      </c>
      <c r="C62" s="54" t="s">
        <v>450</v>
      </c>
      <c r="D62" s="53" t="s">
        <v>513</v>
      </c>
      <c r="E62" s="54" t="s">
        <v>313</v>
      </c>
      <c r="F62" s="53" t="s">
        <v>27</v>
      </c>
      <c r="G62" s="55" t="s">
        <v>177</v>
      </c>
      <c r="H62" s="56"/>
      <c r="I62" s="55" t="s">
        <v>293</v>
      </c>
      <c r="J62" s="55" t="s">
        <v>37</v>
      </c>
      <c r="K62" s="55" t="s">
        <v>87</v>
      </c>
      <c r="L62" s="55" t="s">
        <v>74</v>
      </c>
      <c r="M62" s="55" t="s">
        <v>75</v>
      </c>
      <c r="N62" s="55" t="s">
        <v>27</v>
      </c>
      <c r="O62" s="57">
        <v>41579</v>
      </c>
      <c r="P62" s="51">
        <v>9130</v>
      </c>
      <c r="Q62" s="51"/>
      <c r="R62" s="51"/>
      <c r="S62" s="51"/>
      <c r="T62" s="51"/>
      <c r="U62" s="51"/>
      <c r="V62" s="51"/>
      <c r="W62" s="52"/>
      <c r="X62" s="52"/>
      <c r="Y62" s="51"/>
      <c r="Z62" s="60" t="s">
        <v>57</v>
      </c>
      <c r="AA62" s="61">
        <v>0.5</v>
      </c>
      <c r="AB62" s="82">
        <f>IF(Z62=Tables!J$5,AA62*P62,)</f>
        <v>0</v>
      </c>
      <c r="AC62" s="147"/>
      <c r="AD62" s="147"/>
      <c r="AE62" s="57"/>
      <c r="AF62" s="157"/>
      <c r="AG62" s="51"/>
      <c r="AH62" s="51"/>
      <c r="AK62" s="53" t="s">
        <v>300</v>
      </c>
      <c r="AL62" s="53" t="s">
        <v>514</v>
      </c>
      <c r="AV62" s="51"/>
      <c r="AX62" s="51"/>
      <c r="AZ62" s="51"/>
      <c r="BB62" s="51"/>
      <c r="BD62" s="51"/>
      <c r="BF62" s="51"/>
    </row>
    <row r="63" spans="1:58" s="53" customFormat="1" ht="12.75" customHeight="1">
      <c r="A63" s="156">
        <v>14061</v>
      </c>
      <c r="B63" s="53" t="s">
        <v>517</v>
      </c>
      <c r="C63" s="54" t="s">
        <v>516</v>
      </c>
      <c r="D63" s="53" t="s">
        <v>518</v>
      </c>
      <c r="E63" s="54" t="s">
        <v>515</v>
      </c>
      <c r="F63" s="53" t="s">
        <v>27</v>
      </c>
      <c r="G63" s="55" t="s">
        <v>177</v>
      </c>
      <c r="H63" s="56"/>
      <c r="I63" s="55" t="s">
        <v>12</v>
      </c>
      <c r="J63" s="55" t="s">
        <v>149</v>
      </c>
      <c r="K63" s="55" t="s">
        <v>111</v>
      </c>
      <c r="L63" s="55" t="s">
        <v>164</v>
      </c>
      <c r="M63" s="55" t="s">
        <v>304</v>
      </c>
      <c r="N63" s="55" t="s">
        <v>27</v>
      </c>
      <c r="O63" s="57">
        <v>41584</v>
      </c>
      <c r="P63" s="51">
        <v>26700</v>
      </c>
      <c r="Q63" s="51"/>
      <c r="R63" s="51"/>
      <c r="S63" s="51"/>
      <c r="T63" s="51"/>
      <c r="U63" s="51"/>
      <c r="V63" s="51"/>
      <c r="W63" s="52"/>
      <c r="X63" s="52"/>
      <c r="Y63" s="51"/>
      <c r="Z63" s="60" t="s">
        <v>56</v>
      </c>
      <c r="AA63" s="61">
        <v>1</v>
      </c>
      <c r="AB63" s="82">
        <f>IF(Z63=Tables!J$5,AA63*P63,)</f>
        <v>0</v>
      </c>
      <c r="AC63" s="147"/>
      <c r="AD63" s="147"/>
      <c r="AE63" s="57"/>
      <c r="AF63" s="157"/>
      <c r="AG63" s="51"/>
      <c r="AH63" s="51"/>
      <c r="AV63" s="51"/>
      <c r="AX63" s="51"/>
      <c r="AZ63" s="51"/>
      <c r="BB63" s="51"/>
      <c r="BD63" s="51"/>
      <c r="BF63" s="51"/>
    </row>
    <row r="64" spans="1:58" s="53" customFormat="1" ht="12.75" customHeight="1">
      <c r="A64" s="156">
        <v>14062</v>
      </c>
      <c r="B64" s="53" t="s">
        <v>520</v>
      </c>
      <c r="C64" s="54" t="s">
        <v>521</v>
      </c>
      <c r="D64" s="53" t="s">
        <v>522</v>
      </c>
      <c r="E64" s="54" t="s">
        <v>325</v>
      </c>
      <c r="F64" s="53" t="s">
        <v>27</v>
      </c>
      <c r="G64" s="55" t="s">
        <v>177</v>
      </c>
      <c r="H64" s="56"/>
      <c r="I64" s="55" t="s">
        <v>14</v>
      </c>
      <c r="J64" s="55" t="s">
        <v>39</v>
      </c>
      <c r="K64" s="55" t="s">
        <v>87</v>
      </c>
      <c r="L64" s="55" t="s">
        <v>163</v>
      </c>
      <c r="M64" s="55" t="s">
        <v>75</v>
      </c>
      <c r="N64" s="55" t="s">
        <v>27</v>
      </c>
      <c r="O64" s="57">
        <v>41590</v>
      </c>
      <c r="P64" s="166">
        <v>69480</v>
      </c>
      <c r="Q64" s="51"/>
      <c r="R64" s="51"/>
      <c r="S64" s="51"/>
      <c r="T64" s="51"/>
      <c r="U64" s="51"/>
      <c r="V64" s="51"/>
      <c r="W64" s="52"/>
      <c r="X64" s="52"/>
      <c r="Y64" s="51"/>
      <c r="Z64" s="60" t="s">
        <v>56</v>
      </c>
      <c r="AA64" s="61"/>
      <c r="AB64" s="82">
        <f>IF(Z64=Tables!J$5,AA64*P64,)</f>
        <v>0</v>
      </c>
      <c r="AC64" s="147"/>
      <c r="AD64" s="147"/>
      <c r="AE64" s="57"/>
      <c r="AF64" s="157"/>
      <c r="AG64" s="51"/>
      <c r="AH64" s="51"/>
      <c r="AK64" s="53" t="s">
        <v>225</v>
      </c>
      <c r="AL64" s="53" t="s">
        <v>523</v>
      </c>
      <c r="AV64" s="51"/>
      <c r="AX64" s="51"/>
      <c r="AZ64" s="51"/>
      <c r="BB64" s="51"/>
      <c r="BD64" s="51"/>
      <c r="BF64" s="51"/>
    </row>
    <row r="65" spans="1:59" s="53" customFormat="1" ht="12.75" customHeight="1">
      <c r="A65" s="156">
        <v>14063</v>
      </c>
      <c r="B65" s="53" t="s">
        <v>525</v>
      </c>
      <c r="C65" s="54" t="s">
        <v>526</v>
      </c>
      <c r="D65" s="53" t="s">
        <v>360</v>
      </c>
      <c r="E65" s="54" t="s">
        <v>313</v>
      </c>
      <c r="F65" s="53" t="s">
        <v>27</v>
      </c>
      <c r="G65" s="55" t="s">
        <v>177</v>
      </c>
      <c r="H65" s="56"/>
      <c r="I65" s="55" t="s">
        <v>14</v>
      </c>
      <c r="J65" s="55" t="s">
        <v>38</v>
      </c>
      <c r="K65" s="55" t="s">
        <v>87</v>
      </c>
      <c r="L65" s="55" t="s">
        <v>163</v>
      </c>
      <c r="M65" s="55" t="s">
        <v>75</v>
      </c>
      <c r="N65" s="55" t="s">
        <v>27</v>
      </c>
      <c r="O65" s="57">
        <v>41586</v>
      </c>
      <c r="P65" s="166">
        <v>6900</v>
      </c>
      <c r="Q65" s="51"/>
      <c r="R65" s="51"/>
      <c r="S65" s="51"/>
      <c r="T65" s="51"/>
      <c r="U65" s="51"/>
      <c r="V65" s="51"/>
      <c r="W65" s="52"/>
      <c r="X65" s="52"/>
      <c r="Y65" s="51"/>
      <c r="Z65" s="60" t="s">
        <v>56</v>
      </c>
      <c r="AA65" s="61">
        <v>0.25</v>
      </c>
      <c r="AB65" s="82">
        <f>IF(Z65=Tables!J$5,AA65*P65,)</f>
        <v>0</v>
      </c>
      <c r="AC65" s="147"/>
      <c r="AD65" s="147"/>
      <c r="AE65" s="57"/>
      <c r="AF65" s="157"/>
      <c r="AG65" s="51"/>
      <c r="AH65" s="51"/>
      <c r="AV65" s="51"/>
      <c r="AX65" s="51"/>
      <c r="AZ65" s="51"/>
      <c r="BB65" s="51"/>
      <c r="BD65" s="51"/>
      <c r="BF65" s="51"/>
    </row>
    <row r="66" spans="1:59" s="53" customFormat="1" ht="12.75" customHeight="1">
      <c r="A66" s="156">
        <v>14064</v>
      </c>
      <c r="B66" s="53" t="s">
        <v>527</v>
      </c>
      <c r="C66" s="54" t="s">
        <v>528</v>
      </c>
      <c r="D66" s="53" t="s">
        <v>564</v>
      </c>
      <c r="E66" s="54" t="s">
        <v>529</v>
      </c>
      <c r="F66" s="53" t="s">
        <v>27</v>
      </c>
      <c r="G66" s="55" t="s">
        <v>177</v>
      </c>
      <c r="H66" s="56"/>
      <c r="I66" s="55" t="s">
        <v>14</v>
      </c>
      <c r="J66" s="55" t="s">
        <v>38</v>
      </c>
      <c r="K66" s="55" t="s">
        <v>87</v>
      </c>
      <c r="L66" s="55" t="s">
        <v>164</v>
      </c>
      <c r="M66" s="55" t="s">
        <v>304</v>
      </c>
      <c r="N66" s="55" t="s">
        <v>27</v>
      </c>
      <c r="O66" s="57">
        <v>41590</v>
      </c>
      <c r="P66" s="51">
        <v>9937</v>
      </c>
      <c r="Q66" s="51"/>
      <c r="R66" s="51"/>
      <c r="S66" s="51"/>
      <c r="T66" s="51"/>
      <c r="U66" s="51"/>
      <c r="V66" s="51"/>
      <c r="W66" s="52"/>
      <c r="X66" s="52"/>
      <c r="Y66" s="51"/>
      <c r="Z66" s="60" t="s">
        <v>56</v>
      </c>
      <c r="AA66" s="61">
        <v>1</v>
      </c>
      <c r="AB66" s="82">
        <f>IF(Z66=Tables!J$5,AA66*P66,)</f>
        <v>0</v>
      </c>
      <c r="AC66" s="147"/>
      <c r="AD66" s="147"/>
      <c r="AE66" s="57"/>
      <c r="AF66" s="157"/>
      <c r="AG66" s="51"/>
      <c r="AH66" s="51"/>
      <c r="AV66" s="51"/>
      <c r="AX66" s="51"/>
      <c r="AZ66" s="51"/>
      <c r="BB66" s="51"/>
      <c r="BD66" s="51"/>
      <c r="BF66" s="51"/>
    </row>
    <row r="67" spans="1:59" s="53" customFormat="1" ht="12.75" customHeight="1">
      <c r="A67" s="156">
        <v>14065</v>
      </c>
      <c r="B67" s="53" t="s">
        <v>530</v>
      </c>
      <c r="C67" s="54" t="s">
        <v>531</v>
      </c>
      <c r="D67" s="53" t="s">
        <v>532</v>
      </c>
      <c r="E67" s="54" t="s">
        <v>356</v>
      </c>
      <c r="F67" s="53" t="s">
        <v>27</v>
      </c>
      <c r="G67" s="55" t="s">
        <v>177</v>
      </c>
      <c r="H67" s="56"/>
      <c r="I67" s="55" t="s">
        <v>14</v>
      </c>
      <c r="J67" s="55" t="s">
        <v>38</v>
      </c>
      <c r="K67" s="55" t="s">
        <v>85</v>
      </c>
      <c r="L67" s="55" t="s">
        <v>164</v>
      </c>
      <c r="M67" s="55" t="s">
        <v>304</v>
      </c>
      <c r="N67" s="55" t="s">
        <v>27</v>
      </c>
      <c r="O67" s="57">
        <v>41585</v>
      </c>
      <c r="P67" s="51">
        <v>4000</v>
      </c>
      <c r="Q67" s="51"/>
      <c r="R67" s="51"/>
      <c r="S67" s="51"/>
      <c r="T67" s="51"/>
      <c r="U67" s="51"/>
      <c r="V67" s="51"/>
      <c r="W67" s="52"/>
      <c r="X67" s="52"/>
      <c r="Y67" s="51"/>
      <c r="Z67" s="60" t="s">
        <v>56</v>
      </c>
      <c r="AA67" s="61">
        <v>1</v>
      </c>
      <c r="AB67" s="82">
        <f>IF(Z67=Tables!J$5,AA67*P67,)</f>
        <v>0</v>
      </c>
      <c r="AC67" s="147"/>
      <c r="AD67" s="147"/>
      <c r="AE67" s="57"/>
      <c r="AF67" s="157"/>
      <c r="AG67" s="51"/>
      <c r="AH67" s="51"/>
      <c r="AV67" s="51"/>
      <c r="AX67" s="51"/>
      <c r="AZ67" s="51"/>
      <c r="BB67" s="51"/>
      <c r="BD67" s="51"/>
      <c r="BF67" s="51"/>
    </row>
    <row r="68" spans="1:59" s="53" customFormat="1" ht="12.75" customHeight="1">
      <c r="A68" s="156">
        <v>14066</v>
      </c>
      <c r="B68" s="53" t="s">
        <v>533</v>
      </c>
      <c r="C68" s="54" t="s">
        <v>538</v>
      </c>
      <c r="D68" s="53" t="s">
        <v>539</v>
      </c>
      <c r="E68" s="54" t="s">
        <v>534</v>
      </c>
      <c r="F68" s="53" t="s">
        <v>27</v>
      </c>
      <c r="G68" s="55" t="s">
        <v>177</v>
      </c>
      <c r="H68" s="56"/>
      <c r="I68" s="55" t="s">
        <v>12</v>
      </c>
      <c r="J68" s="55" t="s">
        <v>149</v>
      </c>
      <c r="K68" s="55" t="s">
        <v>87</v>
      </c>
      <c r="L68" s="55" t="s">
        <v>163</v>
      </c>
      <c r="M68" s="55" t="s">
        <v>75</v>
      </c>
      <c r="N68" s="55" t="s">
        <v>27</v>
      </c>
      <c r="O68" s="57">
        <v>41591</v>
      </c>
      <c r="P68" s="51">
        <v>340405</v>
      </c>
      <c r="Q68" s="51">
        <v>-718</v>
      </c>
      <c r="R68" s="51">
        <v>17839</v>
      </c>
      <c r="S68" s="51">
        <v>5764</v>
      </c>
      <c r="T68" s="51">
        <v>15580</v>
      </c>
      <c r="U68" s="51"/>
      <c r="V68" s="51"/>
      <c r="W68" s="52"/>
      <c r="X68" s="52"/>
      <c r="Y68" s="51"/>
      <c r="Z68" s="60" t="s">
        <v>57</v>
      </c>
      <c r="AA68" s="61"/>
      <c r="AB68" s="82">
        <f>IF(Z68=Tables!J$5,AA68*P68,)</f>
        <v>0</v>
      </c>
      <c r="AC68" s="147"/>
      <c r="AD68" s="147"/>
      <c r="AE68" s="57"/>
      <c r="AF68" s="157"/>
      <c r="AG68" s="51"/>
      <c r="AH68" s="51"/>
      <c r="AK68" s="53" t="s">
        <v>204</v>
      </c>
      <c r="AL68" s="53" t="s">
        <v>535</v>
      </c>
      <c r="AV68" s="51"/>
      <c r="AX68" s="51"/>
      <c r="AZ68" s="51"/>
      <c r="BB68" s="51"/>
      <c r="BD68" s="51"/>
      <c r="BF68" s="51"/>
    </row>
    <row r="69" spans="1:59" s="53" customFormat="1" ht="12.75" customHeight="1">
      <c r="A69" s="156">
        <v>14067</v>
      </c>
      <c r="B69" s="53" t="s">
        <v>536</v>
      </c>
      <c r="C69" s="54" t="s">
        <v>537</v>
      </c>
      <c r="E69" s="54" t="s">
        <v>313</v>
      </c>
      <c r="F69" s="53" t="s">
        <v>27</v>
      </c>
      <c r="G69" s="55" t="s">
        <v>177</v>
      </c>
      <c r="H69" s="56"/>
      <c r="I69" s="55" t="s">
        <v>152</v>
      </c>
      <c r="J69" s="55" t="s">
        <v>39</v>
      </c>
      <c r="K69" s="55" t="s">
        <v>87</v>
      </c>
      <c r="L69" s="55" t="s">
        <v>76</v>
      </c>
      <c r="M69" s="55" t="s">
        <v>75</v>
      </c>
      <c r="N69" s="55" t="s">
        <v>27</v>
      </c>
      <c r="O69" s="57">
        <v>41599</v>
      </c>
      <c r="P69" s="51">
        <v>1643700</v>
      </c>
      <c r="Q69" s="51"/>
      <c r="R69" s="51"/>
      <c r="S69" s="51"/>
      <c r="T69" s="51"/>
      <c r="U69" s="51"/>
      <c r="V69" s="51"/>
      <c r="W69" s="52"/>
      <c r="X69" s="52"/>
      <c r="Y69" s="51"/>
      <c r="Z69" s="60" t="s">
        <v>57</v>
      </c>
      <c r="AA69" s="61">
        <v>0.1</v>
      </c>
      <c r="AB69" s="82">
        <f>IF(Z69=Tables!J$5,AA69*P69,)</f>
        <v>0</v>
      </c>
      <c r="AC69" s="147"/>
      <c r="AD69" s="147"/>
      <c r="AE69" s="57"/>
      <c r="AF69" s="157"/>
      <c r="AG69" s="51"/>
      <c r="AH69" s="51"/>
      <c r="AK69" s="53" t="s">
        <v>234</v>
      </c>
      <c r="AL69" s="53" t="s">
        <v>578</v>
      </c>
      <c r="AV69" s="51" t="s">
        <v>589</v>
      </c>
      <c r="AX69" s="51" t="s">
        <v>589</v>
      </c>
      <c r="AZ69" s="51">
        <v>1250000</v>
      </c>
      <c r="BB69" s="51">
        <v>1300000</v>
      </c>
      <c r="BD69" s="51" t="s">
        <v>589</v>
      </c>
      <c r="BF69" s="51" t="s">
        <v>589</v>
      </c>
      <c r="BG69" s="53" t="s">
        <v>590</v>
      </c>
    </row>
    <row r="70" spans="1:59" s="53" customFormat="1" ht="12.75" customHeight="1">
      <c r="A70" s="156">
        <v>14068</v>
      </c>
      <c r="B70" s="53" t="s">
        <v>540</v>
      </c>
      <c r="C70" s="54" t="s">
        <v>541</v>
      </c>
      <c r="D70" s="53" t="s">
        <v>334</v>
      </c>
      <c r="E70" s="54" t="s">
        <v>313</v>
      </c>
      <c r="F70" s="53" t="s">
        <v>27</v>
      </c>
      <c r="G70" s="55" t="s">
        <v>177</v>
      </c>
      <c r="H70" s="56"/>
      <c r="I70" s="55" t="s">
        <v>12</v>
      </c>
      <c r="J70" s="55" t="s">
        <v>38</v>
      </c>
      <c r="K70" s="55" t="s">
        <v>111</v>
      </c>
      <c r="L70" s="55" t="s">
        <v>164</v>
      </c>
      <c r="M70" s="55" t="s">
        <v>304</v>
      </c>
      <c r="N70" s="55" t="s">
        <v>27</v>
      </c>
      <c r="O70" s="57">
        <v>41586</v>
      </c>
      <c r="P70" s="51">
        <v>3570</v>
      </c>
      <c r="Q70" s="51"/>
      <c r="R70" s="51"/>
      <c r="S70" s="51"/>
      <c r="T70" s="51"/>
      <c r="U70" s="51"/>
      <c r="V70" s="51"/>
      <c r="W70" s="52"/>
      <c r="X70" s="52"/>
      <c r="Y70" s="51"/>
      <c r="Z70" s="60" t="s">
        <v>56</v>
      </c>
      <c r="AA70" s="61">
        <v>1</v>
      </c>
      <c r="AB70" s="82">
        <f>IF(Z70=Tables!J$5,AA70*P70,)</f>
        <v>0</v>
      </c>
      <c r="AC70" s="147"/>
      <c r="AD70" s="147"/>
      <c r="AE70" s="57"/>
      <c r="AF70" s="157"/>
      <c r="AG70" s="51"/>
      <c r="AH70" s="51"/>
      <c r="AV70" s="51"/>
      <c r="AX70" s="51"/>
      <c r="AZ70" s="51"/>
      <c r="BB70" s="51"/>
      <c r="BD70" s="51"/>
      <c r="BF70" s="51"/>
    </row>
    <row r="71" spans="1:59" s="53" customFormat="1" ht="12.75" customHeight="1">
      <c r="A71" s="156">
        <v>14069</v>
      </c>
      <c r="B71" s="53" t="s">
        <v>542</v>
      </c>
      <c r="C71" s="54"/>
      <c r="E71" s="54" t="s">
        <v>355</v>
      </c>
      <c r="F71" s="53" t="s">
        <v>27</v>
      </c>
      <c r="G71" s="55" t="s">
        <v>177</v>
      </c>
      <c r="H71" s="56"/>
      <c r="I71" s="55" t="s">
        <v>152</v>
      </c>
      <c r="J71" s="55" t="s">
        <v>38</v>
      </c>
      <c r="K71" s="55" t="s">
        <v>87</v>
      </c>
      <c r="L71" s="55" t="s">
        <v>163</v>
      </c>
      <c r="M71" s="55" t="s">
        <v>75</v>
      </c>
      <c r="N71" s="55" t="s">
        <v>27</v>
      </c>
      <c r="O71" s="57">
        <v>41599</v>
      </c>
      <c r="P71" s="51">
        <v>547455</v>
      </c>
      <c r="Q71" s="51"/>
      <c r="R71" s="51"/>
      <c r="S71" s="51"/>
      <c r="T71" s="51"/>
      <c r="U71" s="51"/>
      <c r="V71" s="51"/>
      <c r="W71" s="52"/>
      <c r="X71" s="52"/>
      <c r="Y71" s="51"/>
      <c r="Z71" s="60" t="s">
        <v>56</v>
      </c>
      <c r="AA71" s="61"/>
      <c r="AB71" s="82">
        <f>IF(Z71=Tables!J$5,AA71*P71,)</f>
        <v>0</v>
      </c>
      <c r="AC71" s="147"/>
      <c r="AD71" s="147"/>
      <c r="AE71" s="57"/>
      <c r="AF71" s="157"/>
      <c r="AG71" s="51"/>
      <c r="AH71" s="51"/>
      <c r="AK71" s="53" t="s">
        <v>275</v>
      </c>
      <c r="AL71" s="53" t="s">
        <v>543</v>
      </c>
      <c r="AV71" s="51"/>
      <c r="AX71" s="51"/>
      <c r="AZ71" s="51"/>
      <c r="BB71" s="51"/>
      <c r="BD71" s="51"/>
      <c r="BF71" s="51"/>
    </row>
    <row r="72" spans="1:59" s="53" customFormat="1" ht="12.75" customHeight="1">
      <c r="A72" s="156">
        <v>14070</v>
      </c>
      <c r="B72" s="53" t="s">
        <v>544</v>
      </c>
      <c r="C72" s="54" t="s">
        <v>545</v>
      </c>
      <c r="E72" s="54" t="s">
        <v>356</v>
      </c>
      <c r="F72" s="53" t="s">
        <v>27</v>
      </c>
      <c r="G72" s="55" t="s">
        <v>177</v>
      </c>
      <c r="H72" s="56"/>
      <c r="I72" s="55" t="s">
        <v>152</v>
      </c>
      <c r="J72" s="55" t="s">
        <v>149</v>
      </c>
      <c r="K72" s="55" t="s">
        <v>111</v>
      </c>
      <c r="L72" s="55" t="s">
        <v>164</v>
      </c>
      <c r="M72" s="55" t="s">
        <v>304</v>
      </c>
      <c r="N72" s="55" t="s">
        <v>27</v>
      </c>
      <c r="O72" s="57">
        <v>41602</v>
      </c>
      <c r="P72" s="51">
        <v>14800</v>
      </c>
      <c r="Q72" s="51">
        <v>54400</v>
      </c>
      <c r="R72" s="51"/>
      <c r="S72" s="51"/>
      <c r="T72" s="51"/>
      <c r="U72" s="51"/>
      <c r="V72" s="51"/>
      <c r="W72" s="52"/>
      <c r="X72" s="52"/>
      <c r="Y72" s="51"/>
      <c r="Z72" s="60" t="s">
        <v>67</v>
      </c>
      <c r="AA72" s="61">
        <v>0.1</v>
      </c>
      <c r="AB72" s="82">
        <f>IF(Z72=Tables!J$5,AA72*P72,)</f>
        <v>0</v>
      </c>
      <c r="AC72" s="147"/>
      <c r="AD72" s="147"/>
      <c r="AE72" s="57"/>
      <c r="AF72" s="157"/>
      <c r="AG72" s="51"/>
      <c r="AH72" s="51"/>
      <c r="AV72" s="51"/>
      <c r="AX72" s="51"/>
      <c r="AZ72" s="51"/>
      <c r="BB72" s="51"/>
      <c r="BD72" s="51"/>
      <c r="BF72" s="51"/>
    </row>
    <row r="73" spans="1:59" s="53" customFormat="1" ht="12.75" customHeight="1">
      <c r="A73" s="156">
        <v>14071</v>
      </c>
      <c r="B73" s="53" t="s">
        <v>546</v>
      </c>
      <c r="C73" s="54" t="s">
        <v>547</v>
      </c>
      <c r="D73" s="53" t="s">
        <v>383</v>
      </c>
      <c r="E73" s="54" t="s">
        <v>313</v>
      </c>
      <c r="F73" s="53" t="s">
        <v>27</v>
      </c>
      <c r="G73" s="55" t="s">
        <v>177</v>
      </c>
      <c r="H73" s="56"/>
      <c r="I73" s="55" t="s">
        <v>13</v>
      </c>
      <c r="J73" s="55" t="s">
        <v>38</v>
      </c>
      <c r="K73" s="55" t="s">
        <v>111</v>
      </c>
      <c r="L73" s="55" t="s">
        <v>164</v>
      </c>
      <c r="M73" s="55" t="s">
        <v>304</v>
      </c>
      <c r="N73" s="55" t="s">
        <v>27</v>
      </c>
      <c r="O73" s="57">
        <v>41597</v>
      </c>
      <c r="P73" s="51">
        <v>1475</v>
      </c>
      <c r="Q73" s="51"/>
      <c r="R73" s="51"/>
      <c r="S73" s="51"/>
      <c r="T73" s="51"/>
      <c r="U73" s="51"/>
      <c r="V73" s="51"/>
      <c r="W73" s="52"/>
      <c r="X73" s="52"/>
      <c r="Y73" s="51"/>
      <c r="Z73" s="60" t="s">
        <v>56</v>
      </c>
      <c r="AA73" s="61">
        <v>1</v>
      </c>
      <c r="AB73" s="82">
        <f>IF(Z73=Tables!J$5,AA73*P73,)</f>
        <v>0</v>
      </c>
      <c r="AC73" s="147"/>
      <c r="AD73" s="147"/>
      <c r="AE73" s="57"/>
      <c r="AF73" s="157"/>
      <c r="AG73" s="51"/>
      <c r="AH73" s="51"/>
      <c r="AV73" s="51"/>
      <c r="AX73" s="51"/>
      <c r="AZ73" s="51"/>
      <c r="BB73" s="51"/>
      <c r="BD73" s="51"/>
      <c r="BF73" s="51"/>
    </row>
    <row r="74" spans="1:59" s="53" customFormat="1" ht="12.75" customHeight="1">
      <c r="A74" s="156">
        <v>14072</v>
      </c>
      <c r="B74" s="53" t="s">
        <v>548</v>
      </c>
      <c r="C74" s="54" t="s">
        <v>550</v>
      </c>
      <c r="D74" s="53" t="s">
        <v>549</v>
      </c>
      <c r="E74" s="54" t="s">
        <v>394</v>
      </c>
      <c r="F74" s="53" t="s">
        <v>27</v>
      </c>
      <c r="G74" s="55" t="s">
        <v>177</v>
      </c>
      <c r="H74" s="56"/>
      <c r="I74" s="55" t="s">
        <v>12</v>
      </c>
      <c r="J74" s="55" t="s">
        <v>39</v>
      </c>
      <c r="K74" s="55" t="s">
        <v>111</v>
      </c>
      <c r="L74" s="55" t="s">
        <v>164</v>
      </c>
      <c r="M74" s="55" t="s">
        <v>304</v>
      </c>
      <c r="N74" s="55" t="s">
        <v>27</v>
      </c>
      <c r="O74" s="57">
        <v>41599</v>
      </c>
      <c r="P74" s="51">
        <v>57700</v>
      </c>
      <c r="Q74" s="51"/>
      <c r="R74" s="51"/>
      <c r="S74" s="51"/>
      <c r="T74" s="51"/>
      <c r="U74" s="51"/>
      <c r="V74" s="51"/>
      <c r="W74" s="52"/>
      <c r="X74" s="52"/>
      <c r="Y74" s="51"/>
      <c r="Z74" s="60" t="s">
        <v>58</v>
      </c>
      <c r="AA74" s="61">
        <v>0.1</v>
      </c>
      <c r="AB74" s="82">
        <f>IF(Z74=Tables!J$5,AA74*P74,)</f>
        <v>0</v>
      </c>
      <c r="AC74" s="147"/>
      <c r="AD74" s="147"/>
      <c r="AE74" s="57"/>
      <c r="AF74" s="157"/>
      <c r="AG74" s="51"/>
      <c r="AH74" s="51"/>
      <c r="AV74" s="51"/>
      <c r="AX74" s="51"/>
      <c r="AZ74" s="51"/>
      <c r="BB74" s="51"/>
      <c r="BD74" s="51"/>
      <c r="BF74" s="51"/>
    </row>
    <row r="75" spans="1:59" s="53" customFormat="1" ht="12.75" customHeight="1">
      <c r="A75" s="156">
        <v>14073</v>
      </c>
      <c r="B75" s="53" t="s">
        <v>551</v>
      </c>
      <c r="C75" s="54" t="s">
        <v>552</v>
      </c>
      <c r="D75" s="53" t="s">
        <v>427</v>
      </c>
      <c r="E75" s="54" t="s">
        <v>313</v>
      </c>
      <c r="F75" s="53" t="s">
        <v>27</v>
      </c>
      <c r="G75" s="55" t="s">
        <v>177</v>
      </c>
      <c r="H75" s="56"/>
      <c r="I75" s="55" t="s">
        <v>16</v>
      </c>
      <c r="J75" s="55" t="s">
        <v>39</v>
      </c>
      <c r="K75" s="55" t="s">
        <v>87</v>
      </c>
      <c r="L75" s="55" t="s">
        <v>74</v>
      </c>
      <c r="M75" s="55" t="s">
        <v>75</v>
      </c>
      <c r="N75" s="55" t="s">
        <v>27</v>
      </c>
      <c r="O75" s="57">
        <v>41600</v>
      </c>
      <c r="P75" s="166">
        <v>105627</v>
      </c>
      <c r="Q75" s="51"/>
      <c r="R75" s="51"/>
      <c r="S75" s="51"/>
      <c r="T75" s="51"/>
      <c r="U75" s="51"/>
      <c r="V75" s="51"/>
      <c r="W75" s="52"/>
      <c r="X75" s="52"/>
      <c r="Y75" s="51"/>
      <c r="Z75" s="60" t="s">
        <v>57</v>
      </c>
      <c r="AA75" s="61">
        <v>0.3</v>
      </c>
      <c r="AB75" s="82">
        <f>IF(Z75=Tables!J$5,AA75*P75,)</f>
        <v>0</v>
      </c>
      <c r="AC75" s="147"/>
      <c r="AD75" s="147"/>
      <c r="AE75" s="57"/>
      <c r="AF75" s="157"/>
      <c r="AG75" s="51"/>
      <c r="AH75" s="51"/>
      <c r="AI75" s="53" t="s">
        <v>215</v>
      </c>
      <c r="AJ75" s="53" t="s">
        <v>553</v>
      </c>
      <c r="AV75" s="51"/>
      <c r="AX75" s="51"/>
      <c r="AZ75" s="51"/>
      <c r="BB75" s="51"/>
      <c r="BD75" s="51"/>
      <c r="BF75" s="51"/>
    </row>
    <row r="76" spans="1:59" s="53" customFormat="1" ht="12.75" customHeight="1">
      <c r="A76" s="156">
        <v>14074</v>
      </c>
      <c r="B76" s="53" t="s">
        <v>554</v>
      </c>
      <c r="C76" s="54" t="s">
        <v>555</v>
      </c>
      <c r="D76" s="53" t="s">
        <v>556</v>
      </c>
      <c r="E76" s="54" t="s">
        <v>356</v>
      </c>
      <c r="F76" s="53" t="s">
        <v>27</v>
      </c>
      <c r="G76" s="55" t="s">
        <v>177</v>
      </c>
      <c r="H76" s="56"/>
      <c r="I76" s="55" t="s">
        <v>12</v>
      </c>
      <c r="J76" s="55" t="s">
        <v>39</v>
      </c>
      <c r="K76" s="55" t="s">
        <v>111</v>
      </c>
      <c r="L76" s="55" t="s">
        <v>164</v>
      </c>
      <c r="M76" s="55" t="s">
        <v>304</v>
      </c>
      <c r="N76" s="55" t="s">
        <v>27</v>
      </c>
      <c r="O76" s="57">
        <v>41599</v>
      </c>
      <c r="P76" s="51">
        <v>88440</v>
      </c>
      <c r="Q76" s="51"/>
      <c r="R76" s="51"/>
      <c r="S76" s="51"/>
      <c r="T76" s="51"/>
      <c r="U76" s="51"/>
      <c r="V76" s="51"/>
      <c r="W76" s="52"/>
      <c r="X76" s="52"/>
      <c r="Y76" s="51"/>
      <c r="Z76" s="60" t="s">
        <v>58</v>
      </c>
      <c r="AA76" s="61">
        <v>0</v>
      </c>
      <c r="AB76" s="82">
        <f>IF(Z76=Tables!J$5,AA76*P76,)</f>
        <v>0</v>
      </c>
      <c r="AC76" s="147"/>
      <c r="AD76" s="147"/>
      <c r="AE76" s="57"/>
      <c r="AF76" s="157"/>
      <c r="AG76" s="51"/>
      <c r="AH76" s="51"/>
      <c r="AV76" s="51"/>
      <c r="AX76" s="51"/>
      <c r="AZ76" s="51"/>
      <c r="BB76" s="51"/>
      <c r="BD76" s="51"/>
      <c r="BF76" s="51"/>
    </row>
    <row r="77" spans="1:59" s="53" customFormat="1" ht="12.75" customHeight="1">
      <c r="A77" s="156">
        <v>14075</v>
      </c>
      <c r="B77" s="53" t="s">
        <v>557</v>
      </c>
      <c r="C77" s="54" t="s">
        <v>615</v>
      </c>
      <c r="D77" s="53" t="s">
        <v>614</v>
      </c>
      <c r="E77" s="54" t="s">
        <v>463</v>
      </c>
      <c r="F77" s="53" t="s">
        <v>27</v>
      </c>
      <c r="G77" s="55" t="s">
        <v>177</v>
      </c>
      <c r="H77" s="56">
        <v>1700</v>
      </c>
      <c r="I77" s="55" t="s">
        <v>14</v>
      </c>
      <c r="J77" s="55" t="s">
        <v>39</v>
      </c>
      <c r="K77" s="55" t="s">
        <v>87</v>
      </c>
      <c r="L77" s="55" t="s">
        <v>163</v>
      </c>
      <c r="M77" s="55" t="s">
        <v>75</v>
      </c>
      <c r="N77" s="55" t="s">
        <v>27</v>
      </c>
      <c r="O77" s="57">
        <v>41620</v>
      </c>
      <c r="P77" s="51">
        <v>129800</v>
      </c>
      <c r="Q77" s="51"/>
      <c r="R77" s="51"/>
      <c r="S77" s="51"/>
      <c r="T77" s="51"/>
      <c r="U77" s="51"/>
      <c r="V77" s="51"/>
      <c r="W77" s="52"/>
      <c r="X77" s="52"/>
      <c r="Y77" s="51"/>
      <c r="Z77" s="60" t="s">
        <v>57</v>
      </c>
      <c r="AA77" s="61"/>
      <c r="AB77" s="82">
        <f>IF(Z77=Tables!J$5,AA77*P77,)</f>
        <v>0</v>
      </c>
      <c r="AC77" s="147"/>
      <c r="AD77" s="147"/>
      <c r="AE77" s="57"/>
      <c r="AF77" s="157"/>
      <c r="AG77" s="51"/>
      <c r="AH77" s="51"/>
      <c r="AK77" s="53" t="s">
        <v>239</v>
      </c>
      <c r="AL77" s="53" t="s">
        <v>616</v>
      </c>
      <c r="AM77" s="53" t="s">
        <v>275</v>
      </c>
      <c r="AN77" s="53" t="s">
        <v>617</v>
      </c>
      <c r="AU77" s="53" t="s">
        <v>618</v>
      </c>
      <c r="AV77" s="51"/>
      <c r="AW77" s="53" t="s">
        <v>619</v>
      </c>
      <c r="AX77" s="51"/>
      <c r="AY77" s="53" t="s">
        <v>620</v>
      </c>
      <c r="AZ77" s="51"/>
      <c r="BA77" s="53" t="s">
        <v>621</v>
      </c>
      <c r="BB77" s="51"/>
      <c r="BC77" s="53" t="s">
        <v>622</v>
      </c>
      <c r="BD77" s="51"/>
      <c r="BF77" s="51"/>
    </row>
    <row r="78" spans="1:59" s="53" customFormat="1" ht="12.75" customHeight="1">
      <c r="A78" s="156">
        <v>14076</v>
      </c>
      <c r="B78" s="53" t="s">
        <v>558</v>
      </c>
      <c r="C78" s="54" t="s">
        <v>623</v>
      </c>
      <c r="D78" s="53" t="s">
        <v>624</v>
      </c>
      <c r="E78" s="54" t="s">
        <v>625</v>
      </c>
      <c r="F78" s="53" t="s">
        <v>27</v>
      </c>
      <c r="G78" s="55" t="s">
        <v>177</v>
      </c>
      <c r="H78" s="56">
        <v>24550</v>
      </c>
      <c r="I78" s="55" t="s">
        <v>12</v>
      </c>
      <c r="J78" s="55" t="s">
        <v>39</v>
      </c>
      <c r="K78" s="55" t="s">
        <v>87</v>
      </c>
      <c r="L78" s="55" t="s">
        <v>163</v>
      </c>
      <c r="M78" s="55" t="s">
        <v>75</v>
      </c>
      <c r="N78" s="55" t="s">
        <v>27</v>
      </c>
      <c r="O78" s="57">
        <v>41612</v>
      </c>
      <c r="P78" s="51">
        <v>358790</v>
      </c>
      <c r="Q78" s="51"/>
      <c r="R78" s="51"/>
      <c r="S78" s="51"/>
      <c r="T78" s="51"/>
      <c r="U78" s="51"/>
      <c r="V78" s="51"/>
      <c r="W78" s="52"/>
      <c r="X78" s="52"/>
      <c r="Y78" s="51"/>
      <c r="Z78" s="60" t="s">
        <v>57</v>
      </c>
      <c r="AA78" s="61"/>
      <c r="AB78" s="82">
        <f>IF(Z78=Tables!J$5,AA78*P78,)</f>
        <v>0</v>
      </c>
      <c r="AC78" s="147"/>
      <c r="AD78" s="147"/>
      <c r="AE78" s="57"/>
      <c r="AF78" s="157"/>
      <c r="AG78" s="51"/>
      <c r="AH78" s="51"/>
      <c r="AK78" s="53" t="s">
        <v>258</v>
      </c>
      <c r="AV78" s="51"/>
      <c r="AX78" s="51"/>
      <c r="AZ78" s="51"/>
      <c r="BB78" s="51"/>
      <c r="BD78" s="51"/>
      <c r="BF78" s="51"/>
    </row>
    <row r="79" spans="1:59" s="53" customFormat="1" ht="12.75" customHeight="1">
      <c r="A79" s="156">
        <v>14077</v>
      </c>
      <c r="B79" s="53" t="s">
        <v>559</v>
      </c>
      <c r="C79" s="54" t="s">
        <v>311</v>
      </c>
      <c r="D79" s="53" t="s">
        <v>560</v>
      </c>
      <c r="E79" s="54" t="s">
        <v>412</v>
      </c>
      <c r="F79" s="53" t="s">
        <v>27</v>
      </c>
      <c r="G79" s="55" t="s">
        <v>177</v>
      </c>
      <c r="H79" s="56"/>
      <c r="I79" s="55" t="s">
        <v>12</v>
      </c>
      <c r="J79" s="55" t="s">
        <v>37</v>
      </c>
      <c r="K79" s="55" t="s">
        <v>111</v>
      </c>
      <c r="L79" s="55" t="s">
        <v>74</v>
      </c>
      <c r="M79" s="55" t="s">
        <v>75</v>
      </c>
      <c r="N79" s="55" t="s">
        <v>27</v>
      </c>
      <c r="O79" s="57">
        <v>41598</v>
      </c>
      <c r="P79" s="51">
        <v>6751</v>
      </c>
      <c r="Q79" s="51"/>
      <c r="R79" s="51"/>
      <c r="S79" s="51"/>
      <c r="T79" s="51"/>
      <c r="U79" s="51"/>
      <c r="V79" s="51"/>
      <c r="W79" s="52"/>
      <c r="X79" s="52"/>
      <c r="Y79" s="51"/>
      <c r="Z79" s="60" t="s">
        <v>56</v>
      </c>
      <c r="AA79" s="61">
        <v>0.5</v>
      </c>
      <c r="AB79" s="82">
        <f>IF(Z79=Tables!J$5,AA79*P79,)</f>
        <v>0</v>
      </c>
      <c r="AC79" s="147">
        <v>41677</v>
      </c>
      <c r="AD79" s="147"/>
      <c r="AE79" s="57"/>
      <c r="AF79" s="157">
        <v>34560</v>
      </c>
      <c r="AG79" s="51">
        <v>6751</v>
      </c>
      <c r="AH79" s="51"/>
      <c r="AI79" s="53" t="s">
        <v>212</v>
      </c>
      <c r="AJ79" s="53" t="s">
        <v>561</v>
      </c>
      <c r="AV79" s="51"/>
      <c r="AX79" s="51"/>
      <c r="AZ79" s="51"/>
      <c r="BB79" s="51"/>
      <c r="BD79" s="51"/>
      <c r="BF79" s="51"/>
    </row>
    <row r="80" spans="1:59" s="53" customFormat="1" ht="12.75" customHeight="1">
      <c r="A80" s="156">
        <v>14078</v>
      </c>
      <c r="B80" s="53" t="s">
        <v>562</v>
      </c>
      <c r="C80" s="54" t="s">
        <v>563</v>
      </c>
      <c r="D80" s="53" t="s">
        <v>564</v>
      </c>
      <c r="E80" s="54" t="s">
        <v>511</v>
      </c>
      <c r="F80" s="53" t="s">
        <v>27</v>
      </c>
      <c r="G80" s="55" t="s">
        <v>178</v>
      </c>
      <c r="H80" s="56"/>
      <c r="I80" s="55" t="s">
        <v>14</v>
      </c>
      <c r="J80" s="55" t="s">
        <v>38</v>
      </c>
      <c r="K80" s="55" t="s">
        <v>87</v>
      </c>
      <c r="L80" s="55" t="s">
        <v>164</v>
      </c>
      <c r="M80" s="55" t="s">
        <v>304</v>
      </c>
      <c r="N80" s="55" t="s">
        <v>27</v>
      </c>
      <c r="O80" s="57">
        <v>41579</v>
      </c>
      <c r="P80" s="51">
        <v>0</v>
      </c>
      <c r="Q80" s="51"/>
      <c r="R80" s="51"/>
      <c r="S80" s="51"/>
      <c r="T80" s="51"/>
      <c r="U80" s="51"/>
      <c r="V80" s="51"/>
      <c r="W80" s="52"/>
      <c r="X80" s="52"/>
      <c r="Y80" s="51"/>
      <c r="Z80" s="60" t="s">
        <v>66</v>
      </c>
      <c r="AA80" s="61">
        <v>0</v>
      </c>
      <c r="AB80" s="82">
        <f>IF(Z80=Tables!J$5,AA80*P80,)</f>
        <v>0</v>
      </c>
      <c r="AC80" s="147"/>
      <c r="AD80" s="147"/>
      <c r="AE80" s="57"/>
      <c r="AF80" s="157"/>
      <c r="AG80" s="51"/>
      <c r="AH80" s="51"/>
      <c r="AV80" s="51"/>
      <c r="AX80" s="51"/>
      <c r="AZ80" s="51"/>
      <c r="BB80" s="51"/>
      <c r="BD80" s="51"/>
      <c r="BF80" s="51"/>
    </row>
    <row r="81" spans="1:58" s="53" customFormat="1" ht="12.75" customHeight="1">
      <c r="A81" s="156">
        <v>14079</v>
      </c>
      <c r="B81" s="53" t="s">
        <v>565</v>
      </c>
      <c r="C81" s="54" t="s">
        <v>311</v>
      </c>
      <c r="D81" s="53" t="s">
        <v>465</v>
      </c>
      <c r="E81" s="54" t="s">
        <v>317</v>
      </c>
      <c r="F81" s="53" t="s">
        <v>27</v>
      </c>
      <c r="G81" s="55" t="s">
        <v>177</v>
      </c>
      <c r="H81" s="56"/>
      <c r="I81" s="55" t="s">
        <v>12</v>
      </c>
      <c r="J81" s="55" t="s">
        <v>37</v>
      </c>
      <c r="K81" s="55" t="s">
        <v>87</v>
      </c>
      <c r="L81" s="55" t="s">
        <v>569</v>
      </c>
      <c r="M81" s="55" t="s">
        <v>75</v>
      </c>
      <c r="N81" s="55" t="s">
        <v>27</v>
      </c>
      <c r="O81" s="57">
        <v>41601</v>
      </c>
      <c r="P81" s="51">
        <v>13657</v>
      </c>
      <c r="Q81" s="51">
        <v>165</v>
      </c>
      <c r="R81" s="51">
        <v>102</v>
      </c>
      <c r="S81" s="51"/>
      <c r="T81" s="51"/>
      <c r="U81" s="51"/>
      <c r="V81" s="51"/>
      <c r="W81" s="52"/>
      <c r="X81" s="52"/>
      <c r="Y81" s="51"/>
      <c r="Z81" s="60" t="s">
        <v>56</v>
      </c>
      <c r="AA81" s="61">
        <v>0.5</v>
      </c>
      <c r="AB81" s="82">
        <f>IF(Z81=Tables!J$5,AA81*P81,)</f>
        <v>0</v>
      </c>
      <c r="AC81" s="147"/>
      <c r="AD81" s="147"/>
      <c r="AE81" s="57"/>
      <c r="AF81" s="157"/>
      <c r="AG81" s="51"/>
      <c r="AH81" s="51"/>
      <c r="AI81" s="53" t="s">
        <v>269</v>
      </c>
      <c r="AJ81" s="53" t="s">
        <v>566</v>
      </c>
      <c r="AV81" s="51"/>
      <c r="AX81" s="51"/>
      <c r="AZ81" s="51"/>
      <c r="BB81" s="51"/>
      <c r="BD81" s="51"/>
      <c r="BF81" s="51"/>
    </row>
    <row r="82" spans="1:58" s="53" customFormat="1" ht="12.75" customHeight="1">
      <c r="A82" s="156">
        <v>14080</v>
      </c>
      <c r="B82" s="53" t="s">
        <v>567</v>
      </c>
      <c r="C82" s="54" t="s">
        <v>311</v>
      </c>
      <c r="D82" s="53" t="s">
        <v>568</v>
      </c>
      <c r="E82" s="54" t="s">
        <v>374</v>
      </c>
      <c r="F82" s="53" t="s">
        <v>27</v>
      </c>
      <c r="G82" s="55" t="s">
        <v>177</v>
      </c>
      <c r="H82" s="56"/>
      <c r="I82" s="55" t="s">
        <v>12</v>
      </c>
      <c r="J82" s="55" t="s">
        <v>39</v>
      </c>
      <c r="K82" s="55" t="s">
        <v>87</v>
      </c>
      <c r="L82" s="55" t="s">
        <v>74</v>
      </c>
      <c r="M82" s="55" t="s">
        <v>75</v>
      </c>
      <c r="N82" s="55" t="s">
        <v>27</v>
      </c>
      <c r="O82" s="57">
        <v>41605</v>
      </c>
      <c r="P82" s="51">
        <v>33368</v>
      </c>
      <c r="Q82" s="51"/>
      <c r="R82" s="51"/>
      <c r="S82" s="51"/>
      <c r="T82" s="51"/>
      <c r="U82" s="51"/>
      <c r="V82" s="51"/>
      <c r="W82" s="52"/>
      <c r="X82" s="52"/>
      <c r="Y82" s="51"/>
      <c r="Z82" s="60" t="s">
        <v>57</v>
      </c>
      <c r="AA82" s="61">
        <v>0.3</v>
      </c>
      <c r="AB82" s="82">
        <f>IF(Z82=Tables!J$5,AA82*P82,)</f>
        <v>0</v>
      </c>
      <c r="AC82" s="147"/>
      <c r="AD82" s="147"/>
      <c r="AE82" s="57"/>
      <c r="AF82" s="157"/>
      <c r="AG82" s="51"/>
      <c r="AH82" s="51"/>
      <c r="AI82" s="53" t="s">
        <v>269</v>
      </c>
      <c r="AJ82" s="53" t="s">
        <v>570</v>
      </c>
      <c r="AV82" s="51"/>
      <c r="AX82" s="51"/>
      <c r="AZ82" s="51"/>
      <c r="BB82" s="51"/>
      <c r="BD82" s="51"/>
      <c r="BF82" s="51"/>
    </row>
    <row r="83" spans="1:58" s="53" customFormat="1" ht="12.75" customHeight="1">
      <c r="A83" s="156">
        <v>14081</v>
      </c>
      <c r="B83" s="159" t="s">
        <v>783</v>
      </c>
      <c r="C83" s="54" t="s">
        <v>571</v>
      </c>
      <c r="D83" s="53" t="s">
        <v>572</v>
      </c>
      <c r="E83" s="54" t="s">
        <v>573</v>
      </c>
      <c r="F83" s="53" t="s">
        <v>27</v>
      </c>
      <c r="G83" s="55" t="s">
        <v>177</v>
      </c>
      <c r="H83" s="56"/>
      <c r="I83" s="55" t="s">
        <v>12</v>
      </c>
      <c r="J83" s="55" t="s">
        <v>38</v>
      </c>
      <c r="K83" s="55" t="s">
        <v>111</v>
      </c>
      <c r="L83" s="55" t="s">
        <v>164</v>
      </c>
      <c r="M83" s="55" t="s">
        <v>75</v>
      </c>
      <c r="N83" s="55" t="s">
        <v>27</v>
      </c>
      <c r="O83" s="57">
        <v>41603</v>
      </c>
      <c r="P83" s="51">
        <v>8000</v>
      </c>
      <c r="Q83" s="51"/>
      <c r="R83" s="51"/>
      <c r="S83" s="51"/>
      <c r="T83" s="51"/>
      <c r="U83" s="51"/>
      <c r="V83" s="51"/>
      <c r="W83" s="52"/>
      <c r="X83" s="52"/>
      <c r="Y83" s="51"/>
      <c r="Z83" s="60" t="s">
        <v>56</v>
      </c>
      <c r="AA83" s="61">
        <v>1</v>
      </c>
      <c r="AB83" s="82">
        <f>IF(Z83=Tables!J$5,AA83*P83,)</f>
        <v>0</v>
      </c>
      <c r="AC83" s="147"/>
      <c r="AD83" s="147"/>
      <c r="AE83" s="57"/>
      <c r="AF83" s="157"/>
      <c r="AG83" s="51"/>
      <c r="AH83" s="51"/>
      <c r="AV83" s="51"/>
      <c r="AX83" s="51"/>
      <c r="AZ83" s="51"/>
      <c r="BB83" s="51"/>
      <c r="BD83" s="51"/>
      <c r="BF83" s="51"/>
    </row>
    <row r="84" spans="1:58" s="53" customFormat="1" ht="12.75" customHeight="1">
      <c r="A84" s="156">
        <v>14082</v>
      </c>
      <c r="B84" s="53" t="s">
        <v>575</v>
      </c>
      <c r="C84" s="54" t="s">
        <v>311</v>
      </c>
      <c r="D84" s="53" t="s">
        <v>576</v>
      </c>
      <c r="E84" s="54" t="s">
        <v>313</v>
      </c>
      <c r="F84" s="53" t="s">
        <v>27</v>
      </c>
      <c r="G84" s="55" t="s">
        <v>177</v>
      </c>
      <c r="H84" s="56"/>
      <c r="I84" s="55" t="s">
        <v>12</v>
      </c>
      <c r="J84" s="55" t="s">
        <v>39</v>
      </c>
      <c r="K84" s="55" t="s">
        <v>87</v>
      </c>
      <c r="L84" s="55" t="s">
        <v>569</v>
      </c>
      <c r="M84" s="55" t="s">
        <v>75</v>
      </c>
      <c r="N84" s="55" t="s">
        <v>27</v>
      </c>
      <c r="O84" s="57">
        <v>41614</v>
      </c>
      <c r="P84" s="51">
        <v>213583</v>
      </c>
      <c r="Q84" s="51">
        <v>8443</v>
      </c>
      <c r="R84" s="51">
        <v>56</v>
      </c>
      <c r="S84" s="51">
        <v>1943</v>
      </c>
      <c r="T84" s="51">
        <v>6363</v>
      </c>
      <c r="U84" s="51"/>
      <c r="V84" s="51"/>
      <c r="W84" s="52"/>
      <c r="X84" s="52"/>
      <c r="Y84" s="51"/>
      <c r="Z84" s="60" t="s">
        <v>57</v>
      </c>
      <c r="AA84" s="61"/>
      <c r="AB84" s="82">
        <f>IF(Z84=Tables!J$5,AA84*P84,)</f>
        <v>0</v>
      </c>
      <c r="AC84" s="147"/>
      <c r="AD84" s="147"/>
      <c r="AE84" s="57"/>
      <c r="AF84" s="157"/>
      <c r="AG84" s="51"/>
      <c r="AH84" s="51"/>
      <c r="AI84" s="53" t="s">
        <v>223</v>
      </c>
      <c r="AJ84" s="53" t="s">
        <v>577</v>
      </c>
      <c r="AV84" s="51"/>
      <c r="AX84" s="51"/>
      <c r="AZ84" s="51"/>
      <c r="BB84" s="51"/>
      <c r="BD84" s="51"/>
      <c r="BF84" s="51"/>
    </row>
    <row r="85" spans="1:58" s="53" customFormat="1" ht="12.75" customHeight="1">
      <c r="A85" s="156">
        <v>14083</v>
      </c>
      <c r="B85" s="53" t="s">
        <v>579</v>
      </c>
      <c r="C85" s="54" t="s">
        <v>311</v>
      </c>
      <c r="D85" s="53" t="s">
        <v>580</v>
      </c>
      <c r="E85" s="54" t="s">
        <v>313</v>
      </c>
      <c r="F85" s="53" t="s">
        <v>27</v>
      </c>
      <c r="G85" s="55" t="s">
        <v>177</v>
      </c>
      <c r="H85" s="56"/>
      <c r="I85" s="55" t="s">
        <v>12</v>
      </c>
      <c r="J85" s="55" t="s">
        <v>39</v>
      </c>
      <c r="K85" s="55" t="s">
        <v>87</v>
      </c>
      <c r="L85" s="55" t="s">
        <v>74</v>
      </c>
      <c r="M85" s="55" t="s">
        <v>75</v>
      </c>
      <c r="N85" s="55" t="s">
        <v>27</v>
      </c>
      <c r="O85" s="57">
        <v>41619</v>
      </c>
      <c r="P85" s="51">
        <v>55665</v>
      </c>
      <c r="Q85" s="51">
        <v>555</v>
      </c>
      <c r="R85" s="51">
        <v>56</v>
      </c>
      <c r="S85" s="51">
        <v>25</v>
      </c>
      <c r="T85" s="51"/>
      <c r="U85" s="51"/>
      <c r="V85" s="51"/>
      <c r="W85" s="52"/>
      <c r="X85" s="52"/>
      <c r="Y85" s="51"/>
      <c r="Z85" s="60" t="s">
        <v>57</v>
      </c>
      <c r="AA85" s="61">
        <v>0.3</v>
      </c>
      <c r="AB85" s="82">
        <f>IF(Z85=Tables!J$5,AA85*P85,)</f>
        <v>0</v>
      </c>
      <c r="AC85" s="147"/>
      <c r="AD85" s="147"/>
      <c r="AE85" s="57"/>
      <c r="AF85" s="157"/>
      <c r="AG85" s="51"/>
      <c r="AH85" s="51"/>
      <c r="AK85" s="53" t="s">
        <v>223</v>
      </c>
      <c r="AL85" s="53" t="s">
        <v>577</v>
      </c>
      <c r="AV85" s="51"/>
      <c r="AX85" s="51"/>
      <c r="AZ85" s="51"/>
      <c r="BB85" s="51"/>
      <c r="BD85" s="51"/>
      <c r="BF85" s="51"/>
    </row>
    <row r="86" spans="1:58" s="53" customFormat="1" ht="12.75" customHeight="1">
      <c r="A86" s="156">
        <v>14084</v>
      </c>
      <c r="B86" s="53" t="s">
        <v>581</v>
      </c>
      <c r="C86" s="54" t="s">
        <v>585</v>
      </c>
      <c r="D86" s="53" t="s">
        <v>427</v>
      </c>
      <c r="E86" s="54" t="s">
        <v>313</v>
      </c>
      <c r="F86" s="53" t="s">
        <v>27</v>
      </c>
      <c r="G86" s="55" t="s">
        <v>177</v>
      </c>
      <c r="H86" s="56"/>
      <c r="I86" s="55" t="s">
        <v>12</v>
      </c>
      <c r="J86" s="55" t="s">
        <v>38</v>
      </c>
      <c r="K86" s="55" t="s">
        <v>111</v>
      </c>
      <c r="L86" s="55" t="s">
        <v>164</v>
      </c>
      <c r="M86" s="55" t="s">
        <v>75</v>
      </c>
      <c r="N86" s="55" t="s">
        <v>27</v>
      </c>
      <c r="O86" s="57">
        <v>41612</v>
      </c>
      <c r="P86" s="51">
        <v>2900</v>
      </c>
      <c r="Q86" s="51"/>
      <c r="R86" s="51"/>
      <c r="S86" s="51"/>
      <c r="T86" s="51"/>
      <c r="U86" s="51"/>
      <c r="V86" s="51"/>
      <c r="W86" s="52"/>
      <c r="X86" s="52"/>
      <c r="Y86" s="51"/>
      <c r="Z86" s="60" t="s">
        <v>57</v>
      </c>
      <c r="AA86" s="61"/>
      <c r="AB86" s="82">
        <f>IF(Z86=Tables!J$5,AA86*P86,)</f>
        <v>0</v>
      </c>
      <c r="AC86" s="147"/>
      <c r="AD86" s="147"/>
      <c r="AE86" s="57"/>
      <c r="AF86" s="157"/>
      <c r="AG86" s="51"/>
      <c r="AH86" s="51"/>
      <c r="AV86" s="51"/>
      <c r="AX86" s="51"/>
      <c r="AZ86" s="51"/>
      <c r="BB86" s="51"/>
      <c r="BD86" s="51"/>
      <c r="BF86" s="51"/>
    </row>
    <row r="87" spans="1:58" s="53" customFormat="1" ht="12.75" customHeight="1">
      <c r="A87" s="156">
        <v>14085</v>
      </c>
      <c r="B87" s="53" t="s">
        <v>582</v>
      </c>
      <c r="C87" s="54" t="s">
        <v>583</v>
      </c>
      <c r="D87" s="53" t="s">
        <v>584</v>
      </c>
      <c r="E87" s="54" t="s">
        <v>317</v>
      </c>
      <c r="F87" s="53" t="s">
        <v>27</v>
      </c>
      <c r="G87" s="55" t="s">
        <v>177</v>
      </c>
      <c r="H87" s="56"/>
      <c r="I87" s="55" t="s">
        <v>12</v>
      </c>
      <c r="J87" s="55" t="s">
        <v>38</v>
      </c>
      <c r="K87" s="55" t="s">
        <v>111</v>
      </c>
      <c r="L87" s="55" t="s">
        <v>164</v>
      </c>
      <c r="M87" s="55" t="s">
        <v>75</v>
      </c>
      <c r="N87" s="55" t="s">
        <v>27</v>
      </c>
      <c r="O87" s="57">
        <v>41612</v>
      </c>
      <c r="P87" s="51">
        <v>35000</v>
      </c>
      <c r="Q87" s="51"/>
      <c r="R87" s="51"/>
      <c r="S87" s="51"/>
      <c r="T87" s="51"/>
      <c r="U87" s="51"/>
      <c r="V87" s="51"/>
      <c r="W87" s="52"/>
      <c r="X87" s="52"/>
      <c r="Y87" s="51"/>
      <c r="Z87" s="60" t="s">
        <v>57</v>
      </c>
      <c r="AA87" s="61"/>
      <c r="AB87" s="82">
        <f>IF(Z87=Tables!J$5,AA87*P87,)</f>
        <v>0</v>
      </c>
      <c r="AC87" s="147"/>
      <c r="AD87" s="147"/>
      <c r="AE87" s="57"/>
      <c r="AF87" s="157"/>
      <c r="AG87" s="51"/>
      <c r="AH87" s="51"/>
      <c r="AV87" s="51"/>
      <c r="AX87" s="51"/>
      <c r="AZ87" s="51"/>
      <c r="BB87" s="51"/>
      <c r="BD87" s="51"/>
      <c r="BF87" s="51"/>
    </row>
    <row r="88" spans="1:58" s="53" customFormat="1" ht="12.75" customHeight="1">
      <c r="A88" s="156">
        <v>14086</v>
      </c>
      <c r="B88" s="53" t="s">
        <v>586</v>
      </c>
      <c r="C88" s="54" t="s">
        <v>587</v>
      </c>
      <c r="D88" s="53" t="s">
        <v>588</v>
      </c>
      <c r="E88" s="54" t="s">
        <v>355</v>
      </c>
      <c r="F88" s="53" t="s">
        <v>27</v>
      </c>
      <c r="G88" s="55" t="s">
        <v>178</v>
      </c>
      <c r="H88" s="56"/>
      <c r="I88" s="55" t="s">
        <v>12</v>
      </c>
      <c r="J88" s="55" t="s">
        <v>38</v>
      </c>
      <c r="K88" s="55" t="s">
        <v>111</v>
      </c>
      <c r="L88" s="55" t="s">
        <v>164</v>
      </c>
      <c r="M88" s="55" t="s">
        <v>75</v>
      </c>
      <c r="N88" s="55" t="s">
        <v>27</v>
      </c>
      <c r="O88" s="57">
        <v>41612</v>
      </c>
      <c r="P88" s="51">
        <v>2200</v>
      </c>
      <c r="Q88" s="51"/>
      <c r="R88" s="51"/>
      <c r="S88" s="51"/>
      <c r="T88" s="51"/>
      <c r="U88" s="51"/>
      <c r="V88" s="51"/>
      <c r="W88" s="52"/>
      <c r="X88" s="52"/>
      <c r="Y88" s="51"/>
      <c r="Z88" s="60" t="s">
        <v>56</v>
      </c>
      <c r="AA88" s="61">
        <v>1</v>
      </c>
      <c r="AB88" s="82">
        <f>IF(Z88=Tables!J$5,AA88*P88,)</f>
        <v>0</v>
      </c>
      <c r="AC88" s="147"/>
      <c r="AD88" s="147"/>
      <c r="AE88" s="57"/>
      <c r="AF88" s="157"/>
      <c r="AG88" s="51"/>
      <c r="AH88" s="51"/>
      <c r="AV88" s="51"/>
      <c r="AX88" s="51"/>
      <c r="AZ88" s="51"/>
      <c r="BB88" s="51"/>
      <c r="BD88" s="51"/>
      <c r="BF88" s="51"/>
    </row>
    <row r="89" spans="1:58" s="53" customFormat="1" ht="12.75" customHeight="1">
      <c r="A89" s="156">
        <v>14087</v>
      </c>
      <c r="B89" s="53" t="s">
        <v>591</v>
      </c>
      <c r="C89" s="54" t="s">
        <v>592</v>
      </c>
      <c r="D89" s="53" t="s">
        <v>593</v>
      </c>
      <c r="E89" s="54" t="s">
        <v>313</v>
      </c>
      <c r="F89" s="53" t="s">
        <v>27</v>
      </c>
      <c r="G89" s="55" t="s">
        <v>177</v>
      </c>
      <c r="H89" s="56"/>
      <c r="I89" s="55" t="s">
        <v>12</v>
      </c>
      <c r="J89" s="55" t="s">
        <v>38</v>
      </c>
      <c r="K89" s="55" t="s">
        <v>111</v>
      </c>
      <c r="L89" s="55" t="s">
        <v>164</v>
      </c>
      <c r="M89" s="55" t="s">
        <v>75</v>
      </c>
      <c r="N89" s="55" t="s">
        <v>27</v>
      </c>
      <c r="O89" s="57">
        <v>41612</v>
      </c>
      <c r="P89" s="51">
        <v>2114</v>
      </c>
      <c r="Q89" s="51"/>
      <c r="R89" s="51"/>
      <c r="S89" s="51"/>
      <c r="T89" s="51"/>
      <c r="U89" s="51"/>
      <c r="V89" s="51"/>
      <c r="W89" s="52"/>
      <c r="X89" s="52"/>
      <c r="Y89" s="51"/>
      <c r="Z89" s="60" t="s">
        <v>56</v>
      </c>
      <c r="AA89" s="61">
        <v>1</v>
      </c>
      <c r="AB89" s="82">
        <f>IF(Z89=Tables!J$5,AA89*P89,)</f>
        <v>0</v>
      </c>
      <c r="AC89" s="147"/>
      <c r="AD89" s="147"/>
      <c r="AE89" s="57"/>
      <c r="AF89" s="157"/>
      <c r="AG89" s="51"/>
      <c r="AH89" s="51"/>
      <c r="AI89" s="159" t="s">
        <v>429</v>
      </c>
      <c r="AK89" s="159" t="s">
        <v>429</v>
      </c>
      <c r="AV89" s="51"/>
      <c r="AX89" s="51"/>
      <c r="AZ89" s="51"/>
      <c r="BB89" s="51"/>
      <c r="BD89" s="51"/>
      <c r="BF89" s="51"/>
    </row>
    <row r="90" spans="1:58" s="53" customFormat="1" ht="12.75" customHeight="1">
      <c r="A90" s="156">
        <v>14088</v>
      </c>
      <c r="B90" s="53" t="s">
        <v>594</v>
      </c>
      <c r="C90" s="54" t="s">
        <v>595</v>
      </c>
      <c r="D90" s="53" t="s">
        <v>393</v>
      </c>
      <c r="E90" s="54" t="s">
        <v>394</v>
      </c>
      <c r="F90" s="53" t="s">
        <v>27</v>
      </c>
      <c r="G90" s="55" t="s">
        <v>177</v>
      </c>
      <c r="H90" s="56"/>
      <c r="I90" s="55" t="s">
        <v>12</v>
      </c>
      <c r="J90" s="55" t="s">
        <v>38</v>
      </c>
      <c r="K90" s="55" t="s">
        <v>111</v>
      </c>
      <c r="L90" s="55" t="s">
        <v>164</v>
      </c>
      <c r="M90" s="55" t="s">
        <v>75</v>
      </c>
      <c r="N90" s="55" t="s">
        <v>27</v>
      </c>
      <c r="O90" s="57">
        <v>41613</v>
      </c>
      <c r="P90" s="51">
        <v>150000</v>
      </c>
      <c r="Q90" s="51"/>
      <c r="R90" s="51"/>
      <c r="S90" s="51"/>
      <c r="T90" s="51"/>
      <c r="U90" s="51"/>
      <c r="V90" s="51"/>
      <c r="W90" s="52"/>
      <c r="X90" s="52"/>
      <c r="Y90" s="51"/>
      <c r="Z90" s="60" t="s">
        <v>56</v>
      </c>
      <c r="AA90" s="61">
        <v>0.25</v>
      </c>
      <c r="AB90" s="82">
        <f>IF(Z90=Tables!J$5,AA90*P90,)</f>
        <v>0</v>
      </c>
      <c r="AC90" s="147"/>
      <c r="AD90" s="147"/>
      <c r="AE90" s="57"/>
      <c r="AF90" s="157"/>
      <c r="AG90" s="51"/>
      <c r="AH90" s="51"/>
      <c r="AK90" s="159" t="s">
        <v>692</v>
      </c>
      <c r="AL90" s="159" t="s">
        <v>886</v>
      </c>
      <c r="AV90" s="51"/>
      <c r="AX90" s="51"/>
      <c r="AZ90" s="51"/>
      <c r="BB90" s="51"/>
      <c r="BD90" s="51"/>
      <c r="BF90" s="51"/>
    </row>
    <row r="91" spans="1:58" s="53" customFormat="1" ht="12.75" customHeight="1">
      <c r="A91" s="156">
        <v>14089</v>
      </c>
      <c r="B91" s="53" t="s">
        <v>596</v>
      </c>
      <c r="C91" s="54" t="s">
        <v>597</v>
      </c>
      <c r="D91" s="53" t="s">
        <v>427</v>
      </c>
      <c r="E91" s="54" t="s">
        <v>313</v>
      </c>
      <c r="F91" s="53" t="s">
        <v>27</v>
      </c>
      <c r="G91" s="55" t="s">
        <v>177</v>
      </c>
      <c r="H91" s="56"/>
      <c r="I91" s="55" t="s">
        <v>17</v>
      </c>
      <c r="J91" s="55" t="s">
        <v>149</v>
      </c>
      <c r="K91" s="55" t="s">
        <v>85</v>
      </c>
      <c r="L91" s="55" t="s">
        <v>164</v>
      </c>
      <c r="M91" s="55" t="s">
        <v>75</v>
      </c>
      <c r="N91" s="55" t="s">
        <v>27</v>
      </c>
      <c r="O91" s="57">
        <v>41609</v>
      </c>
      <c r="P91" s="51">
        <v>0</v>
      </c>
      <c r="Q91" s="51"/>
      <c r="R91" s="51"/>
      <c r="S91" s="51"/>
      <c r="T91" s="51"/>
      <c r="U91" s="51"/>
      <c r="V91" s="51"/>
      <c r="W91" s="52"/>
      <c r="X91" s="52"/>
      <c r="Y91" s="51"/>
      <c r="Z91" s="60" t="s">
        <v>66</v>
      </c>
      <c r="AA91" s="61"/>
      <c r="AB91" s="82">
        <f>IF(Z91=Tables!J$5,AA91*P91,)</f>
        <v>0</v>
      </c>
      <c r="AC91" s="147"/>
      <c r="AD91" s="147"/>
      <c r="AE91" s="57"/>
      <c r="AF91" s="157"/>
      <c r="AG91" s="51"/>
      <c r="AH91" s="51"/>
      <c r="AV91" s="51"/>
      <c r="AX91" s="51"/>
      <c r="AZ91" s="51"/>
      <c r="BB91" s="51"/>
      <c r="BD91" s="51"/>
      <c r="BF91" s="51"/>
    </row>
    <row r="92" spans="1:58" s="53" customFormat="1" ht="12.75" customHeight="1">
      <c r="A92" s="156">
        <v>14090</v>
      </c>
      <c r="B92" s="53" t="s">
        <v>598</v>
      </c>
      <c r="C92" s="54" t="s">
        <v>311</v>
      </c>
      <c r="D92" s="53" t="s">
        <v>599</v>
      </c>
      <c r="E92" s="54" t="s">
        <v>317</v>
      </c>
      <c r="F92" s="53" t="s">
        <v>27</v>
      </c>
      <c r="G92" s="55" t="s">
        <v>177</v>
      </c>
      <c r="H92" s="56"/>
      <c r="I92" s="55" t="s">
        <v>12</v>
      </c>
      <c r="J92" s="55" t="s">
        <v>39</v>
      </c>
      <c r="K92" s="55" t="s">
        <v>87</v>
      </c>
      <c r="L92" s="55" t="s">
        <v>74</v>
      </c>
      <c r="M92" s="55" t="s">
        <v>75</v>
      </c>
      <c r="N92" s="55" t="s">
        <v>27</v>
      </c>
      <c r="O92" s="57">
        <v>41626</v>
      </c>
      <c r="P92" s="51">
        <v>50225</v>
      </c>
      <c r="Q92" s="51">
        <v>1870</v>
      </c>
      <c r="R92" s="51">
        <v>1687</v>
      </c>
      <c r="S92" s="51">
        <v>710</v>
      </c>
      <c r="T92" s="51">
        <v>850</v>
      </c>
      <c r="U92" s="51"/>
      <c r="V92" s="51"/>
      <c r="W92" s="52"/>
      <c r="X92" s="52"/>
      <c r="Y92" s="51"/>
      <c r="Z92" s="60" t="s">
        <v>67</v>
      </c>
      <c r="AA92" s="61">
        <v>0.3</v>
      </c>
      <c r="AB92" s="82">
        <f>IF(Z92=Tables!J$5,AA92*P92,)</f>
        <v>0</v>
      </c>
      <c r="AC92" s="147"/>
      <c r="AD92" s="147"/>
      <c r="AE92" s="57"/>
      <c r="AF92" s="157"/>
      <c r="AG92" s="51"/>
      <c r="AH92" s="51"/>
      <c r="AK92" s="53" t="s">
        <v>223</v>
      </c>
      <c r="AL92" s="53" t="s">
        <v>577</v>
      </c>
      <c r="AV92" s="51"/>
      <c r="AX92" s="51"/>
      <c r="AZ92" s="51"/>
      <c r="BB92" s="51"/>
      <c r="BD92" s="51"/>
      <c r="BF92" s="51"/>
    </row>
    <row r="93" spans="1:58" s="53" customFormat="1" ht="12.75" customHeight="1">
      <c r="A93" s="156">
        <v>14091</v>
      </c>
      <c r="B93" s="53" t="s">
        <v>600</v>
      </c>
      <c r="C93" s="54" t="s">
        <v>601</v>
      </c>
      <c r="E93" s="54" t="s">
        <v>602</v>
      </c>
      <c r="F93" s="53" t="s">
        <v>27</v>
      </c>
      <c r="G93" s="55" t="s">
        <v>178</v>
      </c>
      <c r="H93" s="56"/>
      <c r="I93" s="55" t="s">
        <v>293</v>
      </c>
      <c r="J93" s="55" t="s">
        <v>38</v>
      </c>
      <c r="K93" s="55" t="s">
        <v>87</v>
      </c>
      <c r="L93" s="55" t="s">
        <v>73</v>
      </c>
      <c r="M93" s="55" t="s">
        <v>81</v>
      </c>
      <c r="N93" s="55" t="s">
        <v>27</v>
      </c>
      <c r="O93" s="57">
        <v>41619</v>
      </c>
      <c r="P93" s="51">
        <v>3800</v>
      </c>
      <c r="Q93" s="51"/>
      <c r="R93" s="51"/>
      <c r="S93" s="51"/>
      <c r="T93" s="51"/>
      <c r="U93" s="51"/>
      <c r="V93" s="51"/>
      <c r="W93" s="52"/>
      <c r="X93" s="52"/>
      <c r="Y93" s="51"/>
      <c r="Z93" s="60" t="s">
        <v>57</v>
      </c>
      <c r="AA93" s="61"/>
      <c r="AB93" s="82">
        <f>IF(Z93=Tables!J$5,AA93*P93,)</f>
        <v>0</v>
      </c>
      <c r="AC93" s="147"/>
      <c r="AD93" s="147"/>
      <c r="AE93" s="57"/>
      <c r="AF93" s="157"/>
      <c r="AG93" s="51"/>
      <c r="AH93" s="51"/>
      <c r="AV93" s="51"/>
      <c r="AX93" s="51"/>
      <c r="AZ93" s="51"/>
      <c r="BB93" s="51"/>
      <c r="BD93" s="51"/>
      <c r="BF93" s="51"/>
    </row>
    <row r="94" spans="1:58" s="53" customFormat="1" ht="12.75" customHeight="1">
      <c r="A94" s="156">
        <v>14092</v>
      </c>
      <c r="B94" s="53" t="s">
        <v>603</v>
      </c>
      <c r="C94" s="54" t="s">
        <v>604</v>
      </c>
      <c r="D94" s="53" t="s">
        <v>316</v>
      </c>
      <c r="E94" s="54" t="s">
        <v>317</v>
      </c>
      <c r="F94" s="53" t="s">
        <v>27</v>
      </c>
      <c r="G94" s="55" t="s">
        <v>177</v>
      </c>
      <c r="H94" s="56">
        <v>0</v>
      </c>
      <c r="I94" s="55" t="s">
        <v>14</v>
      </c>
      <c r="J94" s="55" t="s">
        <v>39</v>
      </c>
      <c r="K94" s="55" t="s">
        <v>87</v>
      </c>
      <c r="L94" s="55" t="s">
        <v>163</v>
      </c>
      <c r="M94" s="55" t="s">
        <v>75</v>
      </c>
      <c r="N94" s="55" t="s">
        <v>27</v>
      </c>
      <c r="O94" s="57">
        <v>41621</v>
      </c>
      <c r="P94" s="51">
        <v>27560</v>
      </c>
      <c r="Q94" s="51">
        <v>7565</v>
      </c>
      <c r="R94" s="51"/>
      <c r="S94" s="51"/>
      <c r="T94" s="51"/>
      <c r="U94" s="51"/>
      <c r="V94" s="51"/>
      <c r="W94" s="52"/>
      <c r="X94" s="52"/>
      <c r="Y94" s="51"/>
      <c r="Z94" s="60" t="s">
        <v>56</v>
      </c>
      <c r="AA94" s="61">
        <v>1</v>
      </c>
      <c r="AB94" s="82">
        <f>IF(Z94=Tables!J$5,AA94*P94,)</f>
        <v>0</v>
      </c>
      <c r="AC94" s="147"/>
      <c r="AD94" s="147"/>
      <c r="AE94" s="57"/>
      <c r="AF94" s="157"/>
      <c r="AG94" s="51"/>
      <c r="AH94" s="51"/>
      <c r="AK94" s="53" t="s">
        <v>275</v>
      </c>
      <c r="AL94" s="53" t="s">
        <v>605</v>
      </c>
      <c r="AV94" s="51"/>
      <c r="AX94" s="51"/>
      <c r="AZ94" s="51"/>
      <c r="BB94" s="51"/>
      <c r="BD94" s="51"/>
      <c r="BF94" s="51"/>
    </row>
    <row r="95" spans="1:58" s="53" customFormat="1" ht="12.75" customHeight="1">
      <c r="A95" s="156">
        <v>14093</v>
      </c>
      <c r="B95" s="53" t="s">
        <v>606</v>
      </c>
      <c r="C95" s="54" t="s">
        <v>607</v>
      </c>
      <c r="D95" s="53" t="s">
        <v>608</v>
      </c>
      <c r="E95" s="54" t="s">
        <v>573</v>
      </c>
      <c r="F95" s="53" t="s">
        <v>27</v>
      </c>
      <c r="G95" s="55" t="s">
        <v>177</v>
      </c>
      <c r="H95" s="56"/>
      <c r="I95" s="55" t="s">
        <v>12</v>
      </c>
      <c r="J95" s="55" t="s">
        <v>39</v>
      </c>
      <c r="K95" s="55" t="s">
        <v>87</v>
      </c>
      <c r="L95" s="55" t="s">
        <v>163</v>
      </c>
      <c r="M95" s="55" t="s">
        <v>75</v>
      </c>
      <c r="N95" s="55" t="s">
        <v>27</v>
      </c>
      <c r="O95" s="57">
        <v>41624</v>
      </c>
      <c r="P95" s="51">
        <v>0</v>
      </c>
      <c r="Q95" s="51"/>
      <c r="R95" s="51"/>
      <c r="S95" s="51"/>
      <c r="T95" s="51"/>
      <c r="U95" s="51"/>
      <c r="V95" s="51"/>
      <c r="W95" s="52"/>
      <c r="X95" s="52"/>
      <c r="Y95" s="51"/>
      <c r="Z95" s="60" t="s">
        <v>66</v>
      </c>
      <c r="AA95" s="61"/>
      <c r="AB95" s="82">
        <f>IF(Z95=Tables!J$5,AA95*P95,)</f>
        <v>0</v>
      </c>
      <c r="AC95" s="147"/>
      <c r="AD95" s="147"/>
      <c r="AE95" s="57"/>
      <c r="AF95" s="157"/>
      <c r="AG95" s="51"/>
      <c r="AH95" s="51"/>
      <c r="AK95" s="53" t="s">
        <v>212</v>
      </c>
      <c r="AL95" s="53" t="s">
        <v>609</v>
      </c>
      <c r="AV95" s="51"/>
      <c r="AX95" s="51"/>
      <c r="AZ95" s="51"/>
      <c r="BB95" s="51"/>
      <c r="BD95" s="51"/>
      <c r="BF95" s="51"/>
    </row>
    <row r="96" spans="1:58" s="53" customFormat="1" ht="12.75" customHeight="1">
      <c r="A96" s="156">
        <v>14094</v>
      </c>
      <c r="B96" s="53" t="s">
        <v>610</v>
      </c>
      <c r="C96" s="54" t="s">
        <v>611</v>
      </c>
      <c r="E96" s="54" t="s">
        <v>612</v>
      </c>
      <c r="F96" s="53" t="s">
        <v>27</v>
      </c>
      <c r="G96" s="55" t="s">
        <v>178</v>
      </c>
      <c r="H96" s="56"/>
      <c r="I96" s="55" t="s">
        <v>17</v>
      </c>
      <c r="J96" s="55" t="s">
        <v>37</v>
      </c>
      <c r="K96" s="55" t="s">
        <v>111</v>
      </c>
      <c r="L96" s="55" t="s">
        <v>74</v>
      </c>
      <c r="M96" s="55" t="s">
        <v>75</v>
      </c>
      <c r="N96" s="55" t="s">
        <v>27</v>
      </c>
      <c r="O96" s="57">
        <v>41619</v>
      </c>
      <c r="P96" s="51">
        <v>0</v>
      </c>
      <c r="Q96" s="51"/>
      <c r="R96" s="51"/>
      <c r="S96" s="51"/>
      <c r="T96" s="51"/>
      <c r="U96" s="51"/>
      <c r="V96" s="51"/>
      <c r="W96" s="52"/>
      <c r="X96" s="52"/>
      <c r="Y96" s="51"/>
      <c r="Z96" s="60" t="s">
        <v>66</v>
      </c>
      <c r="AA96" s="61"/>
      <c r="AB96" s="82">
        <f>IF(Z96=Tables!J$5,AA96*P96,)</f>
        <v>0</v>
      </c>
      <c r="AC96" s="147"/>
      <c r="AD96" s="147"/>
      <c r="AE96" s="57"/>
      <c r="AF96" s="157"/>
      <c r="AG96" s="51"/>
      <c r="AH96" s="51"/>
      <c r="AK96" s="53" t="s">
        <v>263</v>
      </c>
      <c r="AV96" s="51"/>
      <c r="AX96" s="51"/>
      <c r="AZ96" s="51"/>
      <c r="BB96" s="51"/>
      <c r="BD96" s="51"/>
      <c r="BF96" s="51"/>
    </row>
    <row r="97" spans="1:58" s="53" customFormat="1" ht="12.75" customHeight="1">
      <c r="A97" s="156">
        <v>14095</v>
      </c>
      <c r="B97" s="53" t="s">
        <v>613</v>
      </c>
      <c r="C97" s="54" t="s">
        <v>760</v>
      </c>
      <c r="D97" s="53" t="s">
        <v>759</v>
      </c>
      <c r="E97" s="54" t="s">
        <v>317</v>
      </c>
      <c r="F97" s="53" t="s">
        <v>27</v>
      </c>
      <c r="G97" s="55" t="s">
        <v>177</v>
      </c>
      <c r="H97" s="56"/>
      <c r="I97" s="55" t="s">
        <v>12</v>
      </c>
      <c r="J97" s="55" t="s">
        <v>37</v>
      </c>
      <c r="K97" s="55" t="s">
        <v>87</v>
      </c>
      <c r="L97" s="55" t="s">
        <v>76</v>
      </c>
      <c r="M97" s="55" t="s">
        <v>75</v>
      </c>
      <c r="N97" s="55" t="s">
        <v>27</v>
      </c>
      <c r="O97" s="57">
        <v>41619</v>
      </c>
      <c r="P97" s="166">
        <v>1440</v>
      </c>
      <c r="Q97" s="51"/>
      <c r="R97" s="51"/>
      <c r="S97" s="51"/>
      <c r="T97" s="51"/>
      <c r="U97" s="51"/>
      <c r="V97" s="51"/>
      <c r="W97" s="52"/>
      <c r="X97" s="52"/>
      <c r="Y97" s="51"/>
      <c r="Z97" s="60" t="s">
        <v>56</v>
      </c>
      <c r="AA97" s="61"/>
      <c r="AB97" s="82">
        <f>IF(Z97=Tables!J$5,AA97*P97,)</f>
        <v>0</v>
      </c>
      <c r="AC97" s="147"/>
      <c r="AD97" s="147"/>
      <c r="AE97" s="57"/>
      <c r="AF97" s="157"/>
      <c r="AG97" s="51"/>
      <c r="AH97" s="51"/>
      <c r="AV97" s="51"/>
      <c r="AX97" s="51"/>
      <c r="AZ97" s="51"/>
      <c r="BB97" s="51"/>
      <c r="BD97" s="51"/>
      <c r="BF97" s="51"/>
    </row>
    <row r="98" spans="1:58" s="53" customFormat="1" ht="12.75" customHeight="1">
      <c r="A98" s="156">
        <v>14096</v>
      </c>
      <c r="B98" s="53" t="s">
        <v>626</v>
      </c>
      <c r="C98" s="54" t="s">
        <v>627</v>
      </c>
      <c r="D98" s="53" t="s">
        <v>628</v>
      </c>
      <c r="E98" s="54" t="s">
        <v>355</v>
      </c>
      <c r="F98" s="53" t="s">
        <v>27</v>
      </c>
      <c r="G98" s="55" t="s">
        <v>177</v>
      </c>
      <c r="H98" s="56"/>
      <c r="I98" s="55" t="s">
        <v>12</v>
      </c>
      <c r="J98" s="55" t="s">
        <v>38</v>
      </c>
      <c r="K98" s="55" t="s">
        <v>111</v>
      </c>
      <c r="L98" s="55" t="s">
        <v>164</v>
      </c>
      <c r="M98" s="55" t="s">
        <v>304</v>
      </c>
      <c r="N98" s="55" t="s">
        <v>27</v>
      </c>
      <c r="O98" s="57">
        <v>41619</v>
      </c>
      <c r="P98" s="51">
        <v>2790</v>
      </c>
      <c r="Q98" s="51"/>
      <c r="R98" s="51"/>
      <c r="S98" s="51"/>
      <c r="T98" s="51"/>
      <c r="U98" s="51"/>
      <c r="V98" s="51"/>
      <c r="W98" s="52"/>
      <c r="X98" s="52"/>
      <c r="Y98" s="51"/>
      <c r="Z98" s="60" t="s">
        <v>56</v>
      </c>
      <c r="AA98" s="61">
        <v>1</v>
      </c>
      <c r="AB98" s="82">
        <f>IF(Z98=Tables!J$5,AA98*P98,)</f>
        <v>0</v>
      </c>
      <c r="AC98" s="147"/>
      <c r="AD98" s="147"/>
      <c r="AE98" s="57"/>
      <c r="AF98" s="157"/>
      <c r="AG98" s="51"/>
      <c r="AH98" s="51"/>
      <c r="AK98" s="53" t="s">
        <v>697</v>
      </c>
      <c r="AL98" s="53" t="s">
        <v>698</v>
      </c>
      <c r="AV98" s="51"/>
      <c r="AX98" s="51"/>
      <c r="AZ98" s="51"/>
      <c r="BB98" s="51"/>
      <c r="BD98" s="51"/>
      <c r="BF98" s="51"/>
    </row>
    <row r="99" spans="1:58" s="53" customFormat="1" ht="12.75" customHeight="1">
      <c r="A99" s="156">
        <v>14097</v>
      </c>
      <c r="B99" s="53" t="s">
        <v>629</v>
      </c>
      <c r="C99" s="54" t="s">
        <v>630</v>
      </c>
      <c r="D99" s="53" t="s">
        <v>316</v>
      </c>
      <c r="E99" s="54" t="s">
        <v>317</v>
      </c>
      <c r="F99" s="53" t="s">
        <v>27</v>
      </c>
      <c r="G99" s="55" t="s">
        <v>177</v>
      </c>
      <c r="H99" s="56"/>
      <c r="I99" s="55" t="s">
        <v>14</v>
      </c>
      <c r="J99" s="55" t="s">
        <v>39</v>
      </c>
      <c r="K99" s="55" t="s">
        <v>87</v>
      </c>
      <c r="L99" s="55" t="s">
        <v>163</v>
      </c>
      <c r="M99" s="55" t="s">
        <v>75</v>
      </c>
      <c r="N99" s="55" t="s">
        <v>27</v>
      </c>
      <c r="O99" s="57">
        <v>41627</v>
      </c>
      <c r="P99" s="51">
        <v>25630</v>
      </c>
      <c r="Q99" s="51"/>
      <c r="R99" s="51"/>
      <c r="S99" s="51"/>
      <c r="T99" s="51"/>
      <c r="U99" s="51"/>
      <c r="V99" s="51"/>
      <c r="W99" s="52"/>
      <c r="X99" s="52"/>
      <c r="Y99" s="51"/>
      <c r="Z99" s="60" t="s">
        <v>56</v>
      </c>
      <c r="AA99" s="61">
        <v>1</v>
      </c>
      <c r="AB99" s="82">
        <f>IF(Z99=Tables!J$5,AA99*P99,)</f>
        <v>0</v>
      </c>
      <c r="AC99" s="147"/>
      <c r="AD99" s="147"/>
      <c r="AE99" s="57"/>
      <c r="AF99" s="157"/>
      <c r="AG99" s="51"/>
      <c r="AH99" s="51"/>
      <c r="AK99" s="53" t="s">
        <v>213</v>
      </c>
      <c r="AL99" s="53" t="s">
        <v>631</v>
      </c>
      <c r="AV99" s="51"/>
      <c r="AX99" s="51"/>
      <c r="AZ99" s="51"/>
      <c r="BB99" s="51"/>
      <c r="BD99" s="51"/>
      <c r="BF99" s="51"/>
    </row>
    <row r="100" spans="1:58" s="53" customFormat="1" ht="12.75" customHeight="1">
      <c r="A100" s="156">
        <v>14098</v>
      </c>
      <c r="B100" s="53" t="s">
        <v>632</v>
      </c>
      <c r="C100" s="54" t="s">
        <v>633</v>
      </c>
      <c r="D100" s="53" t="s">
        <v>427</v>
      </c>
      <c r="E100" s="54" t="s">
        <v>313</v>
      </c>
      <c r="F100" s="53" t="s">
        <v>27</v>
      </c>
      <c r="G100" s="55" t="s">
        <v>177</v>
      </c>
      <c r="H100" s="56"/>
      <c r="I100" s="55" t="s">
        <v>152</v>
      </c>
      <c r="J100" s="55" t="s">
        <v>38</v>
      </c>
      <c r="K100" s="55" t="s">
        <v>111</v>
      </c>
      <c r="L100" s="55" t="s">
        <v>164</v>
      </c>
      <c r="M100" s="55" t="s">
        <v>304</v>
      </c>
      <c r="N100" s="55" t="s">
        <v>27</v>
      </c>
      <c r="O100" s="57">
        <v>41626</v>
      </c>
      <c r="P100" s="51">
        <v>1000</v>
      </c>
      <c r="Q100" s="51"/>
      <c r="R100" s="51"/>
      <c r="S100" s="51"/>
      <c r="T100" s="51"/>
      <c r="U100" s="51"/>
      <c r="V100" s="51"/>
      <c r="W100" s="52"/>
      <c r="X100" s="52"/>
      <c r="Y100" s="51"/>
      <c r="Z100" s="60" t="s">
        <v>56</v>
      </c>
      <c r="AA100" s="61">
        <v>1</v>
      </c>
      <c r="AB100" s="82">
        <f>IF(Z100=Tables!J$5,AA100*P100,)</f>
        <v>0</v>
      </c>
      <c r="AC100" s="147"/>
      <c r="AD100" s="147"/>
      <c r="AE100" s="57"/>
      <c r="AF100" s="157"/>
      <c r="AG100" s="51"/>
      <c r="AH100" s="51"/>
      <c r="AJ100" s="159" t="s">
        <v>694</v>
      </c>
      <c r="AL100" s="159" t="s">
        <v>694</v>
      </c>
      <c r="AV100" s="51"/>
      <c r="AX100" s="51"/>
      <c r="AZ100" s="51"/>
      <c r="BB100" s="51"/>
      <c r="BD100" s="51"/>
      <c r="BF100" s="51"/>
    </row>
    <row r="101" spans="1:58" s="53" customFormat="1" ht="12.75" customHeight="1">
      <c r="A101" s="156">
        <v>14099</v>
      </c>
      <c r="B101" s="53" t="s">
        <v>634</v>
      </c>
      <c r="C101" s="54" t="s">
        <v>635</v>
      </c>
      <c r="D101" s="53" t="s">
        <v>427</v>
      </c>
      <c r="E101" s="54" t="s">
        <v>313</v>
      </c>
      <c r="F101" s="53" t="s">
        <v>27</v>
      </c>
      <c r="G101" s="55" t="s">
        <v>177</v>
      </c>
      <c r="H101" s="56"/>
      <c r="I101" s="55" t="s">
        <v>152</v>
      </c>
      <c r="J101" s="55" t="s">
        <v>38</v>
      </c>
      <c r="K101" s="55" t="s">
        <v>111</v>
      </c>
      <c r="L101" s="55" t="s">
        <v>164</v>
      </c>
      <c r="M101" s="55" t="s">
        <v>304</v>
      </c>
      <c r="N101" s="55" t="s">
        <v>27</v>
      </c>
      <c r="O101" s="57">
        <v>41626</v>
      </c>
      <c r="P101" s="51">
        <v>8164</v>
      </c>
      <c r="Q101" s="51"/>
      <c r="R101" s="51"/>
      <c r="S101" s="51"/>
      <c r="T101" s="51"/>
      <c r="U101" s="51"/>
      <c r="V101" s="51"/>
      <c r="W101" s="52"/>
      <c r="X101" s="52"/>
      <c r="Y101" s="51"/>
      <c r="Z101" s="60" t="s">
        <v>56</v>
      </c>
      <c r="AA101" s="61">
        <v>1</v>
      </c>
      <c r="AB101" s="82">
        <f>IF(Z101=Tables!J$5,AA101*P101,)</f>
        <v>0</v>
      </c>
      <c r="AC101" s="147"/>
      <c r="AD101" s="147"/>
      <c r="AE101" s="57"/>
      <c r="AF101" s="157"/>
      <c r="AG101" s="51"/>
      <c r="AH101" s="51"/>
      <c r="AJ101" s="159" t="s">
        <v>429</v>
      </c>
      <c r="AK101" s="159" t="s">
        <v>885</v>
      </c>
      <c r="AL101" s="159" t="s">
        <v>429</v>
      </c>
      <c r="AM101" s="159" t="s">
        <v>885</v>
      </c>
      <c r="AV101" s="51"/>
      <c r="AX101" s="51"/>
      <c r="AZ101" s="51"/>
      <c r="BB101" s="51"/>
      <c r="BD101" s="51"/>
      <c r="BF101" s="51"/>
    </row>
    <row r="102" spans="1:58" s="53" customFormat="1" ht="12.75" customHeight="1">
      <c r="A102" s="156">
        <v>14100</v>
      </c>
      <c r="B102" s="53" t="s">
        <v>636</v>
      </c>
      <c r="C102" s="54" t="s">
        <v>311</v>
      </c>
      <c r="D102" s="53" t="s">
        <v>637</v>
      </c>
      <c r="E102" s="54" t="s">
        <v>313</v>
      </c>
      <c r="F102" s="53" t="s">
        <v>27</v>
      </c>
      <c r="G102" s="55" t="s">
        <v>177</v>
      </c>
      <c r="H102" s="56">
        <v>61621</v>
      </c>
      <c r="I102" s="55" t="s">
        <v>12</v>
      </c>
      <c r="J102" s="55" t="s">
        <v>39</v>
      </c>
      <c r="K102" s="55" t="s">
        <v>87</v>
      </c>
      <c r="L102" s="55" t="s">
        <v>74</v>
      </c>
      <c r="M102" s="55" t="s">
        <v>75</v>
      </c>
      <c r="N102" s="55" t="s">
        <v>27</v>
      </c>
      <c r="O102" s="57">
        <v>41632</v>
      </c>
      <c r="P102" s="51">
        <v>227080</v>
      </c>
      <c r="Q102" s="51">
        <v>8825</v>
      </c>
      <c r="R102" s="51">
        <v>3950</v>
      </c>
      <c r="S102" s="51"/>
      <c r="T102" s="51"/>
      <c r="U102" s="51"/>
      <c r="V102" s="51"/>
      <c r="W102" s="52"/>
      <c r="X102" s="52"/>
      <c r="Y102" s="51"/>
      <c r="Z102" s="60" t="s">
        <v>57</v>
      </c>
      <c r="AA102" s="61">
        <v>0</v>
      </c>
      <c r="AB102" s="82">
        <f>IF(Z102=Tables!J$5,AA102*P102,)</f>
        <v>0</v>
      </c>
      <c r="AC102" s="147"/>
      <c r="AD102" s="147"/>
      <c r="AE102" s="57"/>
      <c r="AF102" s="157"/>
      <c r="AG102" s="51"/>
      <c r="AH102" s="51"/>
      <c r="AK102" s="53" t="s">
        <v>223</v>
      </c>
      <c r="AL102" s="53" t="s">
        <v>638</v>
      </c>
      <c r="AV102" s="51"/>
      <c r="AX102" s="51"/>
      <c r="AZ102" s="51"/>
      <c r="BB102" s="51"/>
      <c r="BD102" s="51"/>
      <c r="BF102" s="51"/>
    </row>
    <row r="103" spans="1:58" s="53" customFormat="1" ht="12.75" customHeight="1">
      <c r="A103" s="156">
        <v>14101</v>
      </c>
      <c r="B103" s="53" t="s">
        <v>639</v>
      </c>
      <c r="C103" s="54" t="s">
        <v>640</v>
      </c>
      <c r="D103" s="53" t="s">
        <v>641</v>
      </c>
      <c r="E103" s="54" t="s">
        <v>355</v>
      </c>
      <c r="F103" s="53" t="s">
        <v>27</v>
      </c>
      <c r="G103" s="55" t="s">
        <v>177</v>
      </c>
      <c r="H103" s="56"/>
      <c r="I103" s="55" t="s">
        <v>152</v>
      </c>
      <c r="J103" s="55" t="s">
        <v>38</v>
      </c>
      <c r="K103" s="55" t="s">
        <v>111</v>
      </c>
      <c r="L103" s="55" t="s">
        <v>164</v>
      </c>
      <c r="M103" s="55" t="s">
        <v>304</v>
      </c>
      <c r="N103" s="55" t="s">
        <v>27</v>
      </c>
      <c r="O103" s="57">
        <v>41626</v>
      </c>
      <c r="P103" s="51">
        <v>3000</v>
      </c>
      <c r="Q103" s="51"/>
      <c r="R103" s="51"/>
      <c r="S103" s="51"/>
      <c r="T103" s="51"/>
      <c r="U103" s="51"/>
      <c r="V103" s="51"/>
      <c r="W103" s="52"/>
      <c r="X103" s="52"/>
      <c r="Y103" s="51"/>
      <c r="Z103" s="60" t="s">
        <v>56</v>
      </c>
      <c r="AA103" s="61">
        <v>1</v>
      </c>
      <c r="AB103" s="82">
        <f>IF(Z103=Tables!J$5,AA103*P103,)</f>
        <v>0</v>
      </c>
      <c r="AC103" s="147"/>
      <c r="AD103" s="147"/>
      <c r="AE103" s="57"/>
      <c r="AF103" s="157"/>
      <c r="AG103" s="51"/>
      <c r="AH103" s="51"/>
      <c r="AK103" s="53" t="s">
        <v>202</v>
      </c>
      <c r="AL103" s="53" t="s">
        <v>696</v>
      </c>
      <c r="AV103" s="51"/>
      <c r="AX103" s="51"/>
      <c r="AZ103" s="51"/>
      <c r="BB103" s="51"/>
      <c r="BD103" s="51"/>
      <c r="BF103" s="51"/>
    </row>
    <row r="104" spans="1:58" s="53" customFormat="1" ht="12.75" customHeight="1">
      <c r="A104" s="156">
        <v>14102</v>
      </c>
      <c r="B104" s="53" t="s">
        <v>642</v>
      </c>
      <c r="C104" s="54"/>
      <c r="E104" s="160" t="s">
        <v>317</v>
      </c>
      <c r="F104" s="53" t="s">
        <v>27</v>
      </c>
      <c r="G104" s="55" t="s">
        <v>177</v>
      </c>
      <c r="H104" s="56"/>
      <c r="I104" s="55" t="s">
        <v>12</v>
      </c>
      <c r="J104" s="55" t="s">
        <v>38</v>
      </c>
      <c r="K104" s="55" t="s">
        <v>87</v>
      </c>
      <c r="L104" s="55" t="s">
        <v>74</v>
      </c>
      <c r="M104" s="55" t="s">
        <v>75</v>
      </c>
      <c r="N104" s="55" t="s">
        <v>27</v>
      </c>
      <c r="O104" s="57">
        <v>41639</v>
      </c>
      <c r="P104" s="51">
        <v>70343</v>
      </c>
      <c r="Q104" s="51">
        <v>2485</v>
      </c>
      <c r="R104" s="51"/>
      <c r="S104" s="51"/>
      <c r="T104" s="51"/>
      <c r="U104" s="51"/>
      <c r="V104" s="51"/>
      <c r="W104" s="52"/>
      <c r="X104" s="52"/>
      <c r="Y104" s="51"/>
      <c r="Z104" s="60" t="s">
        <v>56</v>
      </c>
      <c r="AA104" s="61">
        <v>0.3</v>
      </c>
      <c r="AB104" s="82">
        <f>IF(Z104=Tables!J$5,AA104*P104,)</f>
        <v>0</v>
      </c>
      <c r="AC104" s="147"/>
      <c r="AD104" s="147"/>
      <c r="AE104" s="57"/>
      <c r="AF104" s="157"/>
      <c r="AG104" s="51"/>
      <c r="AH104" s="51"/>
      <c r="AI104" s="53" t="s">
        <v>223</v>
      </c>
      <c r="AJ104" s="159" t="s">
        <v>660</v>
      </c>
      <c r="AK104" s="53" t="s">
        <v>223</v>
      </c>
      <c r="AL104" s="53" t="s">
        <v>660</v>
      </c>
      <c r="AV104" s="51"/>
      <c r="AX104" s="51"/>
      <c r="AZ104" s="51"/>
      <c r="BB104" s="51"/>
      <c r="BD104" s="51"/>
      <c r="BF104" s="51"/>
    </row>
    <row r="105" spans="1:58" s="53" customFormat="1" ht="12.75" customHeight="1">
      <c r="A105" s="156">
        <v>14103</v>
      </c>
      <c r="B105" s="53" t="s">
        <v>643</v>
      </c>
      <c r="C105" s="54"/>
      <c r="E105" s="54" t="s">
        <v>313</v>
      </c>
      <c r="F105" s="53" t="s">
        <v>27</v>
      </c>
      <c r="G105" s="55" t="s">
        <v>177</v>
      </c>
      <c r="H105" s="56"/>
      <c r="I105" s="55" t="s">
        <v>12</v>
      </c>
      <c r="J105" s="55" t="s">
        <v>39</v>
      </c>
      <c r="K105" s="55" t="s">
        <v>87</v>
      </c>
      <c r="L105" s="55" t="s">
        <v>163</v>
      </c>
      <c r="M105" s="55" t="s">
        <v>75</v>
      </c>
      <c r="N105" s="55" t="s">
        <v>27</v>
      </c>
      <c r="O105" s="57">
        <v>41645</v>
      </c>
      <c r="P105" s="166">
        <v>343785</v>
      </c>
      <c r="Q105" s="51"/>
      <c r="R105" s="51"/>
      <c r="S105" s="51"/>
      <c r="T105" s="51"/>
      <c r="U105" s="51"/>
      <c r="V105" s="51"/>
      <c r="W105" s="52"/>
      <c r="X105" s="52"/>
      <c r="Y105" s="51"/>
      <c r="Z105" s="60" t="s">
        <v>57</v>
      </c>
      <c r="AA105" s="61"/>
      <c r="AB105" s="82">
        <f>IF(Z105=Tables!J$5,AA105*P105,)</f>
        <v>0</v>
      </c>
      <c r="AC105" s="147"/>
      <c r="AD105" s="147"/>
      <c r="AE105" s="57"/>
      <c r="AF105" s="157"/>
      <c r="AG105" s="51"/>
      <c r="AH105" s="51"/>
      <c r="AV105" s="51"/>
      <c r="AX105" s="51"/>
      <c r="AZ105" s="51"/>
      <c r="BB105" s="51"/>
      <c r="BD105" s="51"/>
      <c r="BF105" s="51"/>
    </row>
    <row r="106" spans="1:58" s="53" customFormat="1" ht="12.75" customHeight="1">
      <c r="A106" s="156">
        <v>14104</v>
      </c>
      <c r="B106" s="53" t="s">
        <v>644</v>
      </c>
      <c r="C106" s="54" t="s">
        <v>645</v>
      </c>
      <c r="D106" s="53" t="s">
        <v>646</v>
      </c>
      <c r="E106" s="54" t="s">
        <v>625</v>
      </c>
      <c r="F106" s="53" t="s">
        <v>27</v>
      </c>
      <c r="G106" s="55" t="s">
        <v>177</v>
      </c>
      <c r="H106" s="56"/>
      <c r="I106" s="55" t="s">
        <v>13</v>
      </c>
      <c r="J106" s="55" t="s">
        <v>38</v>
      </c>
      <c r="K106" s="55" t="s">
        <v>111</v>
      </c>
      <c r="L106" s="55" t="s">
        <v>164</v>
      </c>
      <c r="M106" s="55" t="s">
        <v>304</v>
      </c>
      <c r="N106" s="55" t="s">
        <v>27</v>
      </c>
      <c r="O106" s="57">
        <v>41641</v>
      </c>
      <c r="P106" s="51">
        <v>56500</v>
      </c>
      <c r="Q106" s="51"/>
      <c r="R106" s="51"/>
      <c r="S106" s="51"/>
      <c r="T106" s="51"/>
      <c r="U106" s="51"/>
      <c r="V106" s="51"/>
      <c r="W106" s="52"/>
      <c r="X106" s="52"/>
      <c r="Y106" s="51"/>
      <c r="Z106" s="60" t="s">
        <v>57</v>
      </c>
      <c r="AA106" s="61">
        <v>0.02</v>
      </c>
      <c r="AB106" s="82">
        <f>IF(Z106=Tables!J$5,AA106*P106,)</f>
        <v>0</v>
      </c>
      <c r="AC106" s="147"/>
      <c r="AD106" s="147"/>
      <c r="AE106" s="57"/>
      <c r="AF106" s="157"/>
      <c r="AG106" s="51"/>
      <c r="AH106" s="51"/>
      <c r="AK106" s="53" t="s">
        <v>258</v>
      </c>
      <c r="AV106" s="51"/>
      <c r="AX106" s="51"/>
      <c r="AZ106" s="51"/>
      <c r="BB106" s="51"/>
      <c r="BD106" s="51"/>
      <c r="BF106" s="51"/>
    </row>
    <row r="107" spans="1:58" s="53" customFormat="1" ht="12.75" customHeight="1">
      <c r="A107" s="156">
        <v>14105</v>
      </c>
      <c r="B107" s="53" t="s">
        <v>647</v>
      </c>
      <c r="C107" s="54" t="s">
        <v>311</v>
      </c>
      <c r="D107" s="53" t="s">
        <v>648</v>
      </c>
      <c r="E107" s="54" t="s">
        <v>317</v>
      </c>
      <c r="F107" s="53" t="s">
        <v>27</v>
      </c>
      <c r="G107" s="55" t="s">
        <v>177</v>
      </c>
      <c r="H107" s="56"/>
      <c r="I107" s="55" t="s">
        <v>12</v>
      </c>
      <c r="J107" s="55" t="s">
        <v>39</v>
      </c>
      <c r="K107" s="55" t="s">
        <v>87</v>
      </c>
      <c r="L107" s="55" t="s">
        <v>74</v>
      </c>
      <c r="M107" s="55" t="s">
        <v>75</v>
      </c>
      <c r="N107" s="55" t="s">
        <v>27</v>
      </c>
      <c r="O107" s="57">
        <v>41646</v>
      </c>
      <c r="P107" s="51">
        <v>43630</v>
      </c>
      <c r="Q107" s="51">
        <v>1257</v>
      </c>
      <c r="R107" s="51"/>
      <c r="S107" s="51"/>
      <c r="T107" s="51"/>
      <c r="U107" s="51"/>
      <c r="V107" s="51"/>
      <c r="W107" s="52"/>
      <c r="X107" s="52"/>
      <c r="Y107" s="51"/>
      <c r="Z107" s="60" t="s">
        <v>67</v>
      </c>
      <c r="AA107" s="61">
        <v>0.3</v>
      </c>
      <c r="AB107" s="82">
        <f>IF(Z107=Tables!J$5,AA107*P107,)</f>
        <v>0</v>
      </c>
      <c r="AC107" s="147"/>
      <c r="AD107" s="147"/>
      <c r="AE107" s="57"/>
      <c r="AF107" s="157"/>
      <c r="AG107" s="51"/>
      <c r="AH107" s="51"/>
      <c r="AK107" s="53" t="s">
        <v>212</v>
      </c>
      <c r="AL107" s="53" t="s">
        <v>649</v>
      </c>
      <c r="AM107" s="53" t="s">
        <v>223</v>
      </c>
      <c r="AN107" s="53" t="s">
        <v>650</v>
      </c>
      <c r="AV107" s="51"/>
      <c r="AX107" s="51"/>
      <c r="AZ107" s="51"/>
      <c r="BB107" s="51"/>
      <c r="BD107" s="51"/>
      <c r="BF107" s="51"/>
    </row>
    <row r="108" spans="1:58" s="53" customFormat="1" ht="12.75" customHeight="1">
      <c r="A108" s="156">
        <v>14106</v>
      </c>
      <c r="B108" s="53" t="s">
        <v>651</v>
      </c>
      <c r="C108" s="54" t="s">
        <v>652</v>
      </c>
      <c r="D108" s="53" t="s">
        <v>653</v>
      </c>
      <c r="E108" s="54" t="s">
        <v>313</v>
      </c>
      <c r="F108" s="53" t="s">
        <v>27</v>
      </c>
      <c r="G108" s="55" t="s">
        <v>177</v>
      </c>
      <c r="H108" s="56"/>
      <c r="I108" s="55" t="s">
        <v>12</v>
      </c>
      <c r="J108" s="55" t="s">
        <v>38</v>
      </c>
      <c r="K108" s="55" t="s">
        <v>111</v>
      </c>
      <c r="L108" s="55" t="s">
        <v>164</v>
      </c>
      <c r="M108" s="55" t="s">
        <v>304</v>
      </c>
      <c r="N108" s="55" t="s">
        <v>27</v>
      </c>
      <c r="O108" s="57">
        <v>41639</v>
      </c>
      <c r="P108" s="51">
        <v>1600</v>
      </c>
      <c r="Q108" s="51"/>
      <c r="R108" s="51"/>
      <c r="S108" s="51"/>
      <c r="T108" s="51"/>
      <c r="U108" s="51"/>
      <c r="V108" s="51"/>
      <c r="W108" s="52"/>
      <c r="X108" s="52"/>
      <c r="Y108" s="51"/>
      <c r="Z108" s="60" t="s">
        <v>56</v>
      </c>
      <c r="AA108" s="61">
        <v>1</v>
      </c>
      <c r="AB108" s="82">
        <f>IF(Z108=Tables!J$5,AA108*P108,)</f>
        <v>0</v>
      </c>
      <c r="AC108" s="147"/>
      <c r="AD108" s="147"/>
      <c r="AE108" s="57"/>
      <c r="AF108" s="157"/>
      <c r="AG108" s="51"/>
      <c r="AH108" s="51"/>
      <c r="AI108" s="53" t="s">
        <v>397</v>
      </c>
      <c r="AK108" s="53" t="s">
        <v>397</v>
      </c>
      <c r="AV108" s="51"/>
      <c r="AX108" s="51"/>
      <c r="AZ108" s="51"/>
      <c r="BB108" s="51"/>
      <c r="BD108" s="51"/>
      <c r="BF108" s="51"/>
    </row>
    <row r="109" spans="1:58" s="53" customFormat="1" ht="12.75" customHeight="1">
      <c r="A109" s="156">
        <v>14107</v>
      </c>
      <c r="B109" s="53" t="s">
        <v>654</v>
      </c>
      <c r="C109" s="54" t="s">
        <v>655</v>
      </c>
      <c r="D109" s="53" t="s">
        <v>316</v>
      </c>
      <c r="E109" s="54" t="s">
        <v>317</v>
      </c>
      <c r="F109" s="53" t="s">
        <v>27</v>
      </c>
      <c r="G109" s="55" t="s">
        <v>177</v>
      </c>
      <c r="H109" s="56"/>
      <c r="I109" s="55" t="s">
        <v>14</v>
      </c>
      <c r="J109" s="55" t="s">
        <v>38</v>
      </c>
      <c r="K109" s="55" t="s">
        <v>111</v>
      </c>
      <c r="L109" s="55" t="s">
        <v>162</v>
      </c>
      <c r="M109" s="55" t="s">
        <v>81</v>
      </c>
      <c r="N109" s="55" t="s">
        <v>27</v>
      </c>
      <c r="O109" s="57">
        <v>41639</v>
      </c>
      <c r="P109" s="51">
        <v>8200</v>
      </c>
      <c r="Q109" s="51"/>
      <c r="R109" s="51"/>
      <c r="S109" s="51"/>
      <c r="T109" s="51"/>
      <c r="U109" s="51"/>
      <c r="V109" s="51"/>
      <c r="W109" s="52"/>
      <c r="X109" s="52"/>
      <c r="Y109" s="51"/>
      <c r="Z109" s="60" t="s">
        <v>56</v>
      </c>
      <c r="AA109" s="61">
        <v>1</v>
      </c>
      <c r="AB109" s="82">
        <f>IF(Z109=Tables!J$5,AA109*P109,)</f>
        <v>0</v>
      </c>
      <c r="AC109" s="147"/>
      <c r="AD109" s="147"/>
      <c r="AE109" s="57"/>
      <c r="AF109" s="157"/>
      <c r="AG109" s="51"/>
      <c r="AH109" s="51"/>
      <c r="AK109" s="53" t="s">
        <v>275</v>
      </c>
      <c r="AL109" s="53" t="s">
        <v>656</v>
      </c>
      <c r="AV109" s="51"/>
      <c r="AX109" s="51"/>
      <c r="AZ109" s="51"/>
      <c r="BB109" s="51"/>
      <c r="BD109" s="51"/>
      <c r="BF109" s="51"/>
    </row>
    <row r="110" spans="1:58" s="53" customFormat="1" ht="12.75" customHeight="1">
      <c r="A110" s="156">
        <v>14108</v>
      </c>
      <c r="B110" s="53" t="s">
        <v>657</v>
      </c>
      <c r="C110" s="54" t="s">
        <v>661</v>
      </c>
      <c r="D110" s="53" t="s">
        <v>658</v>
      </c>
      <c r="E110" s="54" t="s">
        <v>659</v>
      </c>
      <c r="F110" s="53" t="s">
        <v>27</v>
      </c>
      <c r="G110" s="55" t="s">
        <v>177</v>
      </c>
      <c r="H110" s="56"/>
      <c r="I110" s="55" t="s">
        <v>12</v>
      </c>
      <c r="J110" s="55" t="s">
        <v>39</v>
      </c>
      <c r="K110" s="55" t="s">
        <v>87</v>
      </c>
      <c r="L110" s="55" t="s">
        <v>74</v>
      </c>
      <c r="M110" s="55" t="s">
        <v>75</v>
      </c>
      <c r="N110" s="55" t="s">
        <v>27</v>
      </c>
      <c r="O110" s="57">
        <v>41649</v>
      </c>
      <c r="P110" s="51">
        <v>412566</v>
      </c>
      <c r="Q110" s="51">
        <v>38296</v>
      </c>
      <c r="R110" s="51">
        <v>76784</v>
      </c>
      <c r="S110" s="51">
        <v>38338</v>
      </c>
      <c r="T110" s="51">
        <v>925533</v>
      </c>
      <c r="U110" s="51"/>
      <c r="V110" s="51"/>
      <c r="W110" s="52"/>
      <c r="X110" s="52"/>
      <c r="Y110" s="51"/>
      <c r="Z110" s="60" t="s">
        <v>57</v>
      </c>
      <c r="AA110" s="61">
        <v>0.05</v>
      </c>
      <c r="AB110" s="82">
        <f>IF(Z110=Tables!J$5,AA110*P110,)</f>
        <v>0</v>
      </c>
      <c r="AC110" s="147"/>
      <c r="AD110" s="147"/>
      <c r="AE110" s="57"/>
      <c r="AF110" s="157"/>
      <c r="AG110" s="51"/>
      <c r="AH110" s="51"/>
      <c r="AK110" s="53" t="s">
        <v>223</v>
      </c>
      <c r="AL110" s="53" t="s">
        <v>638</v>
      </c>
      <c r="AV110" s="51"/>
      <c r="AX110" s="51"/>
      <c r="AZ110" s="51"/>
      <c r="BB110" s="51"/>
      <c r="BD110" s="51"/>
      <c r="BF110" s="51"/>
    </row>
    <row r="111" spans="1:58" s="53" customFormat="1" ht="12.75" customHeight="1">
      <c r="A111" s="156">
        <v>14109</v>
      </c>
      <c r="B111" s="53" t="s">
        <v>662</v>
      </c>
      <c r="C111" s="54" t="s">
        <v>311</v>
      </c>
      <c r="D111" s="53" t="s">
        <v>663</v>
      </c>
      <c r="E111" s="54" t="s">
        <v>313</v>
      </c>
      <c r="F111" s="53" t="s">
        <v>27</v>
      </c>
      <c r="G111" s="55" t="s">
        <v>177</v>
      </c>
      <c r="H111" s="56"/>
      <c r="I111" s="55" t="s">
        <v>12</v>
      </c>
      <c r="J111" s="55" t="s">
        <v>39</v>
      </c>
      <c r="K111" s="55" t="s">
        <v>87</v>
      </c>
      <c r="L111" s="55" t="s">
        <v>74</v>
      </c>
      <c r="M111" s="55" t="s">
        <v>75</v>
      </c>
      <c r="N111" s="55" t="s">
        <v>27</v>
      </c>
      <c r="O111" s="57">
        <v>41654</v>
      </c>
      <c r="P111" s="51">
        <v>0</v>
      </c>
      <c r="Q111" s="51"/>
      <c r="R111" s="51"/>
      <c r="S111" s="51"/>
      <c r="T111" s="51"/>
      <c r="U111" s="51"/>
      <c r="V111" s="51"/>
      <c r="W111" s="52"/>
      <c r="X111" s="52"/>
      <c r="Y111" s="51"/>
      <c r="Z111" s="60" t="s">
        <v>66</v>
      </c>
      <c r="AA111" s="61">
        <v>0</v>
      </c>
      <c r="AB111" s="82">
        <f>IF(Z111=Tables!J$5,AA111*P111,)</f>
        <v>0</v>
      </c>
      <c r="AC111" s="147"/>
      <c r="AD111" s="147"/>
      <c r="AE111" s="57"/>
      <c r="AF111" s="157"/>
      <c r="AG111" s="51"/>
      <c r="AH111" s="51"/>
      <c r="AK111" s="53" t="s">
        <v>223</v>
      </c>
      <c r="AL111" s="53" t="s">
        <v>322</v>
      </c>
      <c r="AV111" s="51"/>
      <c r="AX111" s="51"/>
      <c r="AZ111" s="51"/>
      <c r="BB111" s="51"/>
      <c r="BD111" s="51"/>
      <c r="BF111" s="51"/>
    </row>
    <row r="112" spans="1:58" s="53" customFormat="1" ht="12.75" customHeight="1">
      <c r="A112" s="156">
        <v>14110</v>
      </c>
      <c r="B112" s="53" t="s">
        <v>664</v>
      </c>
      <c r="C112" s="54" t="s">
        <v>665</v>
      </c>
      <c r="D112" s="53" t="s">
        <v>427</v>
      </c>
      <c r="E112" s="54" t="s">
        <v>313</v>
      </c>
      <c r="F112" s="53" t="s">
        <v>27</v>
      </c>
      <c r="G112" s="55" t="s">
        <v>177</v>
      </c>
      <c r="H112" s="56"/>
      <c r="I112" s="55" t="s">
        <v>12</v>
      </c>
      <c r="J112" s="55" t="s">
        <v>38</v>
      </c>
      <c r="K112" s="55" t="s">
        <v>111</v>
      </c>
      <c r="L112" s="55" t="s">
        <v>164</v>
      </c>
      <c r="M112" s="55" t="s">
        <v>304</v>
      </c>
      <c r="N112" s="55" t="s">
        <v>27</v>
      </c>
      <c r="O112" s="57">
        <v>41645</v>
      </c>
      <c r="P112" s="51">
        <v>8000</v>
      </c>
      <c r="Q112" s="51"/>
      <c r="R112" s="51"/>
      <c r="S112" s="51"/>
      <c r="T112" s="51"/>
      <c r="U112" s="51"/>
      <c r="V112" s="51"/>
      <c r="W112" s="52"/>
      <c r="X112" s="52"/>
      <c r="Y112" s="51"/>
      <c r="Z112" s="60" t="s">
        <v>56</v>
      </c>
      <c r="AA112" s="61">
        <v>1</v>
      </c>
      <c r="AB112" s="82">
        <f>IF(Z112=Tables!J$5,AA112*P112,)</f>
        <v>0</v>
      </c>
      <c r="AC112" s="147"/>
      <c r="AD112" s="147"/>
      <c r="AE112" s="57"/>
      <c r="AF112" s="157"/>
      <c r="AG112" s="51"/>
      <c r="AH112" s="51"/>
      <c r="AI112" s="53" t="s">
        <v>694</v>
      </c>
      <c r="AJ112" s="53" t="s">
        <v>695</v>
      </c>
      <c r="AK112" s="53" t="s">
        <v>694</v>
      </c>
      <c r="AL112" s="53" t="s">
        <v>695</v>
      </c>
      <c r="AV112" s="51"/>
      <c r="AX112" s="51"/>
      <c r="AZ112" s="51"/>
      <c r="BB112" s="51"/>
      <c r="BD112" s="51"/>
      <c r="BF112" s="51"/>
    </row>
    <row r="113" spans="1:58" s="53" customFormat="1" ht="12.75" customHeight="1">
      <c r="A113" s="156">
        <v>14111</v>
      </c>
      <c r="B113" s="53" t="s">
        <v>666</v>
      </c>
      <c r="C113" s="54" t="s">
        <v>667</v>
      </c>
      <c r="D113" s="53" t="s">
        <v>393</v>
      </c>
      <c r="E113" s="54" t="s">
        <v>394</v>
      </c>
      <c r="F113" s="53" t="s">
        <v>27</v>
      </c>
      <c r="G113" s="55" t="s">
        <v>177</v>
      </c>
      <c r="H113" s="56"/>
      <c r="I113" s="55" t="s">
        <v>12</v>
      </c>
      <c r="J113" s="55" t="s">
        <v>38</v>
      </c>
      <c r="K113" s="55" t="s">
        <v>111</v>
      </c>
      <c r="L113" s="55" t="s">
        <v>164</v>
      </c>
      <c r="M113" s="55" t="s">
        <v>304</v>
      </c>
      <c r="N113" s="55" t="s">
        <v>27</v>
      </c>
      <c r="O113" s="57">
        <v>41645</v>
      </c>
      <c r="P113" s="51">
        <v>46500</v>
      </c>
      <c r="Q113" s="51"/>
      <c r="R113" s="51"/>
      <c r="S113" s="51"/>
      <c r="T113" s="51"/>
      <c r="U113" s="51"/>
      <c r="V113" s="51"/>
      <c r="W113" s="52"/>
      <c r="X113" s="52"/>
      <c r="Y113" s="51"/>
      <c r="Z113" s="60" t="s">
        <v>56</v>
      </c>
      <c r="AA113" s="61">
        <v>0.05</v>
      </c>
      <c r="AB113" s="82">
        <f>IF(Z113=Tables!J$5,AA113*P113,)</f>
        <v>0</v>
      </c>
      <c r="AC113" s="147"/>
      <c r="AD113" s="147"/>
      <c r="AE113" s="57"/>
      <c r="AF113" s="157"/>
      <c r="AG113" s="51"/>
      <c r="AH113" s="51"/>
      <c r="AK113" s="53" t="s">
        <v>692</v>
      </c>
      <c r="AL113" s="53" t="s">
        <v>693</v>
      </c>
      <c r="AV113" s="51"/>
      <c r="AX113" s="51"/>
      <c r="AZ113" s="51"/>
      <c r="BB113" s="51"/>
      <c r="BD113" s="51"/>
      <c r="BF113" s="51"/>
    </row>
    <row r="114" spans="1:58" s="53" customFormat="1" ht="12.75" customHeight="1">
      <c r="A114" s="156">
        <v>14112</v>
      </c>
      <c r="B114" s="53" t="s">
        <v>668</v>
      </c>
      <c r="C114" s="54" t="s">
        <v>12</v>
      </c>
      <c r="D114" s="53" t="s">
        <v>669</v>
      </c>
      <c r="E114" s="54" t="s">
        <v>342</v>
      </c>
      <c r="F114" s="53" t="s">
        <v>27</v>
      </c>
      <c r="G114" s="55" t="s">
        <v>177</v>
      </c>
      <c r="H114" s="56"/>
      <c r="I114" s="55" t="s">
        <v>12</v>
      </c>
      <c r="J114" s="55" t="s">
        <v>39</v>
      </c>
      <c r="K114" s="55" t="s">
        <v>87</v>
      </c>
      <c r="L114" s="55" t="s">
        <v>163</v>
      </c>
      <c r="M114" s="55" t="s">
        <v>75</v>
      </c>
      <c r="N114" s="55" t="s">
        <v>27</v>
      </c>
      <c r="O114" s="57">
        <v>41661</v>
      </c>
      <c r="P114" s="51">
        <v>231043</v>
      </c>
      <c r="Q114" s="51">
        <v>16371</v>
      </c>
      <c r="R114" s="51"/>
      <c r="S114" s="51"/>
      <c r="T114" s="51"/>
      <c r="U114" s="51"/>
      <c r="V114" s="51"/>
      <c r="W114" s="52"/>
      <c r="X114" s="52"/>
      <c r="Y114" s="51"/>
      <c r="Z114" s="60" t="s">
        <v>56</v>
      </c>
      <c r="AA114" s="61">
        <v>1</v>
      </c>
      <c r="AB114" s="82">
        <f>IF(Z114=Tables!J$5,AA114*P114,)</f>
        <v>0</v>
      </c>
      <c r="AC114" s="147"/>
      <c r="AD114" s="147"/>
      <c r="AE114" s="57"/>
      <c r="AF114" s="157"/>
      <c r="AG114" s="51"/>
      <c r="AH114" s="51"/>
      <c r="AK114" s="53" t="s">
        <v>258</v>
      </c>
      <c r="AL114" s="53" t="s">
        <v>670</v>
      </c>
      <c r="AM114" s="53" t="s">
        <v>232</v>
      </c>
      <c r="AV114" s="51"/>
      <c r="AX114" s="51"/>
      <c r="AZ114" s="51"/>
      <c r="BB114" s="51"/>
      <c r="BD114" s="51"/>
      <c r="BF114" s="51"/>
    </row>
    <row r="115" spans="1:58" s="53" customFormat="1" ht="12.75" customHeight="1">
      <c r="A115" s="156">
        <v>14113</v>
      </c>
      <c r="B115" s="53" t="s">
        <v>671</v>
      </c>
      <c r="C115" s="54" t="s">
        <v>12</v>
      </c>
      <c r="D115" s="53" t="s">
        <v>316</v>
      </c>
      <c r="E115" s="54" t="s">
        <v>317</v>
      </c>
      <c r="F115" s="53" t="s">
        <v>27</v>
      </c>
      <c r="G115" s="55" t="s">
        <v>177</v>
      </c>
      <c r="H115" s="56"/>
      <c r="I115" s="55" t="s">
        <v>14</v>
      </c>
      <c r="J115" s="55" t="s">
        <v>38</v>
      </c>
      <c r="K115" s="55" t="s">
        <v>87</v>
      </c>
      <c r="L115" s="55" t="s">
        <v>163</v>
      </c>
      <c r="M115" s="55" t="s">
        <v>75</v>
      </c>
      <c r="N115" s="55" t="s">
        <v>27</v>
      </c>
      <c r="O115" s="57">
        <v>41662</v>
      </c>
      <c r="P115" s="51">
        <v>201770</v>
      </c>
      <c r="Q115" s="51"/>
      <c r="R115" s="51"/>
      <c r="S115" s="51"/>
      <c r="T115" s="51"/>
      <c r="U115" s="51"/>
      <c r="V115" s="51"/>
      <c r="W115" s="52"/>
      <c r="X115" s="52"/>
      <c r="Y115" s="51"/>
      <c r="Z115" s="60" t="s">
        <v>56</v>
      </c>
      <c r="AA115" s="61">
        <v>1</v>
      </c>
      <c r="AB115" s="82">
        <f>IF(Z115=Tables!J$5,AA115*P115,)</f>
        <v>0</v>
      </c>
      <c r="AC115" s="147"/>
      <c r="AD115" s="147"/>
      <c r="AE115" s="57"/>
      <c r="AF115" s="157"/>
      <c r="AG115" s="51"/>
      <c r="AH115" s="51"/>
      <c r="AK115" s="53" t="s">
        <v>275</v>
      </c>
      <c r="AL115" s="53" t="s">
        <v>672</v>
      </c>
      <c r="AM115" s="53" t="s">
        <v>200</v>
      </c>
      <c r="AN115" s="53" t="s">
        <v>723</v>
      </c>
      <c r="AO115" s="53" t="s">
        <v>285</v>
      </c>
      <c r="AP115" s="53" t="s">
        <v>724</v>
      </c>
      <c r="AQ115" s="53" t="s">
        <v>231</v>
      </c>
      <c r="AR115" s="53" t="s">
        <v>725</v>
      </c>
      <c r="AV115" s="51"/>
      <c r="AX115" s="51"/>
      <c r="AZ115" s="51"/>
      <c r="BB115" s="51"/>
      <c r="BD115" s="51"/>
      <c r="BF115" s="51"/>
    </row>
    <row r="116" spans="1:58" s="53" customFormat="1" ht="12.75" customHeight="1">
      <c r="A116" s="156">
        <v>14114</v>
      </c>
      <c r="B116" s="53" t="s">
        <v>673</v>
      </c>
      <c r="C116" s="54" t="s">
        <v>311</v>
      </c>
      <c r="E116" s="54" t="s">
        <v>356</v>
      </c>
      <c r="F116" s="53" t="s">
        <v>27</v>
      </c>
      <c r="G116" s="55" t="s">
        <v>177</v>
      </c>
      <c r="H116" s="56"/>
      <c r="I116" s="55" t="s">
        <v>12</v>
      </c>
      <c r="J116" s="55" t="s">
        <v>149</v>
      </c>
      <c r="K116" s="55" t="s">
        <v>111</v>
      </c>
      <c r="L116" s="55" t="s">
        <v>74</v>
      </c>
      <c r="M116" s="55" t="s">
        <v>75</v>
      </c>
      <c r="N116" s="55" t="s">
        <v>27</v>
      </c>
      <c r="O116" s="57">
        <v>41654</v>
      </c>
      <c r="P116" s="51">
        <v>2536</v>
      </c>
      <c r="Q116" s="51"/>
      <c r="R116" s="51"/>
      <c r="S116" s="51"/>
      <c r="T116" s="51"/>
      <c r="U116" s="51"/>
      <c r="V116" s="51"/>
      <c r="W116" s="52"/>
      <c r="X116" s="52"/>
      <c r="Y116" s="51"/>
      <c r="Z116" s="60" t="s">
        <v>67</v>
      </c>
      <c r="AA116" s="61"/>
      <c r="AB116" s="82">
        <f>IF(Z116=Tables!J$5,AA116*P116,)</f>
        <v>0</v>
      </c>
      <c r="AC116" s="147"/>
      <c r="AD116" s="147"/>
      <c r="AE116" s="57"/>
      <c r="AF116" s="157"/>
      <c r="AG116" s="51"/>
      <c r="AH116" s="51"/>
      <c r="AK116" s="53" t="s">
        <v>220</v>
      </c>
      <c r="AL116" s="53" t="s">
        <v>674</v>
      </c>
      <c r="AV116" s="51"/>
      <c r="AX116" s="51"/>
      <c r="AZ116" s="51"/>
      <c r="BB116" s="51"/>
      <c r="BD116" s="51"/>
      <c r="BF116" s="51"/>
    </row>
    <row r="117" spans="1:58" s="53" customFormat="1" ht="12.75" customHeight="1">
      <c r="A117" s="156">
        <v>14115</v>
      </c>
      <c r="B117" s="53" t="s">
        <v>675</v>
      </c>
      <c r="C117" s="54" t="s">
        <v>676</v>
      </c>
      <c r="D117" s="53" t="s">
        <v>427</v>
      </c>
      <c r="E117" s="54" t="s">
        <v>313</v>
      </c>
      <c r="F117" s="53" t="s">
        <v>27</v>
      </c>
      <c r="G117" s="55" t="s">
        <v>177</v>
      </c>
      <c r="H117" s="56"/>
      <c r="I117" s="55" t="s">
        <v>12</v>
      </c>
      <c r="J117" s="55" t="s">
        <v>38</v>
      </c>
      <c r="K117" s="55" t="s">
        <v>111</v>
      </c>
      <c r="L117" s="55" t="s">
        <v>164</v>
      </c>
      <c r="M117" s="55" t="s">
        <v>304</v>
      </c>
      <c r="N117" s="55" t="s">
        <v>27</v>
      </c>
      <c r="O117" s="57">
        <v>41655</v>
      </c>
      <c r="P117" s="51">
        <v>6389</v>
      </c>
      <c r="Q117" s="51">
        <v>700</v>
      </c>
      <c r="R117" s="51"/>
      <c r="S117" s="51"/>
      <c r="T117" s="51"/>
      <c r="U117" s="51"/>
      <c r="V117" s="51"/>
      <c r="W117" s="52"/>
      <c r="X117" s="52"/>
      <c r="Y117" s="51"/>
      <c r="Z117" s="60" t="s">
        <v>56</v>
      </c>
      <c r="AA117" s="61">
        <v>0.05</v>
      </c>
      <c r="AB117" s="82">
        <f>IF(Z117=Tables!J$5,AA117*P117,)</f>
        <v>0</v>
      </c>
      <c r="AC117" s="147"/>
      <c r="AD117" s="147"/>
      <c r="AE117" s="57"/>
      <c r="AF117" s="157"/>
      <c r="AG117" s="51"/>
      <c r="AH117" s="51"/>
      <c r="AK117" s="53" t="s">
        <v>429</v>
      </c>
      <c r="AL117" s="53" t="s">
        <v>691</v>
      </c>
      <c r="AV117" s="51"/>
      <c r="AX117" s="51"/>
      <c r="AZ117" s="51"/>
      <c r="BB117" s="51"/>
      <c r="BD117" s="51"/>
      <c r="BF117" s="51"/>
    </row>
    <row r="118" spans="1:58" s="53" customFormat="1" ht="12.75" customHeight="1">
      <c r="A118" s="156">
        <v>14116</v>
      </c>
      <c r="B118" s="53" t="s">
        <v>678</v>
      </c>
      <c r="C118" s="54" t="s">
        <v>677</v>
      </c>
      <c r="D118" s="53" t="s">
        <v>679</v>
      </c>
      <c r="E118" s="54" t="s">
        <v>680</v>
      </c>
      <c r="F118" s="53" t="s">
        <v>27</v>
      </c>
      <c r="G118" s="55" t="s">
        <v>177</v>
      </c>
      <c r="H118" s="56"/>
      <c r="I118" s="55" t="s">
        <v>12</v>
      </c>
      <c r="J118" s="55" t="s">
        <v>38</v>
      </c>
      <c r="K118" s="55" t="s">
        <v>111</v>
      </c>
      <c r="L118" s="55" t="s">
        <v>164</v>
      </c>
      <c r="M118" s="55" t="s">
        <v>304</v>
      </c>
      <c r="N118" s="55" t="s">
        <v>27</v>
      </c>
      <c r="O118" s="57">
        <v>41655</v>
      </c>
      <c r="P118" s="51">
        <v>1695</v>
      </c>
      <c r="Q118" s="51"/>
      <c r="R118" s="51"/>
      <c r="S118" s="51"/>
      <c r="T118" s="51"/>
      <c r="U118" s="51"/>
      <c r="V118" s="51"/>
      <c r="W118" s="52"/>
      <c r="X118" s="52"/>
      <c r="Y118" s="51"/>
      <c r="Z118" s="60" t="s">
        <v>56</v>
      </c>
      <c r="AA118" s="61">
        <v>1</v>
      </c>
      <c r="AB118" s="82">
        <f>IF(Z118=Tables!J$5,AA118*P118,)</f>
        <v>0</v>
      </c>
      <c r="AC118" s="147"/>
      <c r="AD118" s="147"/>
      <c r="AE118" s="57"/>
      <c r="AF118" s="157"/>
      <c r="AG118" s="51"/>
      <c r="AH118" s="51"/>
      <c r="AI118" s="53" t="s">
        <v>687</v>
      </c>
      <c r="AJ118" s="53" t="s">
        <v>688</v>
      </c>
      <c r="AK118" s="53" t="s">
        <v>687</v>
      </c>
      <c r="AL118" s="53" t="s">
        <v>688</v>
      </c>
      <c r="AV118" s="51"/>
      <c r="AX118" s="51"/>
      <c r="AZ118" s="51"/>
      <c r="BB118" s="51"/>
      <c r="BD118" s="51"/>
      <c r="BF118" s="51"/>
    </row>
    <row r="119" spans="1:58" s="53" customFormat="1" ht="12.75" customHeight="1">
      <c r="A119" s="156">
        <v>14117</v>
      </c>
      <c r="B119" s="53" t="s">
        <v>681</v>
      </c>
      <c r="C119" s="54" t="s">
        <v>682</v>
      </c>
      <c r="D119" s="53" t="s">
        <v>683</v>
      </c>
      <c r="E119" s="54" t="s">
        <v>313</v>
      </c>
      <c r="F119" s="53" t="s">
        <v>27</v>
      </c>
      <c r="G119" s="55" t="s">
        <v>177</v>
      </c>
      <c r="H119" s="56"/>
      <c r="I119" s="55" t="s">
        <v>12</v>
      </c>
      <c r="J119" s="55" t="s">
        <v>38</v>
      </c>
      <c r="K119" s="55" t="s">
        <v>111</v>
      </c>
      <c r="L119" s="55" t="s">
        <v>164</v>
      </c>
      <c r="M119" s="55" t="s">
        <v>304</v>
      </c>
      <c r="N119" s="55" t="s">
        <v>27</v>
      </c>
      <c r="O119" s="57">
        <v>41654</v>
      </c>
      <c r="P119" s="51">
        <v>30000</v>
      </c>
      <c r="Q119" s="51"/>
      <c r="R119" s="51"/>
      <c r="S119" s="51"/>
      <c r="T119" s="51"/>
      <c r="U119" s="51"/>
      <c r="V119" s="51"/>
      <c r="W119" s="52"/>
      <c r="X119" s="52"/>
      <c r="Y119" s="51"/>
      <c r="Z119" s="60" t="s">
        <v>56</v>
      </c>
      <c r="AA119" s="61">
        <v>1</v>
      </c>
      <c r="AB119" s="82">
        <f>IF(Z119=Tables!J$5,AA119*P119,)</f>
        <v>0</v>
      </c>
      <c r="AC119" s="147"/>
      <c r="AD119" s="147"/>
      <c r="AE119" s="57"/>
      <c r="AF119" s="157"/>
      <c r="AG119" s="51"/>
      <c r="AH119" s="51"/>
      <c r="AK119" s="53" t="s">
        <v>353</v>
      </c>
      <c r="AL119" s="53" t="s">
        <v>354</v>
      </c>
      <c r="AV119" s="51"/>
      <c r="AX119" s="51"/>
      <c r="AZ119" s="51"/>
      <c r="BB119" s="51"/>
      <c r="BD119" s="51"/>
      <c r="BF119" s="51"/>
    </row>
    <row r="120" spans="1:58" s="53" customFormat="1" ht="12.75" customHeight="1">
      <c r="A120" s="156">
        <v>14118</v>
      </c>
      <c r="B120" s="53" t="s">
        <v>684</v>
      </c>
      <c r="C120" s="54" t="s">
        <v>685</v>
      </c>
      <c r="D120" s="53" t="s">
        <v>686</v>
      </c>
      <c r="E120" s="54" t="s">
        <v>394</v>
      </c>
      <c r="F120" s="53" t="s">
        <v>27</v>
      </c>
      <c r="G120" s="55" t="s">
        <v>177</v>
      </c>
      <c r="H120" s="56"/>
      <c r="I120" s="55" t="s">
        <v>17</v>
      </c>
      <c r="J120" s="55" t="s">
        <v>38</v>
      </c>
      <c r="K120" s="55" t="s">
        <v>85</v>
      </c>
      <c r="L120" s="55" t="s">
        <v>164</v>
      </c>
      <c r="M120" s="55" t="s">
        <v>304</v>
      </c>
      <c r="N120" s="55" t="s">
        <v>27</v>
      </c>
      <c r="O120" s="57">
        <v>41654</v>
      </c>
      <c r="P120" s="51">
        <v>18100</v>
      </c>
      <c r="Q120" s="51"/>
      <c r="R120" s="51"/>
      <c r="S120" s="51"/>
      <c r="T120" s="51"/>
      <c r="U120" s="51"/>
      <c r="V120" s="51"/>
      <c r="W120" s="52"/>
      <c r="X120" s="52"/>
      <c r="Y120" s="51"/>
      <c r="Z120" s="60" t="s">
        <v>58</v>
      </c>
      <c r="AA120" s="61">
        <v>0.1</v>
      </c>
      <c r="AB120" s="82">
        <f>IF(Z120=Tables!J$5,AA120*P120,)</f>
        <v>0</v>
      </c>
      <c r="AC120" s="147"/>
      <c r="AD120" s="147"/>
      <c r="AE120" s="57"/>
      <c r="AF120" s="157"/>
      <c r="AG120" s="51"/>
      <c r="AH120" s="51"/>
      <c r="AK120" s="53" t="s">
        <v>689</v>
      </c>
      <c r="AL120" s="53" t="s">
        <v>690</v>
      </c>
      <c r="AV120" s="51"/>
      <c r="AX120" s="51"/>
      <c r="AZ120" s="51"/>
      <c r="BB120" s="51"/>
      <c r="BD120" s="51"/>
      <c r="BF120" s="51"/>
    </row>
    <row r="121" spans="1:58" s="53" customFormat="1" ht="12.75" customHeight="1">
      <c r="A121" s="156">
        <v>14119</v>
      </c>
      <c r="B121" s="53" t="s">
        <v>699</v>
      </c>
      <c r="C121" s="54" t="s">
        <v>700</v>
      </c>
      <c r="D121" s="53" t="s">
        <v>701</v>
      </c>
      <c r="E121" s="54" t="s">
        <v>494</v>
      </c>
      <c r="F121" s="53" t="s">
        <v>27</v>
      </c>
      <c r="G121" s="55" t="s">
        <v>178</v>
      </c>
      <c r="H121" s="56"/>
      <c r="I121" s="55" t="s">
        <v>293</v>
      </c>
      <c r="J121" s="55" t="s">
        <v>38</v>
      </c>
      <c r="K121" s="55" t="s">
        <v>87</v>
      </c>
      <c r="L121" s="55" t="s">
        <v>73</v>
      </c>
      <c r="M121" s="55" t="s">
        <v>81</v>
      </c>
      <c r="N121" s="55" t="s">
        <v>27</v>
      </c>
      <c r="O121" s="57">
        <v>41659</v>
      </c>
      <c r="P121" s="51">
        <v>48000</v>
      </c>
      <c r="Q121" s="51"/>
      <c r="R121" s="51"/>
      <c r="S121" s="51"/>
      <c r="T121" s="51"/>
      <c r="U121" s="51"/>
      <c r="V121" s="51"/>
      <c r="W121" s="52"/>
      <c r="X121" s="52"/>
      <c r="Y121" s="51"/>
      <c r="Z121" s="60" t="s">
        <v>56</v>
      </c>
      <c r="AA121" s="61"/>
      <c r="AB121" s="82">
        <f>IF(Z121=Tables!J$5,AA121*P121,)</f>
        <v>0</v>
      </c>
      <c r="AC121" s="147"/>
      <c r="AD121" s="147"/>
      <c r="AE121" s="57"/>
      <c r="AF121" s="157"/>
      <c r="AG121" s="51"/>
      <c r="AH121" s="51"/>
      <c r="AV121" s="51"/>
      <c r="AX121" s="51"/>
      <c r="AZ121" s="51"/>
      <c r="BB121" s="51"/>
      <c r="BD121" s="51"/>
      <c r="BF121" s="51"/>
    </row>
    <row r="122" spans="1:58" s="53" customFormat="1" ht="12.75" customHeight="1">
      <c r="A122" s="156">
        <v>14120</v>
      </c>
      <c r="B122" s="53" t="s">
        <v>702</v>
      </c>
      <c r="C122" s="54" t="s">
        <v>703</v>
      </c>
      <c r="D122" s="53" t="s">
        <v>704</v>
      </c>
      <c r="E122" s="54" t="s">
        <v>412</v>
      </c>
      <c r="F122" s="53" t="s">
        <v>27</v>
      </c>
      <c r="G122" s="55" t="s">
        <v>177</v>
      </c>
      <c r="H122" s="56"/>
      <c r="I122" s="55" t="s">
        <v>12</v>
      </c>
      <c r="J122" s="55" t="s">
        <v>38</v>
      </c>
      <c r="K122" s="55" t="s">
        <v>111</v>
      </c>
      <c r="L122" s="55" t="s">
        <v>164</v>
      </c>
      <c r="M122" s="55" t="s">
        <v>304</v>
      </c>
      <c r="N122" s="55" t="s">
        <v>27</v>
      </c>
      <c r="O122" s="57">
        <v>41655</v>
      </c>
      <c r="P122" s="51">
        <v>1980</v>
      </c>
      <c r="Q122" s="51"/>
      <c r="R122" s="51"/>
      <c r="S122" s="51"/>
      <c r="T122" s="51"/>
      <c r="U122" s="51"/>
      <c r="V122" s="51"/>
      <c r="W122" s="52"/>
      <c r="X122" s="52"/>
      <c r="Y122" s="51"/>
      <c r="Z122" s="60" t="s">
        <v>56</v>
      </c>
      <c r="AA122" s="61">
        <v>1</v>
      </c>
      <c r="AB122" s="82">
        <f>IF(Z122=Tables!J$5,AA122*P122,)</f>
        <v>0</v>
      </c>
      <c r="AC122" s="147"/>
      <c r="AD122" s="147"/>
      <c r="AE122" s="57"/>
      <c r="AF122" s="157"/>
      <c r="AG122" s="51"/>
      <c r="AH122" s="51"/>
      <c r="AK122" s="53" t="s">
        <v>697</v>
      </c>
      <c r="AL122" s="53" t="s">
        <v>705</v>
      </c>
      <c r="AV122" s="51"/>
      <c r="AX122" s="51"/>
      <c r="AZ122" s="51"/>
      <c r="BB122" s="51"/>
      <c r="BD122" s="51"/>
      <c r="BF122" s="51"/>
    </row>
    <row r="123" spans="1:58" s="53" customFormat="1" ht="12.75" customHeight="1">
      <c r="A123" s="156">
        <v>14121</v>
      </c>
      <c r="B123" s="53" t="s">
        <v>706</v>
      </c>
      <c r="C123" s="54" t="s">
        <v>707</v>
      </c>
      <c r="D123" s="53" t="s">
        <v>316</v>
      </c>
      <c r="E123" s="54" t="s">
        <v>317</v>
      </c>
      <c r="F123" s="53" t="s">
        <v>27</v>
      </c>
      <c r="G123" s="55" t="s">
        <v>177</v>
      </c>
      <c r="H123" s="56"/>
      <c r="I123" s="55" t="s">
        <v>14</v>
      </c>
      <c r="J123" s="55" t="s">
        <v>38</v>
      </c>
      <c r="K123" s="55" t="s">
        <v>87</v>
      </c>
      <c r="L123" s="55" t="s">
        <v>76</v>
      </c>
      <c r="M123" s="55" t="s">
        <v>75</v>
      </c>
      <c r="N123" s="55" t="s">
        <v>27</v>
      </c>
      <c r="O123" s="57">
        <v>41691</v>
      </c>
      <c r="P123" s="51">
        <v>1009600</v>
      </c>
      <c r="Q123" s="51">
        <v>15733</v>
      </c>
      <c r="R123" s="51">
        <v>8559</v>
      </c>
      <c r="S123" s="51">
        <v>0</v>
      </c>
      <c r="T123" s="51"/>
      <c r="U123" s="51"/>
      <c r="V123" s="51"/>
      <c r="W123" s="52"/>
      <c r="X123" s="52"/>
      <c r="Y123" s="51"/>
      <c r="Z123" s="60" t="s">
        <v>56</v>
      </c>
      <c r="AA123" s="61">
        <v>1</v>
      </c>
      <c r="AB123" s="82">
        <f>IF(Z123=Tables!J$5,AA123*P123,)</f>
        <v>0</v>
      </c>
      <c r="AC123" s="147"/>
      <c r="AD123" s="147"/>
      <c r="AE123" s="57"/>
      <c r="AF123" s="157"/>
      <c r="AG123" s="51"/>
      <c r="AH123" s="51"/>
      <c r="AV123" s="51"/>
      <c r="AX123" s="51"/>
      <c r="AZ123" s="51"/>
      <c r="BB123" s="51"/>
      <c r="BD123" s="51"/>
      <c r="BF123" s="51"/>
    </row>
    <row r="124" spans="1:58" s="53" customFormat="1" ht="12.75" customHeight="1">
      <c r="A124" s="156">
        <v>14122</v>
      </c>
      <c r="B124" s="53" t="s">
        <v>708</v>
      </c>
      <c r="C124" s="54" t="s">
        <v>709</v>
      </c>
      <c r="D124" s="53" t="s">
        <v>710</v>
      </c>
      <c r="E124" s="54" t="s">
        <v>612</v>
      </c>
      <c r="F124" s="53" t="s">
        <v>27</v>
      </c>
      <c r="G124" s="55" t="s">
        <v>177</v>
      </c>
      <c r="H124" s="56"/>
      <c r="I124" s="55" t="s">
        <v>12</v>
      </c>
      <c r="J124" s="55" t="s">
        <v>38</v>
      </c>
      <c r="K124" s="55" t="s">
        <v>87</v>
      </c>
      <c r="L124" s="55" t="s">
        <v>164</v>
      </c>
      <c r="M124" s="55" t="s">
        <v>304</v>
      </c>
      <c r="N124" s="55" t="s">
        <v>27</v>
      </c>
      <c r="O124" s="57">
        <v>41666</v>
      </c>
      <c r="P124" s="51">
        <v>0</v>
      </c>
      <c r="Q124" s="51"/>
      <c r="R124" s="51"/>
      <c r="S124" s="51"/>
      <c r="T124" s="51"/>
      <c r="U124" s="51"/>
      <c r="V124" s="51"/>
      <c r="W124" s="52"/>
      <c r="X124" s="52"/>
      <c r="Y124" s="51"/>
      <c r="Z124" s="60" t="s">
        <v>66</v>
      </c>
      <c r="AA124" s="61">
        <v>0</v>
      </c>
      <c r="AB124" s="82">
        <f>IF(Z124=Tables!J$5,AA124*P124,)</f>
        <v>0</v>
      </c>
      <c r="AC124" s="147"/>
      <c r="AD124" s="147"/>
      <c r="AE124" s="57"/>
      <c r="AF124" s="157"/>
      <c r="AG124" s="51"/>
      <c r="AH124" s="51"/>
      <c r="AV124" s="51"/>
      <c r="AX124" s="51"/>
      <c r="AZ124" s="51"/>
      <c r="BB124" s="51"/>
      <c r="BD124" s="51"/>
      <c r="BF124" s="51"/>
    </row>
    <row r="125" spans="1:58" s="53" customFormat="1" ht="12.75" customHeight="1">
      <c r="A125" s="156">
        <v>14123</v>
      </c>
      <c r="B125" s="53" t="s">
        <v>711</v>
      </c>
      <c r="C125" s="54" t="s">
        <v>311</v>
      </c>
      <c r="D125" s="53" t="s">
        <v>712</v>
      </c>
      <c r="E125" s="54" t="s">
        <v>313</v>
      </c>
      <c r="F125" s="53" t="s">
        <v>27</v>
      </c>
      <c r="G125" s="55" t="s">
        <v>177</v>
      </c>
      <c r="H125" s="56"/>
      <c r="I125" s="55" t="s">
        <v>12</v>
      </c>
      <c r="J125" s="55" t="s">
        <v>39</v>
      </c>
      <c r="K125" s="55" t="s">
        <v>87</v>
      </c>
      <c r="L125" s="55" t="s">
        <v>74</v>
      </c>
      <c r="M125" s="55" t="s">
        <v>75</v>
      </c>
      <c r="N125" s="55" t="s">
        <v>27</v>
      </c>
      <c r="O125" s="57">
        <v>41668</v>
      </c>
      <c r="P125" s="51">
        <v>449614</v>
      </c>
      <c r="Q125" s="51">
        <v>5131</v>
      </c>
      <c r="R125" s="51">
        <v>2037</v>
      </c>
      <c r="S125" s="51">
        <v>2682</v>
      </c>
      <c r="T125" s="51"/>
      <c r="U125" s="51"/>
      <c r="V125" s="51"/>
      <c r="W125" s="52"/>
      <c r="X125" s="52"/>
      <c r="Y125" s="51"/>
      <c r="Z125" s="60" t="s">
        <v>67</v>
      </c>
      <c r="AA125" s="61">
        <v>0.3</v>
      </c>
      <c r="AB125" s="82">
        <f>IF(Z125=Tables!J$5,AA125*P125,)</f>
        <v>0</v>
      </c>
      <c r="AC125" s="147"/>
      <c r="AD125" s="147"/>
      <c r="AE125" s="57"/>
      <c r="AF125" s="157"/>
      <c r="AG125" s="51"/>
      <c r="AH125" s="51"/>
      <c r="AK125" s="53" t="s">
        <v>223</v>
      </c>
      <c r="AL125" s="53" t="s">
        <v>638</v>
      </c>
      <c r="AV125" s="51"/>
      <c r="AX125" s="51"/>
      <c r="AZ125" s="51"/>
      <c r="BB125" s="51"/>
      <c r="BD125" s="51"/>
      <c r="BF125" s="51"/>
    </row>
    <row r="126" spans="1:58" s="53" customFormat="1" ht="12.75" customHeight="1">
      <c r="A126" s="156">
        <v>14124</v>
      </c>
      <c r="B126" s="53" t="s">
        <v>713</v>
      </c>
      <c r="C126" s="54" t="s">
        <v>311</v>
      </c>
      <c r="D126" s="53" t="s">
        <v>714</v>
      </c>
      <c r="E126" s="54" t="s">
        <v>363</v>
      </c>
      <c r="F126" s="53" t="s">
        <v>27</v>
      </c>
      <c r="G126" s="55" t="s">
        <v>178</v>
      </c>
      <c r="H126" s="56">
        <v>1000000</v>
      </c>
      <c r="I126" s="55" t="s">
        <v>12</v>
      </c>
      <c r="J126" s="55" t="s">
        <v>39</v>
      </c>
      <c r="K126" s="55" t="s">
        <v>87</v>
      </c>
      <c r="L126" s="55" t="s">
        <v>74</v>
      </c>
      <c r="M126" s="55" t="s">
        <v>75</v>
      </c>
      <c r="N126" s="55" t="s">
        <v>27</v>
      </c>
      <c r="O126" s="57">
        <v>41680</v>
      </c>
      <c r="P126" s="51">
        <v>0</v>
      </c>
      <c r="Q126" s="51"/>
      <c r="R126" s="51"/>
      <c r="S126" s="51"/>
      <c r="T126" s="51"/>
      <c r="U126" s="51"/>
      <c r="V126" s="51"/>
      <c r="W126" s="52"/>
      <c r="X126" s="52"/>
      <c r="Y126" s="51"/>
      <c r="Z126" s="60" t="s">
        <v>66</v>
      </c>
      <c r="AA126" s="61">
        <v>0.3</v>
      </c>
      <c r="AB126" s="82">
        <f>IF(Z126=Tables!J$5,AA126*P126,)</f>
        <v>0</v>
      </c>
      <c r="AC126" s="147"/>
      <c r="AD126" s="147"/>
      <c r="AE126" s="57"/>
      <c r="AF126" s="157"/>
      <c r="AG126" s="51"/>
      <c r="AH126" s="51"/>
      <c r="AK126" s="53" t="s">
        <v>204</v>
      </c>
      <c r="AL126" s="53" t="s">
        <v>535</v>
      </c>
      <c r="AM126" s="53" t="s">
        <v>258</v>
      </c>
      <c r="AO126" s="53" t="s">
        <v>281</v>
      </c>
      <c r="AV126" s="51"/>
      <c r="AX126" s="51"/>
      <c r="AZ126" s="51"/>
      <c r="BB126" s="51"/>
      <c r="BD126" s="51"/>
      <c r="BF126" s="51"/>
    </row>
    <row r="127" spans="1:58" s="53" customFormat="1" ht="12.75" customHeight="1">
      <c r="A127" s="156">
        <v>14125</v>
      </c>
      <c r="B127" s="53" t="s">
        <v>715</v>
      </c>
      <c r="C127" s="54" t="s">
        <v>717</v>
      </c>
      <c r="D127" s="53" t="s">
        <v>716</v>
      </c>
      <c r="E127" s="54" t="s">
        <v>355</v>
      </c>
      <c r="F127" s="53" t="s">
        <v>27</v>
      </c>
      <c r="G127" s="55" t="s">
        <v>177</v>
      </c>
      <c r="H127" s="56"/>
      <c r="I127" s="55" t="s">
        <v>17</v>
      </c>
      <c r="J127" s="55" t="s">
        <v>38</v>
      </c>
      <c r="K127" s="55" t="s">
        <v>111</v>
      </c>
      <c r="L127" s="55" t="s">
        <v>164</v>
      </c>
      <c r="M127" s="55" t="s">
        <v>304</v>
      </c>
      <c r="N127" s="55" t="s">
        <v>27</v>
      </c>
      <c r="O127" s="57">
        <v>41661</v>
      </c>
      <c r="P127" s="51">
        <v>1300</v>
      </c>
      <c r="Q127" s="51"/>
      <c r="R127" s="51"/>
      <c r="S127" s="51"/>
      <c r="T127" s="51"/>
      <c r="U127" s="51"/>
      <c r="V127" s="51"/>
      <c r="W127" s="52"/>
      <c r="X127" s="52"/>
      <c r="Y127" s="51"/>
      <c r="Z127" s="60" t="s">
        <v>56</v>
      </c>
      <c r="AA127" s="61">
        <v>1</v>
      </c>
      <c r="AB127" s="82">
        <f>IF(Z127=Tables!J$5,AA127*P127,)</f>
        <v>0</v>
      </c>
      <c r="AC127" s="147"/>
      <c r="AD127" s="147"/>
      <c r="AE127" s="57"/>
      <c r="AF127" s="157"/>
      <c r="AG127" s="51"/>
      <c r="AH127" s="51"/>
      <c r="AK127" s="159" t="s">
        <v>202</v>
      </c>
      <c r="AL127" s="159" t="s">
        <v>856</v>
      </c>
      <c r="AV127" s="51"/>
      <c r="AX127" s="51"/>
      <c r="AZ127" s="51"/>
      <c r="BB127" s="51"/>
      <c r="BD127" s="51"/>
      <c r="BF127" s="51"/>
    </row>
    <row r="128" spans="1:58" s="53" customFormat="1" ht="12.75" customHeight="1">
      <c r="A128" s="156">
        <v>14126</v>
      </c>
      <c r="B128" s="53" t="s">
        <v>718</v>
      </c>
      <c r="C128" s="54" t="s">
        <v>719</v>
      </c>
      <c r="D128" s="53" t="s">
        <v>371</v>
      </c>
      <c r="E128" s="54" t="s">
        <v>317</v>
      </c>
      <c r="F128" s="53" t="s">
        <v>27</v>
      </c>
      <c r="G128" s="55" t="s">
        <v>177</v>
      </c>
      <c r="H128" s="56"/>
      <c r="I128" s="55" t="s">
        <v>12</v>
      </c>
      <c r="J128" s="55" t="s">
        <v>38</v>
      </c>
      <c r="K128" s="55" t="s">
        <v>111</v>
      </c>
      <c r="L128" s="55" t="s">
        <v>164</v>
      </c>
      <c r="M128" s="55" t="s">
        <v>304</v>
      </c>
      <c r="N128" s="55" t="s">
        <v>27</v>
      </c>
      <c r="O128" s="57">
        <v>41661</v>
      </c>
      <c r="P128" s="51">
        <v>1340</v>
      </c>
      <c r="Q128" s="51"/>
      <c r="R128" s="51"/>
      <c r="S128" s="51"/>
      <c r="T128" s="51"/>
      <c r="U128" s="51"/>
      <c r="V128" s="51"/>
      <c r="W128" s="52"/>
      <c r="X128" s="52"/>
      <c r="Y128" s="51"/>
      <c r="Z128" s="60" t="s">
        <v>56</v>
      </c>
      <c r="AA128" s="61">
        <v>1</v>
      </c>
      <c r="AB128" s="82">
        <f>IF(Z128=Tables!J$5,AA128*P128,)</f>
        <v>0</v>
      </c>
      <c r="AC128" s="147"/>
      <c r="AD128" s="147"/>
      <c r="AE128" s="57"/>
      <c r="AF128" s="157"/>
      <c r="AG128" s="51"/>
      <c r="AH128" s="51"/>
      <c r="AI128" s="53" t="s">
        <v>243</v>
      </c>
      <c r="AJ128" s="53" t="s">
        <v>884</v>
      </c>
      <c r="AK128" s="159" t="s">
        <v>243</v>
      </c>
      <c r="AL128" s="159" t="s">
        <v>884</v>
      </c>
      <c r="AV128" s="51"/>
      <c r="AX128" s="51"/>
      <c r="AZ128" s="51"/>
      <c r="BB128" s="51"/>
      <c r="BD128" s="51"/>
      <c r="BF128" s="51"/>
    </row>
    <row r="129" spans="1:58" s="53" customFormat="1" ht="12.75" customHeight="1">
      <c r="A129" s="156">
        <v>14127</v>
      </c>
      <c r="B129" s="53" t="s">
        <v>720</v>
      </c>
      <c r="C129" s="54" t="s">
        <v>721</v>
      </c>
      <c r="D129" s="53" t="s">
        <v>334</v>
      </c>
      <c r="E129" s="54" t="s">
        <v>313</v>
      </c>
      <c r="F129" s="53" t="s">
        <v>27</v>
      </c>
      <c r="G129" s="55" t="s">
        <v>177</v>
      </c>
      <c r="H129" s="56"/>
      <c r="I129" s="55" t="s">
        <v>152</v>
      </c>
      <c r="J129" s="55" t="s">
        <v>149</v>
      </c>
      <c r="K129" s="55" t="s">
        <v>111</v>
      </c>
      <c r="L129" s="55" t="s">
        <v>164</v>
      </c>
      <c r="M129" s="55" t="s">
        <v>304</v>
      </c>
      <c r="N129" s="55" t="s">
        <v>27</v>
      </c>
      <c r="O129" s="57">
        <v>41669</v>
      </c>
      <c r="P129" s="51">
        <v>49325</v>
      </c>
      <c r="Q129" s="51"/>
      <c r="R129" s="51"/>
      <c r="S129" s="51"/>
      <c r="T129" s="51"/>
      <c r="U129" s="51"/>
      <c r="V129" s="51"/>
      <c r="W129" s="52"/>
      <c r="X129" s="52"/>
      <c r="Y129" s="51"/>
      <c r="Z129" s="60" t="s">
        <v>58</v>
      </c>
      <c r="AA129" s="61">
        <v>0.02</v>
      </c>
      <c r="AB129" s="82">
        <f>IF(Z129=Tables!J$5,AA129*P129,)</f>
        <v>0</v>
      </c>
      <c r="AC129" s="147"/>
      <c r="AD129" s="147"/>
      <c r="AE129" s="57"/>
      <c r="AF129" s="157"/>
      <c r="AG129" s="51"/>
      <c r="AH129" s="51"/>
      <c r="AV129" s="51"/>
      <c r="AX129" s="51"/>
      <c r="AZ129" s="51"/>
      <c r="BB129" s="51"/>
      <c r="BD129" s="51"/>
      <c r="BF129" s="51"/>
    </row>
    <row r="130" spans="1:58" s="53" customFormat="1" ht="12.75" customHeight="1">
      <c r="A130" s="156">
        <v>14128</v>
      </c>
      <c r="B130" s="53" t="s">
        <v>745</v>
      </c>
      <c r="C130" s="54" t="s">
        <v>744</v>
      </c>
      <c r="D130" s="53" t="s">
        <v>739</v>
      </c>
      <c r="E130" s="54" t="s">
        <v>394</v>
      </c>
      <c r="F130" s="53" t="s">
        <v>27</v>
      </c>
      <c r="G130" s="55" t="s">
        <v>177</v>
      </c>
      <c r="H130" s="56"/>
      <c r="I130" s="55" t="s">
        <v>12</v>
      </c>
      <c r="J130" s="55" t="s">
        <v>38</v>
      </c>
      <c r="K130" s="55" t="s">
        <v>111</v>
      </c>
      <c r="L130" s="55" t="s">
        <v>164</v>
      </c>
      <c r="M130" s="55" t="s">
        <v>304</v>
      </c>
      <c r="N130" s="55" t="s">
        <v>27</v>
      </c>
      <c r="O130" s="57">
        <v>41675</v>
      </c>
      <c r="P130" s="51">
        <v>956</v>
      </c>
      <c r="Q130" s="51">
        <v>42</v>
      </c>
      <c r="R130" s="51"/>
      <c r="S130" s="51"/>
      <c r="T130" s="51"/>
      <c r="U130" s="51"/>
      <c r="V130" s="51"/>
      <c r="W130" s="52"/>
      <c r="X130" s="52"/>
      <c r="Y130" s="51"/>
      <c r="Z130" s="60" t="s">
        <v>56</v>
      </c>
      <c r="AA130" s="61">
        <v>1</v>
      </c>
      <c r="AB130" s="82">
        <f>IF(Z130=Tables!J$5,AA130*P130,)</f>
        <v>0</v>
      </c>
      <c r="AC130" s="147"/>
      <c r="AD130" s="147"/>
      <c r="AE130" s="57"/>
      <c r="AF130" s="157"/>
      <c r="AG130" s="51"/>
      <c r="AH130" s="51"/>
      <c r="AI130" s="53" t="s">
        <v>742</v>
      </c>
      <c r="AJ130" s="53" t="s">
        <v>743</v>
      </c>
      <c r="AK130" s="53" t="s">
        <v>742</v>
      </c>
      <c r="AL130" s="53" t="s">
        <v>743</v>
      </c>
      <c r="AV130" s="51"/>
      <c r="AX130" s="51"/>
      <c r="AZ130" s="51"/>
      <c r="BB130" s="51"/>
      <c r="BD130" s="51"/>
      <c r="BF130" s="51"/>
    </row>
    <row r="131" spans="1:58" s="53" customFormat="1" ht="12.75" customHeight="1">
      <c r="A131" s="156">
        <v>14129</v>
      </c>
      <c r="B131" s="53" t="s">
        <v>726</v>
      </c>
      <c r="C131" s="53" t="s">
        <v>729</v>
      </c>
      <c r="D131" s="54" t="s">
        <v>727</v>
      </c>
      <c r="E131" s="54" t="s">
        <v>728</v>
      </c>
      <c r="F131" s="53" t="s">
        <v>27</v>
      </c>
      <c r="G131" s="55" t="s">
        <v>177</v>
      </c>
      <c r="H131" s="56">
        <v>38664</v>
      </c>
      <c r="I131" s="55" t="s">
        <v>14</v>
      </c>
      <c r="J131" s="55" t="s">
        <v>39</v>
      </c>
      <c r="K131" s="55" t="s">
        <v>87</v>
      </c>
      <c r="L131" s="55" t="s">
        <v>163</v>
      </c>
      <c r="M131" s="55" t="s">
        <v>75</v>
      </c>
      <c r="N131" s="55" t="s">
        <v>27</v>
      </c>
      <c r="O131" s="57">
        <v>41680</v>
      </c>
      <c r="P131" s="51">
        <v>302520</v>
      </c>
      <c r="Q131" s="51"/>
      <c r="R131" s="51"/>
      <c r="S131" s="51"/>
      <c r="T131" s="51"/>
      <c r="U131" s="51"/>
      <c r="V131" s="51"/>
      <c r="W131" s="52"/>
      <c r="X131" s="52"/>
      <c r="Y131" s="51"/>
      <c r="Z131" s="60" t="s">
        <v>57</v>
      </c>
      <c r="AA131" s="61">
        <v>0</v>
      </c>
      <c r="AB131" s="82">
        <f>IF(Z131=Tables!J$5,AA131*P131,)</f>
        <v>0</v>
      </c>
      <c r="AC131" s="147"/>
      <c r="AD131" s="147"/>
      <c r="AE131" s="57"/>
      <c r="AF131" s="157"/>
      <c r="AG131" s="51"/>
      <c r="AH131" s="51"/>
      <c r="AK131" s="53" t="s">
        <v>258</v>
      </c>
      <c r="AU131" s="159" t="s">
        <v>574</v>
      </c>
      <c r="AV131" s="163" t="s">
        <v>918</v>
      </c>
      <c r="AX131" s="51"/>
      <c r="AZ131" s="51"/>
      <c r="BB131" s="51"/>
      <c r="BD131" s="51"/>
      <c r="BF131" s="51"/>
    </row>
    <row r="132" spans="1:58" s="53" customFormat="1" ht="12.75" customHeight="1">
      <c r="A132" s="156">
        <v>14130</v>
      </c>
      <c r="B132" s="53" t="s">
        <v>730</v>
      </c>
      <c r="C132" s="54" t="s">
        <v>498</v>
      </c>
      <c r="D132" s="53" t="s">
        <v>316</v>
      </c>
      <c r="E132" s="54" t="s">
        <v>317</v>
      </c>
      <c r="F132" s="53" t="s">
        <v>27</v>
      </c>
      <c r="G132" s="55" t="s">
        <v>177</v>
      </c>
      <c r="H132" s="56"/>
      <c r="I132" s="55" t="s">
        <v>14</v>
      </c>
      <c r="J132" s="55" t="s">
        <v>37</v>
      </c>
      <c r="K132" s="55" t="s">
        <v>111</v>
      </c>
      <c r="L132" s="55" t="s">
        <v>74</v>
      </c>
      <c r="M132" s="55" t="s">
        <v>75</v>
      </c>
      <c r="N132" s="55" t="s">
        <v>27</v>
      </c>
      <c r="O132" s="57">
        <v>41675</v>
      </c>
      <c r="P132" s="51">
        <v>15100</v>
      </c>
      <c r="Q132" s="51"/>
      <c r="R132" s="51"/>
      <c r="S132" s="51"/>
      <c r="T132" s="51"/>
      <c r="U132" s="51"/>
      <c r="V132" s="51"/>
      <c r="W132" s="52"/>
      <c r="X132" s="52"/>
      <c r="Y132" s="51"/>
      <c r="Z132" s="60" t="s">
        <v>56</v>
      </c>
      <c r="AA132" s="61">
        <v>1</v>
      </c>
      <c r="AB132" s="82">
        <f>IF(Z132=Tables!J$5,AA132*P132,)</f>
        <v>0</v>
      </c>
      <c r="AC132" s="147"/>
      <c r="AD132" s="147"/>
      <c r="AE132" s="57"/>
      <c r="AF132" s="157"/>
      <c r="AG132" s="51"/>
      <c r="AH132" s="51"/>
      <c r="AV132" s="51"/>
      <c r="AX132" s="51"/>
      <c r="AZ132" s="51"/>
      <c r="BB132" s="51"/>
      <c r="BD132" s="51"/>
      <c r="BF132" s="51"/>
    </row>
    <row r="133" spans="1:58" s="53" customFormat="1" ht="12.75" customHeight="1">
      <c r="A133" s="156">
        <v>14131</v>
      </c>
      <c r="B133" s="53" t="s">
        <v>731</v>
      </c>
      <c r="C133" s="54" t="s">
        <v>732</v>
      </c>
      <c r="D133" s="53" t="s">
        <v>334</v>
      </c>
      <c r="E133" s="54" t="s">
        <v>313</v>
      </c>
      <c r="F133" s="53" t="s">
        <v>27</v>
      </c>
      <c r="G133" s="55" t="s">
        <v>177</v>
      </c>
      <c r="H133" s="56"/>
      <c r="I133" s="55" t="s">
        <v>12</v>
      </c>
      <c r="J133" s="55" t="s">
        <v>38</v>
      </c>
      <c r="K133" s="55" t="s">
        <v>111</v>
      </c>
      <c r="L133" s="55" t="s">
        <v>164</v>
      </c>
      <c r="M133" s="55" t="s">
        <v>304</v>
      </c>
      <c r="N133" s="55" t="s">
        <v>27</v>
      </c>
      <c r="O133" s="57">
        <v>41675</v>
      </c>
      <c r="P133" s="51">
        <v>450</v>
      </c>
      <c r="Q133" s="51"/>
      <c r="R133" s="51"/>
      <c r="S133" s="51"/>
      <c r="T133" s="51"/>
      <c r="U133" s="51"/>
      <c r="V133" s="51"/>
      <c r="W133" s="52"/>
      <c r="X133" s="52"/>
      <c r="Y133" s="51"/>
      <c r="Z133" s="60" t="s">
        <v>56</v>
      </c>
      <c r="AA133" s="61">
        <v>1</v>
      </c>
      <c r="AB133" s="82">
        <f>IF(Z133=Tables!J$5,AA133*P133,)</f>
        <v>0</v>
      </c>
      <c r="AC133" s="147"/>
      <c r="AD133" s="147"/>
      <c r="AE133" s="57"/>
      <c r="AF133" s="157"/>
      <c r="AG133" s="51"/>
      <c r="AH133" s="51"/>
      <c r="AK133" s="53" t="s">
        <v>351</v>
      </c>
      <c r="AL133" s="53" t="s">
        <v>740</v>
      </c>
      <c r="AV133" s="51"/>
      <c r="AX133" s="51"/>
      <c r="AZ133" s="51"/>
      <c r="BB133" s="51"/>
      <c r="BD133" s="51"/>
      <c r="BF133" s="51"/>
    </row>
    <row r="134" spans="1:58" s="53" customFormat="1" ht="12.75" customHeight="1">
      <c r="A134" s="156">
        <v>14132</v>
      </c>
      <c r="B134" s="53" t="s">
        <v>733</v>
      </c>
      <c r="C134" s="54" t="s">
        <v>734</v>
      </c>
      <c r="D134" s="53" t="s">
        <v>334</v>
      </c>
      <c r="E134" s="54" t="s">
        <v>313</v>
      </c>
      <c r="F134" s="53" t="s">
        <v>27</v>
      </c>
      <c r="G134" s="55" t="s">
        <v>177</v>
      </c>
      <c r="H134" s="56"/>
      <c r="I134" s="55" t="s">
        <v>12</v>
      </c>
      <c r="J134" s="55" t="s">
        <v>38</v>
      </c>
      <c r="K134" s="55" t="s">
        <v>111</v>
      </c>
      <c r="L134" s="55" t="s">
        <v>164</v>
      </c>
      <c r="M134" s="55" t="s">
        <v>304</v>
      </c>
      <c r="N134" s="55" t="s">
        <v>27</v>
      </c>
      <c r="O134" s="57">
        <v>41675</v>
      </c>
      <c r="P134" s="51">
        <v>2387</v>
      </c>
      <c r="Q134" s="51"/>
      <c r="R134" s="51"/>
      <c r="S134" s="51"/>
      <c r="T134" s="51"/>
      <c r="U134" s="51"/>
      <c r="V134" s="51"/>
      <c r="W134" s="52"/>
      <c r="X134" s="52"/>
      <c r="Y134" s="51"/>
      <c r="Z134" s="60" t="s">
        <v>56</v>
      </c>
      <c r="AA134" s="61">
        <v>1</v>
      </c>
      <c r="AB134" s="82">
        <f>IF(Z134=Tables!J$5,AA134*P134,)</f>
        <v>0</v>
      </c>
      <c r="AC134" s="147"/>
      <c r="AD134" s="147"/>
      <c r="AE134" s="57"/>
      <c r="AF134" s="157"/>
      <c r="AG134" s="51"/>
      <c r="AH134" s="51"/>
      <c r="AI134" s="53" t="s">
        <v>351</v>
      </c>
      <c r="AJ134" s="159" t="s">
        <v>352</v>
      </c>
      <c r="AK134" s="53" t="s">
        <v>351</v>
      </c>
      <c r="AL134" s="53" t="s">
        <v>740</v>
      </c>
      <c r="AV134" s="51"/>
      <c r="AX134" s="51"/>
      <c r="AZ134" s="51"/>
      <c r="BB134" s="51"/>
      <c r="BD134" s="51"/>
      <c r="BF134" s="51"/>
    </row>
    <row r="135" spans="1:58" s="53" customFormat="1" ht="12.75" customHeight="1">
      <c r="A135" s="156">
        <v>14133</v>
      </c>
      <c r="B135" s="53" t="s">
        <v>735</v>
      </c>
      <c r="C135" s="54" t="s">
        <v>736</v>
      </c>
      <c r="D135" s="53" t="s">
        <v>334</v>
      </c>
      <c r="E135" s="54" t="s">
        <v>313</v>
      </c>
      <c r="F135" s="53" t="s">
        <v>27</v>
      </c>
      <c r="G135" s="55" t="s">
        <v>177</v>
      </c>
      <c r="H135" s="56"/>
      <c r="I135" s="55" t="s">
        <v>12</v>
      </c>
      <c r="J135" s="55" t="s">
        <v>38</v>
      </c>
      <c r="K135" s="55" t="s">
        <v>111</v>
      </c>
      <c r="L135" s="55" t="s">
        <v>164</v>
      </c>
      <c r="M135" s="55" t="s">
        <v>304</v>
      </c>
      <c r="N135" s="55" t="s">
        <v>27</v>
      </c>
      <c r="O135" s="57">
        <v>41675</v>
      </c>
      <c r="P135" s="51">
        <v>19842</v>
      </c>
      <c r="Q135" s="51">
        <v>800</v>
      </c>
      <c r="R135" s="51">
        <v>1500</v>
      </c>
      <c r="S135" s="51"/>
      <c r="T135" s="51"/>
      <c r="U135" s="51"/>
      <c r="V135" s="51"/>
      <c r="W135" s="52"/>
      <c r="X135" s="52"/>
      <c r="Y135" s="51"/>
      <c r="Z135" s="60" t="s">
        <v>58</v>
      </c>
      <c r="AA135" s="61">
        <v>0</v>
      </c>
      <c r="AB135" s="82">
        <f>IF(Z135=Tables!J$5,AA135*P135,)</f>
        <v>0</v>
      </c>
      <c r="AC135" s="147"/>
      <c r="AD135" s="147"/>
      <c r="AE135" s="57"/>
      <c r="AF135" s="157"/>
      <c r="AG135" s="51"/>
      <c r="AH135" s="51"/>
      <c r="AK135" s="53" t="s">
        <v>351</v>
      </c>
      <c r="AL135" s="53" t="s">
        <v>740</v>
      </c>
      <c r="AV135" s="51"/>
      <c r="AX135" s="51"/>
      <c r="AZ135" s="51"/>
      <c r="BB135" s="51"/>
      <c r="BD135" s="51"/>
      <c r="BF135" s="51"/>
    </row>
    <row r="136" spans="1:58" s="53" customFormat="1" ht="12.75" customHeight="1">
      <c r="A136" s="156">
        <v>14134</v>
      </c>
      <c r="B136" s="53" t="s">
        <v>737</v>
      </c>
      <c r="C136" s="54" t="s">
        <v>738</v>
      </c>
      <c r="D136" s="53" t="s">
        <v>334</v>
      </c>
      <c r="E136" s="54" t="s">
        <v>313</v>
      </c>
      <c r="F136" s="53" t="s">
        <v>27</v>
      </c>
      <c r="G136" s="55" t="s">
        <v>177</v>
      </c>
      <c r="H136" s="56"/>
      <c r="I136" s="55" t="s">
        <v>12</v>
      </c>
      <c r="J136" s="55" t="s">
        <v>38</v>
      </c>
      <c r="K136" s="55" t="s">
        <v>111</v>
      </c>
      <c r="L136" s="55" t="s">
        <v>164</v>
      </c>
      <c r="M136" s="55" t="s">
        <v>304</v>
      </c>
      <c r="N136" s="55" t="s">
        <v>27</v>
      </c>
      <c r="O136" s="57">
        <v>41675</v>
      </c>
      <c r="P136" s="51">
        <v>13800</v>
      </c>
      <c r="Q136" s="51">
        <v>22600</v>
      </c>
      <c r="R136" s="51">
        <v>450</v>
      </c>
      <c r="S136" s="51">
        <v>800</v>
      </c>
      <c r="T136" s="51"/>
      <c r="U136" s="51"/>
      <c r="V136" s="51"/>
      <c r="W136" s="52"/>
      <c r="X136" s="52"/>
      <c r="Y136" s="51"/>
      <c r="Z136" s="60" t="s">
        <v>58</v>
      </c>
      <c r="AA136" s="61">
        <v>0</v>
      </c>
      <c r="AB136" s="82">
        <f>IF(Z136=Tables!J$5,AA136*P136,)</f>
        <v>0</v>
      </c>
      <c r="AC136" s="147"/>
      <c r="AD136" s="147"/>
      <c r="AE136" s="57"/>
      <c r="AF136" s="157"/>
      <c r="AG136" s="51"/>
      <c r="AH136" s="51"/>
      <c r="AK136" s="53" t="s">
        <v>351</v>
      </c>
      <c r="AL136" s="53" t="s">
        <v>741</v>
      </c>
      <c r="AV136" s="51"/>
      <c r="AX136" s="51"/>
      <c r="AZ136" s="51"/>
      <c r="BB136" s="51"/>
      <c r="BD136" s="51"/>
      <c r="BF136" s="51"/>
    </row>
    <row r="137" spans="1:58" s="53" customFormat="1" ht="12.75" customHeight="1">
      <c r="A137" s="156">
        <v>14135</v>
      </c>
      <c r="B137" s="159" t="s">
        <v>746</v>
      </c>
      <c r="C137" s="54" t="s">
        <v>747</v>
      </c>
      <c r="D137" s="53" t="s">
        <v>331</v>
      </c>
      <c r="E137" s="54" t="s">
        <v>313</v>
      </c>
      <c r="F137" s="53" t="s">
        <v>27</v>
      </c>
      <c r="G137" s="55" t="s">
        <v>177</v>
      </c>
      <c r="H137" s="56"/>
      <c r="I137" s="55" t="s">
        <v>12</v>
      </c>
      <c r="J137" s="55" t="s">
        <v>38</v>
      </c>
      <c r="K137" s="55" t="s">
        <v>111</v>
      </c>
      <c r="L137" s="55" t="s">
        <v>164</v>
      </c>
      <c r="M137" s="55" t="s">
        <v>304</v>
      </c>
      <c r="N137" s="55" t="s">
        <v>27</v>
      </c>
      <c r="O137" s="57">
        <v>41675</v>
      </c>
      <c r="P137" s="51">
        <v>1038</v>
      </c>
      <c r="Q137" s="51"/>
      <c r="R137" s="51"/>
      <c r="S137" s="51"/>
      <c r="T137" s="51"/>
      <c r="U137" s="51"/>
      <c r="V137" s="51"/>
      <c r="W137" s="52"/>
      <c r="X137" s="52"/>
      <c r="Y137" s="51"/>
      <c r="Z137" s="60" t="s">
        <v>56</v>
      </c>
      <c r="AA137" s="61">
        <v>1</v>
      </c>
      <c r="AB137" s="82">
        <f>IF(Z137=Tables!J$5,AA137*P137,)</f>
        <v>0</v>
      </c>
      <c r="AC137" s="147"/>
      <c r="AD137" s="147"/>
      <c r="AE137" s="57"/>
      <c r="AF137" s="157"/>
      <c r="AG137" s="51"/>
      <c r="AH137" s="51"/>
      <c r="AI137" s="53" t="s">
        <v>353</v>
      </c>
      <c r="AJ137" s="53" t="s">
        <v>354</v>
      </c>
      <c r="AK137" s="159" t="s">
        <v>353</v>
      </c>
      <c r="AL137" s="159" t="s">
        <v>354</v>
      </c>
      <c r="AV137" s="51"/>
      <c r="AX137" s="51"/>
      <c r="AZ137" s="51"/>
      <c r="BB137" s="51"/>
      <c r="BD137" s="51"/>
      <c r="BF137" s="51"/>
    </row>
    <row r="138" spans="1:58" s="53" customFormat="1" ht="12.75" customHeight="1">
      <c r="A138" s="156">
        <v>14136</v>
      </c>
      <c r="B138" s="159" t="s">
        <v>768</v>
      </c>
      <c r="C138" s="54" t="s">
        <v>749</v>
      </c>
      <c r="D138" s="53" t="s">
        <v>331</v>
      </c>
      <c r="E138" s="54" t="s">
        <v>313</v>
      </c>
      <c r="F138" s="53" t="s">
        <v>27</v>
      </c>
      <c r="G138" s="55" t="s">
        <v>177</v>
      </c>
      <c r="H138" s="56"/>
      <c r="I138" s="55" t="s">
        <v>12</v>
      </c>
      <c r="J138" s="55" t="s">
        <v>38</v>
      </c>
      <c r="K138" s="55" t="s">
        <v>111</v>
      </c>
      <c r="L138" s="55" t="s">
        <v>164</v>
      </c>
      <c r="M138" s="55" t="s">
        <v>304</v>
      </c>
      <c r="N138" s="55" t="s">
        <v>27</v>
      </c>
      <c r="O138" s="57">
        <v>41675</v>
      </c>
      <c r="P138" s="51">
        <v>2398</v>
      </c>
      <c r="Q138" s="51"/>
      <c r="R138" s="51"/>
      <c r="S138" s="51"/>
      <c r="T138" s="51"/>
      <c r="U138" s="51"/>
      <c r="V138" s="51"/>
      <c r="W138" s="52"/>
      <c r="X138" s="52"/>
      <c r="Y138" s="51"/>
      <c r="Z138" s="60" t="s">
        <v>58</v>
      </c>
      <c r="AA138" s="61">
        <v>0.4</v>
      </c>
      <c r="AB138" s="82">
        <f>IF(Z138=Tables!J$5,AA138*P138,)</f>
        <v>0</v>
      </c>
      <c r="AC138" s="147"/>
      <c r="AD138" s="147"/>
      <c r="AE138" s="57"/>
      <c r="AF138" s="157"/>
      <c r="AG138" s="51"/>
      <c r="AH138" s="51"/>
      <c r="AK138" s="53" t="s">
        <v>353</v>
      </c>
      <c r="AL138" s="53" t="s">
        <v>354</v>
      </c>
      <c r="AV138" s="51"/>
      <c r="AX138" s="51"/>
      <c r="AZ138" s="51"/>
      <c r="BB138" s="51"/>
      <c r="BD138" s="51"/>
      <c r="BF138" s="51"/>
    </row>
    <row r="139" spans="1:58" s="53" customFormat="1" ht="12.75" customHeight="1">
      <c r="A139" s="156">
        <v>14137</v>
      </c>
      <c r="B139" s="53" t="s">
        <v>748</v>
      </c>
      <c r="C139" s="54" t="s">
        <v>750</v>
      </c>
      <c r="D139" s="53" t="s">
        <v>331</v>
      </c>
      <c r="E139" s="54" t="s">
        <v>313</v>
      </c>
      <c r="F139" s="53" t="s">
        <v>27</v>
      </c>
      <c r="G139" s="55" t="s">
        <v>177</v>
      </c>
      <c r="H139" s="56"/>
      <c r="I139" s="55" t="s">
        <v>12</v>
      </c>
      <c r="J139" s="55" t="s">
        <v>38</v>
      </c>
      <c r="K139" s="55" t="s">
        <v>111</v>
      </c>
      <c r="L139" s="55" t="s">
        <v>164</v>
      </c>
      <c r="M139" s="55" t="s">
        <v>304</v>
      </c>
      <c r="N139" s="55" t="s">
        <v>27</v>
      </c>
      <c r="O139" s="57">
        <v>41675</v>
      </c>
      <c r="P139" s="51">
        <v>1002</v>
      </c>
      <c r="Q139" s="51"/>
      <c r="R139" s="51"/>
      <c r="S139" s="51"/>
      <c r="T139" s="51"/>
      <c r="U139" s="51"/>
      <c r="V139" s="51"/>
      <c r="W139" s="52"/>
      <c r="X139" s="52"/>
      <c r="Y139" s="51"/>
      <c r="Z139" s="60" t="s">
        <v>58</v>
      </c>
      <c r="AA139" s="61">
        <v>0.4</v>
      </c>
      <c r="AB139" s="82">
        <f>IF(Z139=Tables!J$5,AA139*P139,)</f>
        <v>0</v>
      </c>
      <c r="AC139" s="147"/>
      <c r="AD139" s="147"/>
      <c r="AE139" s="57"/>
      <c r="AF139" s="157"/>
      <c r="AG139" s="51"/>
      <c r="AH139" s="51"/>
      <c r="AK139" s="53" t="s">
        <v>353</v>
      </c>
      <c r="AL139" s="53" t="s">
        <v>354</v>
      </c>
      <c r="AV139" s="51"/>
      <c r="AX139" s="51"/>
      <c r="AZ139" s="51"/>
      <c r="BB139" s="51"/>
      <c r="BD139" s="51"/>
      <c r="BF139" s="51"/>
    </row>
    <row r="140" spans="1:58" s="53" customFormat="1" ht="12.75" customHeight="1">
      <c r="A140" s="156">
        <v>14138</v>
      </c>
      <c r="B140" s="53" t="s">
        <v>751</v>
      </c>
      <c r="C140" s="54" t="s">
        <v>752</v>
      </c>
      <c r="D140" s="53" t="s">
        <v>753</v>
      </c>
      <c r="E140" s="54" t="s">
        <v>754</v>
      </c>
      <c r="F140" s="53" t="s">
        <v>27</v>
      </c>
      <c r="G140" s="55" t="s">
        <v>177</v>
      </c>
      <c r="H140" s="56"/>
      <c r="I140" s="55" t="s">
        <v>12</v>
      </c>
      <c r="J140" s="55" t="s">
        <v>38</v>
      </c>
      <c r="K140" s="55" t="s">
        <v>111</v>
      </c>
      <c r="L140" s="55" t="s">
        <v>164</v>
      </c>
      <c r="M140" s="55" t="s">
        <v>304</v>
      </c>
      <c r="N140" s="55" t="s">
        <v>27</v>
      </c>
      <c r="O140" s="57">
        <v>41680</v>
      </c>
      <c r="P140" s="51">
        <v>1570</v>
      </c>
      <c r="Q140" s="51"/>
      <c r="R140" s="51"/>
      <c r="S140" s="51"/>
      <c r="T140" s="51"/>
      <c r="U140" s="51"/>
      <c r="V140" s="51"/>
      <c r="W140" s="52"/>
      <c r="X140" s="52"/>
      <c r="Y140" s="51"/>
      <c r="Z140" s="60" t="s">
        <v>56</v>
      </c>
      <c r="AA140" s="61">
        <v>1</v>
      </c>
      <c r="AB140" s="82">
        <f>IF(Z140=Tables!J$5,AA140*P140,)</f>
        <v>0</v>
      </c>
      <c r="AC140" s="147"/>
      <c r="AD140" s="147"/>
      <c r="AE140" s="57"/>
      <c r="AF140" s="157"/>
      <c r="AG140" s="51"/>
      <c r="AH140" s="51"/>
      <c r="AK140" s="159" t="s">
        <v>882</v>
      </c>
      <c r="AL140" s="159" t="s">
        <v>883</v>
      </c>
      <c r="AV140" s="51"/>
      <c r="AX140" s="51"/>
      <c r="AZ140" s="51"/>
      <c r="BB140" s="51"/>
      <c r="BD140" s="51"/>
      <c r="BF140" s="51"/>
    </row>
    <row r="141" spans="1:58" s="53" customFormat="1" ht="12.75" customHeight="1">
      <c r="A141" s="156">
        <v>14139</v>
      </c>
      <c r="B141" s="159" t="s">
        <v>755</v>
      </c>
      <c r="C141" s="54" t="s">
        <v>756</v>
      </c>
      <c r="D141" s="53" t="s">
        <v>532</v>
      </c>
      <c r="E141" s="54" t="s">
        <v>356</v>
      </c>
      <c r="F141" s="53" t="s">
        <v>27</v>
      </c>
      <c r="G141" s="55" t="s">
        <v>177</v>
      </c>
      <c r="H141" s="56"/>
      <c r="I141" s="55" t="s">
        <v>14</v>
      </c>
      <c r="J141" s="55" t="s">
        <v>38</v>
      </c>
      <c r="K141" s="55" t="s">
        <v>111</v>
      </c>
      <c r="L141" s="55" t="s">
        <v>164</v>
      </c>
      <c r="M141" s="55" t="s">
        <v>304</v>
      </c>
      <c r="N141" s="55" t="s">
        <v>27</v>
      </c>
      <c r="O141" s="57">
        <v>41685</v>
      </c>
      <c r="P141" s="51">
        <v>15223</v>
      </c>
      <c r="Q141" s="51">
        <v>816</v>
      </c>
      <c r="R141" s="51"/>
      <c r="S141" s="51"/>
      <c r="T141" s="51"/>
      <c r="U141" s="51"/>
      <c r="V141" s="51"/>
      <c r="W141" s="52"/>
      <c r="X141" s="52"/>
      <c r="Y141" s="51"/>
      <c r="Z141" s="60" t="s">
        <v>56</v>
      </c>
      <c r="AA141" s="61">
        <v>0.7</v>
      </c>
      <c r="AB141" s="82">
        <f>IF(Z141=Tables!J$5,AA141*P141,)</f>
        <v>0</v>
      </c>
      <c r="AC141" s="147"/>
      <c r="AD141" s="147"/>
      <c r="AE141" s="57"/>
      <c r="AF141" s="157"/>
      <c r="AG141" s="51"/>
      <c r="AH141" s="51"/>
      <c r="AV141" s="51"/>
      <c r="AX141" s="51"/>
      <c r="AZ141" s="51"/>
      <c r="BB141" s="51"/>
      <c r="BD141" s="51"/>
      <c r="BF141" s="51"/>
    </row>
    <row r="142" spans="1:58" s="53" customFormat="1" ht="12.75" customHeight="1">
      <c r="A142" s="156">
        <v>14140</v>
      </c>
      <c r="B142" s="53" t="s">
        <v>757</v>
      </c>
      <c r="C142" s="54" t="s">
        <v>758</v>
      </c>
      <c r="D142" s="53" t="s">
        <v>360</v>
      </c>
      <c r="E142" s="54" t="s">
        <v>313</v>
      </c>
      <c r="F142" s="53" t="s">
        <v>27</v>
      </c>
      <c r="G142" s="55" t="s">
        <v>177</v>
      </c>
      <c r="H142" s="56"/>
      <c r="I142" s="55" t="s">
        <v>14</v>
      </c>
      <c r="J142" s="55" t="s">
        <v>149</v>
      </c>
      <c r="K142" s="55" t="s">
        <v>111</v>
      </c>
      <c r="L142" s="55" t="s">
        <v>74</v>
      </c>
      <c r="M142" s="55" t="s">
        <v>75</v>
      </c>
      <c r="N142" s="55" t="s">
        <v>27</v>
      </c>
      <c r="O142" s="57">
        <v>41680</v>
      </c>
      <c r="P142" s="51">
        <v>191050</v>
      </c>
      <c r="Q142" s="51"/>
      <c r="R142" s="51"/>
      <c r="S142" s="51"/>
      <c r="T142" s="51"/>
      <c r="U142" s="51"/>
      <c r="V142" s="51"/>
      <c r="W142" s="52"/>
      <c r="X142" s="52"/>
      <c r="Y142" s="51"/>
      <c r="Z142" s="60" t="s">
        <v>58</v>
      </c>
      <c r="AA142" s="61"/>
      <c r="AB142" s="82">
        <f>IF(Z142=Tables!J$5,AA142*P142,)</f>
        <v>0</v>
      </c>
      <c r="AC142" s="147"/>
      <c r="AD142" s="147"/>
      <c r="AE142" s="57"/>
      <c r="AF142" s="157"/>
      <c r="AG142" s="51"/>
      <c r="AH142" s="51"/>
      <c r="AK142" s="53" t="s">
        <v>284</v>
      </c>
      <c r="AL142" s="53" t="s">
        <v>475</v>
      </c>
      <c r="AV142" s="51"/>
      <c r="AX142" s="51"/>
      <c r="AZ142" s="51"/>
      <c r="BB142" s="51"/>
      <c r="BD142" s="51"/>
      <c r="BF142" s="51"/>
    </row>
    <row r="143" spans="1:58" s="53" customFormat="1" ht="12.75" customHeight="1">
      <c r="A143" s="156">
        <v>14141</v>
      </c>
      <c r="B143" s="159" t="s">
        <v>761</v>
      </c>
      <c r="C143" s="160" t="s">
        <v>762</v>
      </c>
      <c r="D143" s="159" t="s">
        <v>763</v>
      </c>
      <c r="E143" s="160" t="s">
        <v>659</v>
      </c>
      <c r="F143" s="53" t="s">
        <v>27</v>
      </c>
      <c r="G143" s="55" t="s">
        <v>177</v>
      </c>
      <c r="H143" s="56">
        <v>1760</v>
      </c>
      <c r="I143" s="55" t="s">
        <v>14</v>
      </c>
      <c r="J143" s="55" t="s">
        <v>39</v>
      </c>
      <c r="K143" s="55" t="s">
        <v>87</v>
      </c>
      <c r="L143" s="55" t="s">
        <v>163</v>
      </c>
      <c r="M143" s="55" t="s">
        <v>75</v>
      </c>
      <c r="N143" s="55" t="s">
        <v>27</v>
      </c>
      <c r="O143" s="57">
        <v>41690</v>
      </c>
      <c r="P143" s="51">
        <v>188040</v>
      </c>
      <c r="Q143" s="51"/>
      <c r="R143" s="51"/>
      <c r="S143" s="51"/>
      <c r="T143" s="51"/>
      <c r="U143" s="51"/>
      <c r="V143" s="51"/>
      <c r="W143" s="52"/>
      <c r="X143" s="52"/>
      <c r="Y143" s="51"/>
      <c r="Z143" s="60" t="s">
        <v>57</v>
      </c>
      <c r="AA143" s="61">
        <v>0</v>
      </c>
      <c r="AB143" s="82">
        <f>IF(Z143=Tables!J$5,AA143*P143,)</f>
        <v>0</v>
      </c>
      <c r="AC143" s="147"/>
      <c r="AD143" s="147"/>
      <c r="AE143" s="57"/>
      <c r="AF143" s="157"/>
      <c r="AG143" s="51"/>
      <c r="AH143" s="51"/>
      <c r="AI143" s="53" t="s">
        <v>1112</v>
      </c>
      <c r="AK143" s="53" t="s">
        <v>204</v>
      </c>
      <c r="AL143" s="159" t="s">
        <v>764</v>
      </c>
      <c r="AV143" s="51"/>
      <c r="AX143" s="51"/>
      <c r="AZ143" s="51"/>
      <c r="BB143" s="51"/>
      <c r="BD143" s="51"/>
      <c r="BF143" s="51"/>
    </row>
    <row r="144" spans="1:58" s="53" customFormat="1" ht="12.75" customHeight="1">
      <c r="A144" s="156">
        <v>14142</v>
      </c>
      <c r="B144" s="159" t="s">
        <v>765</v>
      </c>
      <c r="C144" s="160" t="s">
        <v>766</v>
      </c>
      <c r="D144" s="159" t="s">
        <v>767</v>
      </c>
      <c r="E144" s="160" t="s">
        <v>313</v>
      </c>
      <c r="F144" s="159" t="s">
        <v>27</v>
      </c>
      <c r="G144" s="55" t="s">
        <v>177</v>
      </c>
      <c r="H144" s="56"/>
      <c r="I144" s="55" t="s">
        <v>12</v>
      </c>
      <c r="J144" s="55" t="s">
        <v>38</v>
      </c>
      <c r="K144" s="55" t="s">
        <v>111</v>
      </c>
      <c r="L144" s="55" t="s">
        <v>164</v>
      </c>
      <c r="M144" s="55" t="s">
        <v>304</v>
      </c>
      <c r="N144" s="55" t="s">
        <v>27</v>
      </c>
      <c r="O144" s="57">
        <v>41681</v>
      </c>
      <c r="P144" s="51">
        <v>1378</v>
      </c>
      <c r="Q144" s="51"/>
      <c r="R144" s="51"/>
      <c r="S144" s="51"/>
      <c r="T144" s="51"/>
      <c r="U144" s="51"/>
      <c r="V144" s="51"/>
      <c r="W144" s="52"/>
      <c r="X144" s="52"/>
      <c r="Y144" s="51"/>
      <c r="Z144" s="60" t="s">
        <v>57</v>
      </c>
      <c r="AA144" s="61"/>
      <c r="AB144" s="82">
        <f>IF(Z144=Tables!J$5,AA144*P144,)</f>
        <v>0</v>
      </c>
      <c r="AC144" s="147"/>
      <c r="AD144" s="147"/>
      <c r="AE144" s="57"/>
      <c r="AF144" s="157"/>
      <c r="AG144" s="51"/>
      <c r="AH144" s="51"/>
      <c r="AV144" s="51"/>
      <c r="AX144" s="51"/>
      <c r="AZ144" s="51"/>
      <c r="BB144" s="51"/>
      <c r="BD144" s="51"/>
      <c r="BF144" s="51"/>
    </row>
    <row r="145" spans="1:58" s="53" customFormat="1" ht="12.75" customHeight="1">
      <c r="A145" s="156">
        <v>14143</v>
      </c>
      <c r="B145" s="159" t="s">
        <v>769</v>
      </c>
      <c r="C145" s="160" t="s">
        <v>770</v>
      </c>
      <c r="D145" s="159" t="s">
        <v>669</v>
      </c>
      <c r="E145" s="160" t="s">
        <v>342</v>
      </c>
      <c r="F145" s="159" t="s">
        <v>27</v>
      </c>
      <c r="G145" s="161" t="s">
        <v>177</v>
      </c>
      <c r="H145" s="56"/>
      <c r="I145" s="161" t="s">
        <v>12</v>
      </c>
      <c r="J145" s="161" t="s">
        <v>39</v>
      </c>
      <c r="K145" s="161" t="s">
        <v>87</v>
      </c>
      <c r="L145" s="161" t="s">
        <v>74</v>
      </c>
      <c r="M145" s="161" t="s">
        <v>75</v>
      </c>
      <c r="N145" s="161" t="s">
        <v>27</v>
      </c>
      <c r="O145" s="57">
        <v>41684</v>
      </c>
      <c r="P145" s="51">
        <v>9533</v>
      </c>
      <c r="Q145" s="51">
        <v>7795</v>
      </c>
      <c r="R145" s="51"/>
      <c r="S145" s="51"/>
      <c r="T145" s="51"/>
      <c r="U145" s="51"/>
      <c r="V145" s="51"/>
      <c r="W145" s="52"/>
      <c r="X145" s="52"/>
      <c r="Y145" s="51"/>
      <c r="Z145" s="162" t="s">
        <v>57</v>
      </c>
      <c r="AA145" s="61">
        <v>0</v>
      </c>
      <c r="AB145" s="82">
        <f>IF(Z145=Tables!J$5,AA145*P145,)</f>
        <v>0</v>
      </c>
      <c r="AC145" s="147"/>
      <c r="AD145" s="147"/>
      <c r="AE145" s="57"/>
      <c r="AF145" s="157"/>
      <c r="AG145" s="51"/>
      <c r="AH145" s="51"/>
      <c r="AK145" s="159" t="s">
        <v>258</v>
      </c>
      <c r="AL145" s="159" t="s">
        <v>670</v>
      </c>
      <c r="AV145" s="51"/>
      <c r="AX145" s="51"/>
      <c r="AZ145" s="51"/>
      <c r="BB145" s="51"/>
      <c r="BD145" s="51"/>
      <c r="BF145" s="51"/>
    </row>
    <row r="146" spans="1:58" s="53" customFormat="1" ht="12.75" customHeight="1">
      <c r="A146" s="156">
        <v>14144</v>
      </c>
      <c r="B146" s="159" t="s">
        <v>771</v>
      </c>
      <c r="C146" s="160" t="s">
        <v>311</v>
      </c>
      <c r="D146" s="159" t="s">
        <v>669</v>
      </c>
      <c r="E146" s="160" t="s">
        <v>342</v>
      </c>
      <c r="F146" s="159" t="s">
        <v>27</v>
      </c>
      <c r="G146" s="55" t="s">
        <v>177</v>
      </c>
      <c r="H146" s="56"/>
      <c r="I146" s="161" t="s">
        <v>12</v>
      </c>
      <c r="J146" s="161" t="s">
        <v>39</v>
      </c>
      <c r="K146" s="161" t="s">
        <v>87</v>
      </c>
      <c r="L146" s="161" t="s">
        <v>163</v>
      </c>
      <c r="M146" s="161" t="s">
        <v>75</v>
      </c>
      <c r="N146" s="161" t="s">
        <v>27</v>
      </c>
      <c r="O146" s="57">
        <v>41698</v>
      </c>
      <c r="P146" s="51">
        <v>306837</v>
      </c>
      <c r="Q146" s="51"/>
      <c r="R146" s="51"/>
      <c r="S146" s="51"/>
      <c r="T146" s="51"/>
      <c r="U146" s="51"/>
      <c r="V146" s="51"/>
      <c r="W146" s="52"/>
      <c r="X146" s="52"/>
      <c r="Y146" s="51"/>
      <c r="Z146" s="162" t="s">
        <v>57</v>
      </c>
      <c r="AA146" s="61">
        <v>0</v>
      </c>
      <c r="AB146" s="82">
        <f>IF(Z146=Tables!J$5,AA146*P146,)</f>
        <v>0</v>
      </c>
      <c r="AC146" s="147"/>
      <c r="AD146" s="147"/>
      <c r="AE146" s="57"/>
      <c r="AF146" s="157"/>
      <c r="AG146" s="51"/>
      <c r="AH146" s="51"/>
      <c r="AK146" s="159" t="s">
        <v>258</v>
      </c>
      <c r="AL146" s="159" t="s">
        <v>670</v>
      </c>
      <c r="AV146" s="51"/>
      <c r="AX146" s="51"/>
      <c r="AZ146" s="51"/>
      <c r="BB146" s="51"/>
      <c r="BD146" s="51"/>
      <c r="BF146" s="51"/>
    </row>
    <row r="147" spans="1:58" s="53" customFormat="1" ht="12.75" customHeight="1">
      <c r="A147" s="156">
        <v>14145</v>
      </c>
      <c r="B147" s="159" t="s">
        <v>772</v>
      </c>
      <c r="C147" s="160" t="s">
        <v>773</v>
      </c>
      <c r="D147" s="159" t="s">
        <v>400</v>
      </c>
      <c r="E147" s="160" t="s">
        <v>401</v>
      </c>
      <c r="F147" s="53" t="s">
        <v>27</v>
      </c>
      <c r="G147" s="55" t="s">
        <v>178</v>
      </c>
      <c r="H147" s="56"/>
      <c r="I147" s="55" t="s">
        <v>16</v>
      </c>
      <c r="J147" s="55" t="s">
        <v>149</v>
      </c>
      <c r="K147" s="55" t="s">
        <v>111</v>
      </c>
      <c r="L147" s="55" t="s">
        <v>74</v>
      </c>
      <c r="M147" s="161" t="s">
        <v>75</v>
      </c>
      <c r="N147" s="55" t="s">
        <v>27</v>
      </c>
      <c r="O147" s="57">
        <v>41687</v>
      </c>
      <c r="P147" s="51">
        <v>271403</v>
      </c>
      <c r="Q147" s="51">
        <v>101781</v>
      </c>
      <c r="R147" s="51">
        <v>107079</v>
      </c>
      <c r="S147" s="51">
        <v>241248</v>
      </c>
      <c r="T147" s="51">
        <v>297239</v>
      </c>
      <c r="U147" s="51"/>
      <c r="V147" s="51"/>
      <c r="W147" s="52"/>
      <c r="X147" s="52"/>
      <c r="Y147" s="51"/>
      <c r="Z147" s="60" t="s">
        <v>67</v>
      </c>
      <c r="AA147" s="61"/>
      <c r="AB147" s="82">
        <f>IF(Z147=Tables!J$5,AA147*P147,)</f>
        <v>0</v>
      </c>
      <c r="AC147" s="147"/>
      <c r="AD147" s="147"/>
      <c r="AE147" s="57"/>
      <c r="AF147" s="157"/>
      <c r="AG147" s="51"/>
      <c r="AH147" s="51"/>
      <c r="AK147" s="53" t="s">
        <v>303</v>
      </c>
      <c r="AL147" s="159" t="s">
        <v>478</v>
      </c>
      <c r="AV147" s="51"/>
      <c r="AX147" s="51"/>
      <c r="AZ147" s="51"/>
      <c r="BB147" s="51"/>
      <c r="BD147" s="51"/>
      <c r="BF147" s="51"/>
    </row>
    <row r="148" spans="1:58" s="53" customFormat="1" ht="12.75" customHeight="1">
      <c r="A148" s="156">
        <v>14146</v>
      </c>
      <c r="B148" s="159" t="s">
        <v>774</v>
      </c>
      <c r="C148" s="160" t="s">
        <v>775</v>
      </c>
      <c r="D148" s="159" t="s">
        <v>776</v>
      </c>
      <c r="E148" s="160" t="s">
        <v>313</v>
      </c>
      <c r="F148" s="159" t="s">
        <v>27</v>
      </c>
      <c r="G148" s="55" t="s">
        <v>177</v>
      </c>
      <c r="H148" s="56">
        <v>430000</v>
      </c>
      <c r="I148" s="55" t="s">
        <v>152</v>
      </c>
      <c r="J148" s="55" t="s">
        <v>38</v>
      </c>
      <c r="K148" s="55" t="s">
        <v>87</v>
      </c>
      <c r="L148" s="55" t="s">
        <v>74</v>
      </c>
      <c r="M148" s="55" t="s">
        <v>75</v>
      </c>
      <c r="N148" s="55" t="s">
        <v>27</v>
      </c>
      <c r="O148" s="57">
        <v>41708</v>
      </c>
      <c r="P148" s="51">
        <v>8921918</v>
      </c>
      <c r="Q148" s="51"/>
      <c r="R148" s="51"/>
      <c r="S148" s="51"/>
      <c r="T148" s="51"/>
      <c r="U148" s="51"/>
      <c r="V148" s="51"/>
      <c r="W148" s="52"/>
      <c r="X148" s="52"/>
      <c r="Y148" s="51"/>
      <c r="Z148" s="60" t="s">
        <v>57</v>
      </c>
      <c r="AA148" s="61"/>
      <c r="AB148" s="82">
        <f>IF(Z148=Tables!J$5,AA148*P148,)</f>
        <v>0</v>
      </c>
      <c r="AC148" s="147"/>
      <c r="AD148" s="147"/>
      <c r="AE148" s="57"/>
      <c r="AF148" s="157"/>
      <c r="AG148" s="51"/>
      <c r="AH148" s="51"/>
      <c r="AK148" s="53" t="s">
        <v>275</v>
      </c>
      <c r="AL148" s="159" t="s">
        <v>777</v>
      </c>
      <c r="AM148" s="53" t="s">
        <v>258</v>
      </c>
      <c r="AO148" s="53" t="s">
        <v>237</v>
      </c>
      <c r="AQ148" s="53" t="s">
        <v>221</v>
      </c>
      <c r="AV148" s="51"/>
      <c r="AX148" s="51"/>
      <c r="AZ148" s="51"/>
      <c r="BB148" s="51"/>
      <c r="BD148" s="51"/>
      <c r="BF148" s="51"/>
    </row>
    <row r="149" spans="1:58" s="53" customFormat="1" ht="12.75" customHeight="1">
      <c r="A149" s="156">
        <v>14147</v>
      </c>
      <c r="B149" s="159" t="s">
        <v>778</v>
      </c>
      <c r="C149" s="54"/>
      <c r="E149" s="54"/>
      <c r="F149" s="159" t="s">
        <v>27</v>
      </c>
      <c r="G149" s="55" t="s">
        <v>178</v>
      </c>
      <c r="H149" s="56"/>
      <c r="I149" s="55" t="s">
        <v>293</v>
      </c>
      <c r="J149" s="55" t="s">
        <v>38</v>
      </c>
      <c r="K149" s="55" t="s">
        <v>87</v>
      </c>
      <c r="L149" s="55" t="s">
        <v>73</v>
      </c>
      <c r="M149" s="55" t="s">
        <v>81</v>
      </c>
      <c r="N149" s="55" t="s">
        <v>27</v>
      </c>
      <c r="O149" s="57">
        <v>41699</v>
      </c>
      <c r="P149" s="51">
        <v>131900</v>
      </c>
      <c r="Q149" s="51"/>
      <c r="R149" s="51"/>
      <c r="S149" s="51"/>
      <c r="T149" s="51"/>
      <c r="U149" s="51"/>
      <c r="V149" s="51"/>
      <c r="W149" s="52"/>
      <c r="X149" s="52"/>
      <c r="Y149" s="51"/>
      <c r="Z149" s="60" t="s">
        <v>57</v>
      </c>
      <c r="AA149" s="61"/>
      <c r="AB149" s="82">
        <f>IF(Z149=Tables!J$5,AA149*P149,)</f>
        <v>0</v>
      </c>
      <c r="AC149" s="147"/>
      <c r="AD149" s="147"/>
      <c r="AE149" s="57"/>
      <c r="AF149" s="157"/>
      <c r="AG149" s="51"/>
      <c r="AH149" s="51"/>
      <c r="AV149" s="51"/>
      <c r="AX149" s="51"/>
      <c r="AZ149" s="51"/>
      <c r="BB149" s="51"/>
      <c r="BD149" s="51"/>
      <c r="BF149" s="51"/>
    </row>
    <row r="150" spans="1:58" s="53" customFormat="1" ht="12.75" customHeight="1">
      <c r="A150" s="156">
        <v>14148</v>
      </c>
      <c r="B150" s="159" t="s">
        <v>779</v>
      </c>
      <c r="C150" s="160" t="s">
        <v>311</v>
      </c>
      <c r="D150" s="159" t="s">
        <v>465</v>
      </c>
      <c r="E150" s="160" t="s">
        <v>317</v>
      </c>
      <c r="F150" s="53" t="s">
        <v>27</v>
      </c>
      <c r="G150" s="55" t="s">
        <v>177</v>
      </c>
      <c r="H150" s="56"/>
      <c r="I150" s="55" t="s">
        <v>12</v>
      </c>
      <c r="J150" s="55" t="s">
        <v>149</v>
      </c>
      <c r="K150" s="55" t="s">
        <v>111</v>
      </c>
      <c r="L150" s="55" t="s">
        <v>74</v>
      </c>
      <c r="M150" s="55" t="s">
        <v>75</v>
      </c>
      <c r="N150" s="55" t="s">
        <v>27</v>
      </c>
      <c r="O150" s="57">
        <v>41689</v>
      </c>
      <c r="P150" s="51">
        <v>8163</v>
      </c>
      <c r="Q150" s="51"/>
      <c r="R150" s="51"/>
      <c r="S150" s="51"/>
      <c r="T150" s="51"/>
      <c r="U150" s="51"/>
      <c r="V150" s="51"/>
      <c r="W150" s="52"/>
      <c r="X150" s="52"/>
      <c r="Y150" s="51"/>
      <c r="Z150" s="60" t="s">
        <v>56</v>
      </c>
      <c r="AA150" s="61">
        <v>1</v>
      </c>
      <c r="AB150" s="82">
        <f>IF(Z150=Tables!J$5,AA150*P150,)</f>
        <v>0</v>
      </c>
      <c r="AC150" s="147"/>
      <c r="AD150" s="147"/>
      <c r="AE150" s="57"/>
      <c r="AF150" s="157"/>
      <c r="AG150" s="51"/>
      <c r="AH150" s="51"/>
      <c r="AK150" s="53" t="s">
        <v>269</v>
      </c>
      <c r="AL150" s="159" t="s">
        <v>780</v>
      </c>
      <c r="AV150" s="51"/>
      <c r="AX150" s="51"/>
      <c r="AZ150" s="51"/>
      <c r="BB150" s="51"/>
      <c r="BD150" s="51"/>
      <c r="BF150" s="51"/>
    </row>
    <row r="151" spans="1:58" s="53" customFormat="1" ht="12.75" customHeight="1">
      <c r="A151" s="156">
        <v>14149</v>
      </c>
      <c r="B151" s="159" t="s">
        <v>781</v>
      </c>
      <c r="C151" s="160" t="s">
        <v>782</v>
      </c>
      <c r="D151" s="53" t="s">
        <v>572</v>
      </c>
      <c r="E151" s="54" t="s">
        <v>573</v>
      </c>
      <c r="F151" s="53" t="s">
        <v>27</v>
      </c>
      <c r="G151" s="55" t="s">
        <v>177</v>
      </c>
      <c r="H151" s="56"/>
      <c r="I151" s="55" t="s">
        <v>12</v>
      </c>
      <c r="J151" s="55" t="s">
        <v>38</v>
      </c>
      <c r="K151" s="55" t="s">
        <v>111</v>
      </c>
      <c r="L151" s="55" t="s">
        <v>164</v>
      </c>
      <c r="M151" s="55" t="s">
        <v>75</v>
      </c>
      <c r="N151" s="55" t="s">
        <v>27</v>
      </c>
      <c r="O151" s="57">
        <v>41689</v>
      </c>
      <c r="P151" s="51">
        <v>1870</v>
      </c>
      <c r="Q151" s="51"/>
      <c r="R151" s="51"/>
      <c r="S151" s="51"/>
      <c r="T151" s="51"/>
      <c r="U151" s="51"/>
      <c r="V151" s="51"/>
      <c r="W151" s="52"/>
      <c r="X151" s="52"/>
      <c r="Y151" s="51"/>
      <c r="Z151" s="60" t="s">
        <v>57</v>
      </c>
      <c r="AA151" s="61">
        <v>0.05</v>
      </c>
      <c r="AB151" s="82">
        <f>IF(Z151=Tables!J$5,AA151*P151,)</f>
        <v>0</v>
      </c>
      <c r="AC151" s="147"/>
      <c r="AD151" s="147"/>
      <c r="AE151" s="57"/>
      <c r="AF151" s="157"/>
      <c r="AG151" s="51"/>
      <c r="AH151" s="51"/>
      <c r="AV151" s="51"/>
      <c r="AX151" s="51"/>
      <c r="AZ151" s="51"/>
      <c r="BB151" s="51"/>
      <c r="BD151" s="51"/>
      <c r="BF151" s="51"/>
    </row>
    <row r="152" spans="1:58" s="53" customFormat="1" ht="12.75" customHeight="1">
      <c r="A152" s="156">
        <v>14150</v>
      </c>
      <c r="B152" s="159" t="s">
        <v>495</v>
      </c>
      <c r="C152" s="160" t="s">
        <v>496</v>
      </c>
      <c r="D152" s="159" t="s">
        <v>341</v>
      </c>
      <c r="E152" s="160" t="s">
        <v>342</v>
      </c>
      <c r="F152" s="159" t="s">
        <v>27</v>
      </c>
      <c r="G152" s="55" t="s">
        <v>177</v>
      </c>
      <c r="H152" s="56"/>
      <c r="I152" s="55" t="s">
        <v>12</v>
      </c>
      <c r="J152" s="55" t="s">
        <v>38</v>
      </c>
      <c r="K152" s="55" t="s">
        <v>111</v>
      </c>
      <c r="L152" s="55" t="s">
        <v>164</v>
      </c>
      <c r="M152" s="55" t="s">
        <v>304</v>
      </c>
      <c r="N152" s="55" t="s">
        <v>27</v>
      </c>
      <c r="O152" s="57">
        <v>41690</v>
      </c>
      <c r="P152" s="51">
        <v>7500</v>
      </c>
      <c r="Q152" s="51"/>
      <c r="R152" s="51"/>
      <c r="S152" s="51"/>
      <c r="T152" s="51"/>
      <c r="U152" s="51"/>
      <c r="V152" s="51"/>
      <c r="W152" s="52"/>
      <c r="X152" s="52"/>
      <c r="Y152" s="51"/>
      <c r="Z152" s="60" t="s">
        <v>56</v>
      </c>
      <c r="AA152" s="61">
        <v>1</v>
      </c>
      <c r="AB152" s="82">
        <f>IF(Z152=Tables!J$5,AA152*P152,)</f>
        <v>0</v>
      </c>
      <c r="AC152" s="147"/>
      <c r="AD152" s="147"/>
      <c r="AE152" s="57"/>
      <c r="AF152" s="157"/>
      <c r="AG152" s="51"/>
      <c r="AH152" s="51"/>
      <c r="AK152" s="159" t="s">
        <v>205</v>
      </c>
      <c r="AL152" s="159" t="s">
        <v>350</v>
      </c>
      <c r="AV152" s="51"/>
      <c r="AX152" s="51"/>
      <c r="AZ152" s="51"/>
      <c r="BB152" s="51"/>
      <c r="BD152" s="51"/>
      <c r="BF152" s="51"/>
    </row>
    <row r="153" spans="1:58" s="53" customFormat="1" ht="12.75" customHeight="1">
      <c r="A153" s="156">
        <v>14151</v>
      </c>
      <c r="B153" s="159" t="s">
        <v>785</v>
      </c>
      <c r="C153" s="54"/>
      <c r="D153" s="159" t="s">
        <v>784</v>
      </c>
      <c r="E153" s="160" t="s">
        <v>680</v>
      </c>
      <c r="F153" s="159" t="s">
        <v>27</v>
      </c>
      <c r="G153" s="55" t="s">
        <v>177</v>
      </c>
      <c r="H153" s="56"/>
      <c r="I153" s="55" t="s">
        <v>12</v>
      </c>
      <c r="J153" s="55" t="s">
        <v>38</v>
      </c>
      <c r="K153" s="55" t="s">
        <v>111</v>
      </c>
      <c r="L153" s="55" t="s">
        <v>164</v>
      </c>
      <c r="M153" s="55" t="s">
        <v>304</v>
      </c>
      <c r="N153" s="55" t="s">
        <v>27</v>
      </c>
      <c r="O153" s="57">
        <v>41691</v>
      </c>
      <c r="P153" s="51">
        <v>1700</v>
      </c>
      <c r="Q153" s="51"/>
      <c r="R153" s="51"/>
      <c r="S153" s="51"/>
      <c r="T153" s="51"/>
      <c r="U153" s="51"/>
      <c r="V153" s="51"/>
      <c r="W153" s="52"/>
      <c r="X153" s="52"/>
      <c r="Y153" s="51"/>
      <c r="Z153" s="60" t="s">
        <v>56</v>
      </c>
      <c r="AA153" s="61">
        <v>1</v>
      </c>
      <c r="AB153" s="82">
        <f>IF(Z153=Tables!J$5,AA153*P153,)</f>
        <v>0</v>
      </c>
      <c r="AC153" s="147"/>
      <c r="AD153" s="147"/>
      <c r="AE153" s="57"/>
      <c r="AF153" s="157"/>
      <c r="AG153" s="51"/>
      <c r="AH153" s="51"/>
      <c r="AV153" s="51"/>
      <c r="AX153" s="51"/>
      <c r="AZ153" s="51"/>
      <c r="BB153" s="51"/>
      <c r="BD153" s="51"/>
      <c r="BF153" s="51"/>
    </row>
    <row r="154" spans="1:58" s="53" customFormat="1" ht="12.75" customHeight="1">
      <c r="A154" s="156">
        <v>14152</v>
      </c>
      <c r="B154" s="159" t="s">
        <v>786</v>
      </c>
      <c r="C154" s="160" t="s">
        <v>787</v>
      </c>
      <c r="D154" s="159" t="s">
        <v>788</v>
      </c>
      <c r="E154" s="160" t="s">
        <v>680</v>
      </c>
      <c r="F154" s="159" t="s">
        <v>27</v>
      </c>
      <c r="G154" s="55" t="s">
        <v>177</v>
      </c>
      <c r="H154" s="56"/>
      <c r="I154" s="55" t="s">
        <v>12</v>
      </c>
      <c r="J154" s="55" t="s">
        <v>38</v>
      </c>
      <c r="K154" s="55" t="s">
        <v>111</v>
      </c>
      <c r="L154" s="55" t="s">
        <v>164</v>
      </c>
      <c r="M154" s="55" t="s">
        <v>304</v>
      </c>
      <c r="N154" s="55" t="s">
        <v>27</v>
      </c>
      <c r="O154" s="57">
        <v>41694</v>
      </c>
      <c r="P154" s="51">
        <v>4930</v>
      </c>
      <c r="Q154" s="51"/>
      <c r="R154" s="51"/>
      <c r="S154" s="51"/>
      <c r="T154" s="51"/>
      <c r="U154" s="51"/>
      <c r="V154" s="51"/>
      <c r="W154" s="52"/>
      <c r="X154" s="52"/>
      <c r="Y154" s="51"/>
      <c r="Z154" s="60" t="s">
        <v>57</v>
      </c>
      <c r="AA154" s="61">
        <v>0.01</v>
      </c>
      <c r="AB154" s="82">
        <f>IF(Z154=Tables!J$5,AA154*P154,)</f>
        <v>0</v>
      </c>
      <c r="AC154" s="147"/>
      <c r="AD154" s="147"/>
      <c r="AE154" s="57"/>
      <c r="AF154" s="157"/>
      <c r="AG154" s="51"/>
      <c r="AH154" s="51"/>
      <c r="AV154" s="51"/>
      <c r="AX154" s="51"/>
      <c r="AZ154" s="51"/>
      <c r="BB154" s="51"/>
      <c r="BD154" s="51"/>
      <c r="BF154" s="51"/>
    </row>
    <row r="155" spans="1:58" s="53" customFormat="1" ht="12.75" customHeight="1">
      <c r="A155" s="156">
        <v>14153</v>
      </c>
      <c r="B155" s="159" t="s">
        <v>789</v>
      </c>
      <c r="C155" s="160" t="s">
        <v>790</v>
      </c>
      <c r="D155" s="159" t="s">
        <v>791</v>
      </c>
      <c r="E155" s="160" t="s">
        <v>325</v>
      </c>
      <c r="F155" s="159" t="s">
        <v>27</v>
      </c>
      <c r="G155" s="55" t="s">
        <v>177</v>
      </c>
      <c r="H155" s="56"/>
      <c r="I155" s="55" t="s">
        <v>12</v>
      </c>
      <c r="J155" s="55" t="s">
        <v>149</v>
      </c>
      <c r="K155" s="55" t="s">
        <v>85</v>
      </c>
      <c r="L155" s="55" t="s">
        <v>164</v>
      </c>
      <c r="M155" s="55" t="s">
        <v>304</v>
      </c>
      <c r="N155" s="55" t="s">
        <v>27</v>
      </c>
      <c r="O155" s="57">
        <v>41695</v>
      </c>
      <c r="P155" s="51">
        <v>98239</v>
      </c>
      <c r="Q155" s="51"/>
      <c r="R155" s="51"/>
      <c r="S155" s="51"/>
      <c r="T155" s="51"/>
      <c r="U155" s="51"/>
      <c r="V155" s="51"/>
      <c r="W155" s="52"/>
      <c r="X155" s="52"/>
      <c r="Y155" s="51"/>
      <c r="Z155" s="60" t="s">
        <v>57</v>
      </c>
      <c r="AA155" s="61">
        <v>0.1</v>
      </c>
      <c r="AB155" s="82">
        <f>IF(Z155=Tables!J$5,AA155*P155,)</f>
        <v>0</v>
      </c>
      <c r="AC155" s="147"/>
      <c r="AD155" s="147"/>
      <c r="AE155" s="57"/>
      <c r="AF155" s="157"/>
      <c r="AG155" s="51"/>
      <c r="AH155" s="51"/>
      <c r="AK155" s="159" t="s">
        <v>879</v>
      </c>
      <c r="AL155" s="159" t="s">
        <v>880</v>
      </c>
      <c r="AV155" s="51"/>
      <c r="AX155" s="51"/>
      <c r="AZ155" s="51"/>
      <c r="BB155" s="51"/>
      <c r="BD155" s="51"/>
      <c r="BF155" s="51"/>
    </row>
    <row r="156" spans="1:58" s="53" customFormat="1" ht="12.75" customHeight="1">
      <c r="A156" s="156">
        <v>14154</v>
      </c>
      <c r="B156" s="159" t="s">
        <v>792</v>
      </c>
      <c r="C156" s="160" t="s">
        <v>793</v>
      </c>
      <c r="D156" s="159" t="s">
        <v>316</v>
      </c>
      <c r="E156" s="160" t="s">
        <v>317</v>
      </c>
      <c r="F156" s="53" t="s">
        <v>27</v>
      </c>
      <c r="G156" s="55" t="s">
        <v>177</v>
      </c>
      <c r="H156" s="56"/>
      <c r="I156" s="55" t="s">
        <v>14</v>
      </c>
      <c r="J156" s="55" t="s">
        <v>39</v>
      </c>
      <c r="K156" s="55" t="s">
        <v>87</v>
      </c>
      <c r="L156" s="55" t="s">
        <v>163</v>
      </c>
      <c r="M156" s="55" t="s">
        <v>75</v>
      </c>
      <c r="N156" s="55" t="s">
        <v>27</v>
      </c>
      <c r="O156" s="57">
        <v>41701</v>
      </c>
      <c r="P156" s="51">
        <v>19910</v>
      </c>
      <c r="Q156" s="51"/>
      <c r="R156" s="51"/>
      <c r="S156" s="51"/>
      <c r="T156" s="51"/>
      <c r="U156" s="51"/>
      <c r="V156" s="51"/>
      <c r="W156" s="52"/>
      <c r="X156" s="52"/>
      <c r="Y156" s="51"/>
      <c r="Z156" s="60" t="s">
        <v>56</v>
      </c>
      <c r="AA156" s="61">
        <v>1</v>
      </c>
      <c r="AB156" s="82">
        <f>IF(Z156=Tables!J$5,AA156*P156,)</f>
        <v>0</v>
      </c>
      <c r="AC156" s="147"/>
      <c r="AD156" s="147"/>
      <c r="AE156" s="57"/>
      <c r="AF156" s="157"/>
      <c r="AG156" s="51"/>
      <c r="AH156" s="51"/>
      <c r="AK156" s="159" t="s">
        <v>794</v>
      </c>
      <c r="AV156" s="51"/>
      <c r="AX156" s="51"/>
      <c r="AZ156" s="51"/>
      <c r="BB156" s="51"/>
      <c r="BD156" s="51"/>
      <c r="BF156" s="51"/>
    </row>
    <row r="157" spans="1:58" s="53" customFormat="1" ht="12.75" customHeight="1">
      <c r="A157" s="156">
        <v>14155</v>
      </c>
      <c r="B157" s="159" t="s">
        <v>795</v>
      </c>
      <c r="C157" s="160" t="s">
        <v>796</v>
      </c>
      <c r="D157" s="159" t="s">
        <v>753</v>
      </c>
      <c r="E157" s="160" t="s">
        <v>754</v>
      </c>
      <c r="F157" s="159" t="s">
        <v>27</v>
      </c>
      <c r="G157" s="55" t="s">
        <v>177</v>
      </c>
      <c r="H157" s="56"/>
      <c r="I157" s="55" t="s">
        <v>12</v>
      </c>
      <c r="J157" s="55" t="s">
        <v>38</v>
      </c>
      <c r="K157" s="55" t="s">
        <v>85</v>
      </c>
      <c r="L157" s="55" t="s">
        <v>164</v>
      </c>
      <c r="M157" s="55" t="s">
        <v>304</v>
      </c>
      <c r="N157" s="55" t="s">
        <v>27</v>
      </c>
      <c r="O157" s="57">
        <v>41695</v>
      </c>
      <c r="P157" s="51">
        <v>6055</v>
      </c>
      <c r="Q157" s="51"/>
      <c r="R157" s="51"/>
      <c r="S157" s="51"/>
      <c r="T157" s="51"/>
      <c r="U157" s="51"/>
      <c r="V157" s="51"/>
      <c r="W157" s="52"/>
      <c r="X157" s="52"/>
      <c r="Y157" s="51"/>
      <c r="Z157" s="60" t="s">
        <v>56</v>
      </c>
      <c r="AA157" s="61">
        <v>0.5</v>
      </c>
      <c r="AB157" s="82">
        <f>IF(Z157=Tables!J$5,AA157*P157,)</f>
        <v>0</v>
      </c>
      <c r="AC157" s="147"/>
      <c r="AD157" s="147"/>
      <c r="AE157" s="57"/>
      <c r="AF157" s="157"/>
      <c r="AG157" s="51"/>
      <c r="AH157" s="51"/>
      <c r="AK157" s="159" t="s">
        <v>875</v>
      </c>
      <c r="AL157" s="159" t="s">
        <v>876</v>
      </c>
      <c r="AV157" s="51"/>
      <c r="AX157" s="51"/>
      <c r="AZ157" s="51"/>
      <c r="BB157" s="51"/>
      <c r="BD157" s="51"/>
      <c r="BF157" s="51"/>
    </row>
    <row r="158" spans="1:58" s="53" customFormat="1" ht="12.75" customHeight="1">
      <c r="A158" s="156">
        <v>14156</v>
      </c>
      <c r="B158" s="159" t="s">
        <v>797</v>
      </c>
      <c r="C158" s="160" t="s">
        <v>798</v>
      </c>
      <c r="D158" s="159" t="s">
        <v>451</v>
      </c>
      <c r="E158" s="160" t="s">
        <v>317</v>
      </c>
      <c r="F158" s="159" t="s">
        <v>27</v>
      </c>
      <c r="G158" s="55" t="s">
        <v>177</v>
      </c>
      <c r="H158" s="56"/>
      <c r="I158" s="55" t="s">
        <v>14</v>
      </c>
      <c r="J158" s="55" t="s">
        <v>38</v>
      </c>
      <c r="K158" s="55" t="s">
        <v>87</v>
      </c>
      <c r="L158" s="55" t="s">
        <v>76</v>
      </c>
      <c r="M158" s="55" t="s">
        <v>75</v>
      </c>
      <c r="N158" s="55" t="s">
        <v>27</v>
      </c>
      <c r="O158" s="57">
        <v>41697</v>
      </c>
      <c r="P158" s="51">
        <v>3500</v>
      </c>
      <c r="Q158" s="51"/>
      <c r="R158" s="51"/>
      <c r="S158" s="51"/>
      <c r="T158" s="51"/>
      <c r="U158" s="51"/>
      <c r="V158" s="51"/>
      <c r="W158" s="52"/>
      <c r="X158" s="52"/>
      <c r="Y158" s="51"/>
      <c r="Z158" s="60" t="s">
        <v>57</v>
      </c>
      <c r="AA158" s="61"/>
      <c r="AB158" s="82">
        <f>IF(Z158=Tables!J$5,AA158*P158,)</f>
        <v>0</v>
      </c>
      <c r="AC158" s="147"/>
      <c r="AD158" s="147"/>
      <c r="AE158" s="57"/>
      <c r="AF158" s="157"/>
      <c r="AG158" s="51"/>
      <c r="AH158" s="51"/>
      <c r="AK158" s="159" t="s">
        <v>213</v>
      </c>
      <c r="AL158" s="159" t="s">
        <v>799</v>
      </c>
      <c r="AV158" s="51"/>
      <c r="AX158" s="51"/>
      <c r="AZ158" s="51"/>
      <c r="BB158" s="51"/>
      <c r="BD158" s="51"/>
      <c r="BF158" s="51"/>
    </row>
    <row r="159" spans="1:58" s="53" customFormat="1" ht="12.75" customHeight="1">
      <c r="A159" s="156">
        <v>14157</v>
      </c>
      <c r="B159" s="159" t="s">
        <v>800</v>
      </c>
      <c r="C159" s="160" t="s">
        <v>801</v>
      </c>
      <c r="D159" s="159" t="s">
        <v>716</v>
      </c>
      <c r="E159" s="160" t="s">
        <v>355</v>
      </c>
      <c r="F159" s="159" t="s">
        <v>27</v>
      </c>
      <c r="G159" s="55" t="s">
        <v>177</v>
      </c>
      <c r="H159" s="56"/>
      <c r="I159" s="55" t="s">
        <v>152</v>
      </c>
      <c r="J159" s="55" t="s">
        <v>38</v>
      </c>
      <c r="K159" s="55" t="s">
        <v>85</v>
      </c>
      <c r="L159" s="55" t="s">
        <v>164</v>
      </c>
      <c r="M159" s="55" t="s">
        <v>304</v>
      </c>
      <c r="N159" s="55" t="s">
        <v>27</v>
      </c>
      <c r="O159" s="57">
        <v>41695</v>
      </c>
      <c r="P159" s="51">
        <v>14411</v>
      </c>
      <c r="Q159" s="51"/>
      <c r="R159" s="51"/>
      <c r="S159" s="51"/>
      <c r="T159" s="51"/>
      <c r="U159" s="51"/>
      <c r="V159" s="51"/>
      <c r="W159" s="52"/>
      <c r="X159" s="52"/>
      <c r="Y159" s="51"/>
      <c r="Z159" s="60" t="s">
        <v>58</v>
      </c>
      <c r="AA159" s="61">
        <v>0.25</v>
      </c>
      <c r="AB159" s="82">
        <f>IF(Z159=Tables!J$5,AA159*P159,)</f>
        <v>0</v>
      </c>
      <c r="AC159" s="147"/>
      <c r="AD159" s="147"/>
      <c r="AE159" s="57"/>
      <c r="AF159" s="157"/>
      <c r="AG159" s="51"/>
      <c r="AH159" s="51"/>
      <c r="AK159" s="159" t="s">
        <v>202</v>
      </c>
      <c r="AL159" s="159" t="s">
        <v>856</v>
      </c>
      <c r="AV159" s="51"/>
      <c r="AX159" s="51"/>
      <c r="AZ159" s="51"/>
      <c r="BB159" s="51"/>
      <c r="BD159" s="51"/>
      <c r="BF159" s="51"/>
    </row>
    <row r="160" spans="1:58" s="53" customFormat="1" ht="12.75" customHeight="1">
      <c r="A160" s="156">
        <v>14158</v>
      </c>
      <c r="B160" s="159" t="s">
        <v>802</v>
      </c>
      <c r="C160" s="160" t="s">
        <v>803</v>
      </c>
      <c r="D160" s="159" t="s">
        <v>804</v>
      </c>
      <c r="E160" s="160" t="s">
        <v>805</v>
      </c>
      <c r="F160" s="53" t="s">
        <v>27</v>
      </c>
      <c r="G160" s="55" t="s">
        <v>177</v>
      </c>
      <c r="H160" s="56"/>
      <c r="I160" s="55" t="s">
        <v>12</v>
      </c>
      <c r="J160" s="55" t="s">
        <v>38</v>
      </c>
      <c r="K160" s="55" t="s">
        <v>85</v>
      </c>
      <c r="L160" s="55" t="s">
        <v>164</v>
      </c>
      <c r="M160" s="55" t="s">
        <v>304</v>
      </c>
      <c r="N160" s="55" t="s">
        <v>27</v>
      </c>
      <c r="O160" s="57">
        <v>41695</v>
      </c>
      <c r="P160" s="51">
        <v>1870</v>
      </c>
      <c r="Q160" s="51">
        <v>300</v>
      </c>
      <c r="R160" s="51"/>
      <c r="S160" s="51"/>
      <c r="T160" s="51"/>
      <c r="U160" s="51"/>
      <c r="V160" s="51"/>
      <c r="W160" s="52"/>
      <c r="X160" s="52"/>
      <c r="Y160" s="51"/>
      <c r="Z160" s="60" t="s">
        <v>56</v>
      </c>
      <c r="AA160" s="61">
        <v>1</v>
      </c>
      <c r="AB160" s="82">
        <f>IF(Z160=Tables!J$5,AA160*P160,)</f>
        <v>0</v>
      </c>
      <c r="AC160" s="147"/>
      <c r="AD160" s="147"/>
      <c r="AE160" s="57"/>
      <c r="AF160" s="157"/>
      <c r="AG160" s="51"/>
      <c r="AH160" s="51"/>
      <c r="AK160" s="159" t="s">
        <v>476</v>
      </c>
      <c r="AL160" s="159" t="s">
        <v>881</v>
      </c>
      <c r="AV160" s="51"/>
      <c r="AX160" s="51"/>
      <c r="AZ160" s="51"/>
      <c r="BB160" s="51"/>
      <c r="BD160" s="51"/>
      <c r="BF160" s="51"/>
    </row>
    <row r="161" spans="1:58" s="53" customFormat="1" ht="12.75" customHeight="1">
      <c r="A161" s="156">
        <v>14159</v>
      </c>
      <c r="B161" s="159" t="s">
        <v>811</v>
      </c>
      <c r="C161" s="160" t="s">
        <v>812</v>
      </c>
      <c r="D161" s="159" t="s">
        <v>806</v>
      </c>
      <c r="E161" s="160" t="s">
        <v>313</v>
      </c>
      <c r="F161" s="159" t="s">
        <v>27</v>
      </c>
      <c r="G161" s="55" t="s">
        <v>177</v>
      </c>
      <c r="H161" s="56"/>
      <c r="I161" s="55" t="s">
        <v>12</v>
      </c>
      <c r="J161" s="55" t="s">
        <v>38</v>
      </c>
      <c r="K161" s="55" t="s">
        <v>111</v>
      </c>
      <c r="L161" s="55" t="s">
        <v>164</v>
      </c>
      <c r="M161" s="55" t="s">
        <v>304</v>
      </c>
      <c r="N161" s="55" t="s">
        <v>27</v>
      </c>
      <c r="O161" s="57">
        <v>41695</v>
      </c>
      <c r="P161" s="51">
        <v>14314</v>
      </c>
      <c r="Q161" s="51"/>
      <c r="R161" s="51"/>
      <c r="S161" s="51"/>
      <c r="T161" s="51"/>
      <c r="U161" s="51"/>
      <c r="V161" s="51"/>
      <c r="W161" s="52"/>
      <c r="X161" s="52"/>
      <c r="Y161" s="51"/>
      <c r="Z161" s="60" t="s">
        <v>56</v>
      </c>
      <c r="AA161" s="61">
        <v>1</v>
      </c>
      <c r="AB161" s="82">
        <f>IF(Z161=Tables!J$5,AA161*P161,)</f>
        <v>0</v>
      </c>
      <c r="AC161" s="147"/>
      <c r="AD161" s="147"/>
      <c r="AE161" s="57"/>
      <c r="AF161" s="157"/>
      <c r="AG161" s="51"/>
      <c r="AH161" s="51"/>
      <c r="AK161" s="159" t="s">
        <v>854</v>
      </c>
      <c r="AL161" s="159" t="s">
        <v>855</v>
      </c>
      <c r="AV161" s="51"/>
      <c r="AX161" s="51"/>
      <c r="AZ161" s="51"/>
      <c r="BB161" s="51"/>
      <c r="BD161" s="51"/>
      <c r="BF161" s="51"/>
    </row>
    <row r="162" spans="1:58" s="53" customFormat="1" ht="12.75" customHeight="1">
      <c r="A162" s="156">
        <v>14160</v>
      </c>
      <c r="B162" s="159" t="s">
        <v>807</v>
      </c>
      <c r="C162" s="160" t="s">
        <v>808</v>
      </c>
      <c r="D162" s="159" t="s">
        <v>809</v>
      </c>
      <c r="E162" s="160" t="s">
        <v>313</v>
      </c>
      <c r="F162" s="53" t="s">
        <v>27</v>
      </c>
      <c r="G162" s="55" t="s">
        <v>177</v>
      </c>
      <c r="H162" s="56"/>
      <c r="I162" s="55" t="s">
        <v>12</v>
      </c>
      <c r="J162" s="55" t="s">
        <v>38</v>
      </c>
      <c r="K162" s="55" t="s">
        <v>87</v>
      </c>
      <c r="L162" s="55" t="s">
        <v>163</v>
      </c>
      <c r="M162" s="55" t="s">
        <v>75</v>
      </c>
      <c r="N162" s="55" t="s">
        <v>27</v>
      </c>
      <c r="O162" s="57">
        <v>41698</v>
      </c>
      <c r="P162" s="51">
        <v>2625</v>
      </c>
      <c r="Q162" s="51"/>
      <c r="R162" s="51"/>
      <c r="S162" s="51"/>
      <c r="T162" s="51"/>
      <c r="U162" s="51"/>
      <c r="V162" s="51"/>
      <c r="W162" s="52"/>
      <c r="X162" s="52"/>
      <c r="Y162" s="51"/>
      <c r="Z162" s="60" t="s">
        <v>56</v>
      </c>
      <c r="AA162" s="61">
        <v>1</v>
      </c>
      <c r="AB162" s="82">
        <f>IF(Z162=Tables!J$5,AA162*P162,)</f>
        <v>0</v>
      </c>
      <c r="AC162" s="147"/>
      <c r="AD162" s="147"/>
      <c r="AE162" s="57"/>
      <c r="AF162" s="157"/>
      <c r="AG162" s="51"/>
      <c r="AH162" s="51"/>
      <c r="AK162" s="53" t="s">
        <v>223</v>
      </c>
      <c r="AL162" s="159" t="s">
        <v>810</v>
      </c>
      <c r="AV162" s="51"/>
      <c r="AX162" s="51"/>
      <c r="AZ162" s="51"/>
      <c r="BB162" s="51"/>
      <c r="BD162" s="51"/>
      <c r="BF162" s="51"/>
    </row>
    <row r="163" spans="1:58" s="53" customFormat="1" ht="12.75" customHeight="1">
      <c r="A163" s="156">
        <v>14161</v>
      </c>
      <c r="B163" s="159" t="s">
        <v>813</v>
      </c>
      <c r="C163" s="160" t="s">
        <v>814</v>
      </c>
      <c r="D163" s="159" t="s">
        <v>335</v>
      </c>
      <c r="E163" s="160" t="s">
        <v>313</v>
      </c>
      <c r="F163" s="159" t="s">
        <v>27</v>
      </c>
      <c r="G163" s="55" t="s">
        <v>177</v>
      </c>
      <c r="H163" s="56"/>
      <c r="I163" s="55" t="s">
        <v>12</v>
      </c>
      <c r="J163" s="55" t="s">
        <v>38</v>
      </c>
      <c r="K163" s="55" t="s">
        <v>111</v>
      </c>
      <c r="L163" s="55" t="s">
        <v>164</v>
      </c>
      <c r="M163" s="55" t="s">
        <v>304</v>
      </c>
      <c r="N163" s="55" t="s">
        <v>27</v>
      </c>
      <c r="O163" s="57">
        <v>41698</v>
      </c>
      <c r="P163" s="51">
        <v>1300</v>
      </c>
      <c r="Q163" s="51"/>
      <c r="R163" s="51"/>
      <c r="S163" s="51"/>
      <c r="T163" s="51"/>
      <c r="U163" s="51"/>
      <c r="V163" s="51"/>
      <c r="W163" s="52"/>
      <c r="X163" s="52"/>
      <c r="Y163" s="51"/>
      <c r="Z163" s="60" t="s">
        <v>56</v>
      </c>
      <c r="AA163" s="61">
        <v>1</v>
      </c>
      <c r="AB163" s="82">
        <f>IF(Z163=Tables!J$5,AA163*P163,)</f>
        <v>0</v>
      </c>
      <c r="AC163" s="147"/>
      <c r="AD163" s="147"/>
      <c r="AE163" s="57"/>
      <c r="AF163" s="157"/>
      <c r="AG163" s="51"/>
      <c r="AH163" s="51"/>
      <c r="AK163" s="159" t="s">
        <v>351</v>
      </c>
      <c r="AL163" s="159" t="s">
        <v>352</v>
      </c>
      <c r="AV163" s="51"/>
      <c r="AX163" s="51"/>
      <c r="AZ163" s="51"/>
      <c r="BB163" s="51"/>
      <c r="BD163" s="51"/>
      <c r="BF163" s="51"/>
    </row>
    <row r="164" spans="1:58" s="53" customFormat="1" ht="12.75" customHeight="1">
      <c r="A164" s="156">
        <v>14162</v>
      </c>
      <c r="B164" s="159" t="s">
        <v>815</v>
      </c>
      <c r="C164" s="160" t="s">
        <v>816</v>
      </c>
      <c r="D164" s="159" t="s">
        <v>379</v>
      </c>
      <c r="E164" s="160" t="s">
        <v>313</v>
      </c>
      <c r="F164" s="53" t="s">
        <v>27</v>
      </c>
      <c r="G164" s="55" t="s">
        <v>177</v>
      </c>
      <c r="H164" s="56"/>
      <c r="I164" s="55" t="s">
        <v>12</v>
      </c>
      <c r="J164" s="55" t="s">
        <v>149</v>
      </c>
      <c r="K164" s="55" t="s">
        <v>111</v>
      </c>
      <c r="L164" s="55" t="s">
        <v>74</v>
      </c>
      <c r="M164" s="55" t="s">
        <v>75</v>
      </c>
      <c r="N164" s="55" t="s">
        <v>27</v>
      </c>
      <c r="O164" s="57">
        <v>41702</v>
      </c>
      <c r="P164" s="51">
        <v>33303</v>
      </c>
      <c r="Q164" s="51"/>
      <c r="R164" s="51"/>
      <c r="S164" s="51"/>
      <c r="T164" s="51"/>
      <c r="U164" s="51"/>
      <c r="V164" s="51"/>
      <c r="W164" s="52"/>
      <c r="X164" s="52"/>
      <c r="Y164" s="51"/>
      <c r="Z164" s="60" t="s">
        <v>67</v>
      </c>
      <c r="AA164" s="61"/>
      <c r="AB164" s="82">
        <f>IF(Z164=Tables!J$5,AA164*P164,)</f>
        <v>0</v>
      </c>
      <c r="AC164" s="147"/>
      <c r="AD164" s="147"/>
      <c r="AE164" s="57"/>
      <c r="AF164" s="157"/>
      <c r="AG164" s="51"/>
      <c r="AH164" s="51"/>
      <c r="AK164" s="159"/>
      <c r="AV164" s="51"/>
      <c r="AX164" s="51"/>
      <c r="AZ164" s="51"/>
      <c r="BB164" s="51"/>
      <c r="BD164" s="51"/>
      <c r="BF164" s="51"/>
    </row>
    <row r="165" spans="1:58" s="53" customFormat="1" ht="12.75" customHeight="1">
      <c r="A165" s="156">
        <v>14163</v>
      </c>
      <c r="B165" s="159" t="s">
        <v>817</v>
      </c>
      <c r="C165" s="160" t="s">
        <v>818</v>
      </c>
      <c r="D165" s="159" t="s">
        <v>819</v>
      </c>
      <c r="E165" s="160" t="s">
        <v>820</v>
      </c>
      <c r="F165" s="53" t="s">
        <v>27</v>
      </c>
      <c r="G165" s="55" t="s">
        <v>180</v>
      </c>
      <c r="H165" s="56">
        <v>8229</v>
      </c>
      <c r="I165" s="55" t="s">
        <v>14</v>
      </c>
      <c r="J165" s="55" t="s">
        <v>39</v>
      </c>
      <c r="K165" s="55" t="s">
        <v>87</v>
      </c>
      <c r="L165" s="55" t="s">
        <v>74</v>
      </c>
      <c r="M165" s="55" t="s">
        <v>75</v>
      </c>
      <c r="N165" s="55" t="s">
        <v>27</v>
      </c>
      <c r="O165" s="57">
        <v>41717</v>
      </c>
      <c r="P165" s="51">
        <v>0</v>
      </c>
      <c r="Q165" s="51"/>
      <c r="R165" s="51"/>
      <c r="S165" s="51"/>
      <c r="T165" s="51"/>
      <c r="U165" s="51"/>
      <c r="V165" s="51"/>
      <c r="W165" s="52"/>
      <c r="X165" s="52"/>
      <c r="Y165" s="51"/>
      <c r="Z165" s="60" t="s">
        <v>66</v>
      </c>
      <c r="AA165" s="61"/>
      <c r="AB165" s="82">
        <f>IF(Z165=Tables!J$5,AA165*P165,)</f>
        <v>0</v>
      </c>
      <c r="AC165" s="147"/>
      <c r="AD165" s="147"/>
      <c r="AE165" s="57"/>
      <c r="AF165" s="157"/>
      <c r="AG165" s="51"/>
      <c r="AH165" s="51"/>
      <c r="AK165" s="53" t="s">
        <v>263</v>
      </c>
      <c r="AL165" s="159" t="s">
        <v>821</v>
      </c>
      <c r="AM165" s="53" t="s">
        <v>375</v>
      </c>
      <c r="AN165" s="159" t="s">
        <v>376</v>
      </c>
      <c r="AV165" s="51"/>
      <c r="AX165" s="51"/>
      <c r="AZ165" s="51"/>
      <c r="BB165" s="51"/>
      <c r="BD165" s="51"/>
      <c r="BF165" s="51"/>
    </row>
    <row r="166" spans="1:58" s="53" customFormat="1" ht="12.75" customHeight="1">
      <c r="A166" s="156">
        <v>14164</v>
      </c>
      <c r="B166" s="159" t="s">
        <v>822</v>
      </c>
      <c r="C166" s="160" t="s">
        <v>823</v>
      </c>
      <c r="D166" s="159" t="s">
        <v>824</v>
      </c>
      <c r="E166" s="160" t="s">
        <v>659</v>
      </c>
      <c r="F166" s="53" t="s">
        <v>27</v>
      </c>
      <c r="G166" s="55" t="s">
        <v>177</v>
      </c>
      <c r="H166" s="56"/>
      <c r="I166" s="55" t="s">
        <v>14</v>
      </c>
      <c r="J166" s="55" t="s">
        <v>38</v>
      </c>
      <c r="K166" s="55" t="s">
        <v>87</v>
      </c>
      <c r="L166" s="55" t="s">
        <v>163</v>
      </c>
      <c r="M166" s="55" t="s">
        <v>75</v>
      </c>
      <c r="N166" s="55" t="s">
        <v>27</v>
      </c>
      <c r="O166" s="57">
        <v>41712</v>
      </c>
      <c r="P166" s="166">
        <v>1134190</v>
      </c>
      <c r="Q166" s="51"/>
      <c r="R166" s="51"/>
      <c r="S166" s="51"/>
      <c r="T166" s="51"/>
      <c r="U166" s="51"/>
      <c r="V166" s="51"/>
      <c r="W166" s="52"/>
      <c r="X166" s="52"/>
      <c r="Y166" s="51"/>
      <c r="Z166" s="60" t="s">
        <v>56</v>
      </c>
      <c r="AA166" s="61"/>
      <c r="AB166" s="82">
        <f>IF(Z166=Tables!J$5,AA166*P166,)</f>
        <v>0</v>
      </c>
      <c r="AC166" s="147"/>
      <c r="AD166" s="147"/>
      <c r="AE166" s="57"/>
      <c r="AF166" s="157"/>
      <c r="AG166" s="51"/>
      <c r="AH166" s="51"/>
      <c r="AK166" s="53" t="s">
        <v>1111</v>
      </c>
      <c r="AL166" s="159" t="s">
        <v>1104</v>
      </c>
      <c r="AM166" s="53" t="s">
        <v>250</v>
      </c>
      <c r="AN166" s="159" t="s">
        <v>402</v>
      </c>
      <c r="AV166" s="51"/>
      <c r="AX166" s="51"/>
      <c r="AZ166" s="51"/>
      <c r="BB166" s="51"/>
      <c r="BD166" s="51"/>
      <c r="BF166" s="51"/>
    </row>
    <row r="167" spans="1:58" s="53" customFormat="1" ht="12.75" customHeight="1">
      <c r="A167" s="156">
        <v>14165</v>
      </c>
      <c r="B167" s="159" t="s">
        <v>825</v>
      </c>
      <c r="C167" s="160" t="s">
        <v>826</v>
      </c>
      <c r="D167" s="159" t="s">
        <v>827</v>
      </c>
      <c r="E167" s="160" t="s">
        <v>828</v>
      </c>
      <c r="F167" s="159" t="s">
        <v>27</v>
      </c>
      <c r="G167" s="55" t="s">
        <v>177</v>
      </c>
      <c r="H167" s="56"/>
      <c r="I167" s="55" t="s">
        <v>12</v>
      </c>
      <c r="J167" s="55" t="s">
        <v>38</v>
      </c>
      <c r="K167" s="55" t="s">
        <v>111</v>
      </c>
      <c r="L167" s="55" t="s">
        <v>164</v>
      </c>
      <c r="M167" s="55" t="s">
        <v>304</v>
      </c>
      <c r="N167" s="55" t="s">
        <v>27</v>
      </c>
      <c r="O167" s="57">
        <v>41717</v>
      </c>
      <c r="P167" s="51">
        <v>201340</v>
      </c>
      <c r="Q167" s="51"/>
      <c r="R167" s="51"/>
      <c r="S167" s="51"/>
      <c r="T167" s="51"/>
      <c r="U167" s="51"/>
      <c r="V167" s="51"/>
      <c r="W167" s="52"/>
      <c r="X167" s="52"/>
      <c r="Y167" s="51"/>
      <c r="Z167" s="60" t="s">
        <v>57</v>
      </c>
      <c r="AA167" s="61">
        <v>0.1</v>
      </c>
      <c r="AB167" s="82">
        <f>IF(Z167=Tables!J$5,AA167*P167,)</f>
        <v>0</v>
      </c>
      <c r="AC167" s="147"/>
      <c r="AD167" s="147"/>
      <c r="AE167" s="57"/>
      <c r="AF167" s="157"/>
      <c r="AG167" s="51"/>
      <c r="AH167" s="51"/>
      <c r="AK167" s="159" t="s">
        <v>879</v>
      </c>
      <c r="AL167" s="159" t="s">
        <v>880</v>
      </c>
      <c r="AV167" s="51"/>
      <c r="AX167" s="51"/>
      <c r="AZ167" s="51"/>
      <c r="BB167" s="51"/>
      <c r="BD167" s="51"/>
      <c r="BF167" s="51"/>
    </row>
    <row r="168" spans="1:58" s="53" customFormat="1" ht="12.75" customHeight="1">
      <c r="A168" s="156">
        <v>14166</v>
      </c>
      <c r="B168" s="159" t="s">
        <v>829</v>
      </c>
      <c r="C168" s="160" t="s">
        <v>830</v>
      </c>
      <c r="D168" s="159" t="s">
        <v>831</v>
      </c>
      <c r="E168" s="160" t="s">
        <v>313</v>
      </c>
      <c r="F168" s="159" t="s">
        <v>27</v>
      </c>
      <c r="G168" s="161" t="s">
        <v>177</v>
      </c>
      <c r="H168" s="56"/>
      <c r="I168" s="55" t="s">
        <v>12</v>
      </c>
      <c r="J168" s="55" t="s">
        <v>39</v>
      </c>
      <c r="K168" s="55" t="s">
        <v>87</v>
      </c>
      <c r="L168" s="55" t="s">
        <v>569</v>
      </c>
      <c r="M168" s="55" t="s">
        <v>75</v>
      </c>
      <c r="N168" s="55" t="s">
        <v>27</v>
      </c>
      <c r="O168" s="57">
        <v>41718</v>
      </c>
      <c r="P168" s="51">
        <v>345392</v>
      </c>
      <c r="Q168" s="51">
        <v>5760</v>
      </c>
      <c r="R168" s="51">
        <v>11998</v>
      </c>
      <c r="S168" s="51"/>
      <c r="T168" s="51"/>
      <c r="U168" s="51"/>
      <c r="V168" s="51"/>
      <c r="W168" s="52"/>
      <c r="X168" s="52"/>
      <c r="Y168" s="51"/>
      <c r="Z168" s="60" t="s">
        <v>57</v>
      </c>
      <c r="AA168" s="61"/>
      <c r="AB168" s="82">
        <f>IF(Z168=Tables!J$5,AA168*P168,)</f>
        <v>0</v>
      </c>
      <c r="AC168" s="147"/>
      <c r="AD168" s="147"/>
      <c r="AE168" s="57"/>
      <c r="AF168" s="157"/>
      <c r="AG168" s="51"/>
      <c r="AH168" s="51"/>
      <c r="AK168" s="53" t="s">
        <v>832</v>
      </c>
      <c r="AL168" s="159" t="s">
        <v>833</v>
      </c>
      <c r="AV168" s="51"/>
      <c r="AX168" s="51"/>
      <c r="AZ168" s="51"/>
      <c r="BB168" s="51"/>
      <c r="BD168" s="51"/>
      <c r="BF168" s="51"/>
    </row>
    <row r="169" spans="1:58" s="53" customFormat="1" ht="12.75" customHeight="1">
      <c r="A169" s="156">
        <v>14167</v>
      </c>
      <c r="B169" s="159" t="s">
        <v>834</v>
      </c>
      <c r="C169" s="160" t="s">
        <v>835</v>
      </c>
      <c r="D169" s="159" t="s">
        <v>341</v>
      </c>
      <c r="E169" s="160" t="s">
        <v>342</v>
      </c>
      <c r="F169" s="159" t="s">
        <v>27</v>
      </c>
      <c r="G169" s="55" t="s">
        <v>177</v>
      </c>
      <c r="H169" s="56"/>
      <c r="I169" s="55" t="s">
        <v>12</v>
      </c>
      <c r="J169" s="55" t="s">
        <v>38</v>
      </c>
      <c r="K169" s="55" t="s">
        <v>111</v>
      </c>
      <c r="L169" s="55" t="s">
        <v>164</v>
      </c>
      <c r="M169" s="55" t="s">
        <v>304</v>
      </c>
      <c r="N169" s="55" t="s">
        <v>27</v>
      </c>
      <c r="O169" s="57">
        <v>41709</v>
      </c>
      <c r="P169" s="51">
        <v>750</v>
      </c>
      <c r="Q169" s="51"/>
      <c r="R169" s="51"/>
      <c r="S169" s="51"/>
      <c r="T169" s="51"/>
      <c r="U169" s="51"/>
      <c r="V169" s="51"/>
      <c r="W169" s="52"/>
      <c r="X169" s="52"/>
      <c r="Y169" s="51"/>
      <c r="Z169" s="60" t="s">
        <v>56</v>
      </c>
      <c r="AA169" s="61">
        <v>1</v>
      </c>
      <c r="AB169" s="82">
        <f>IF(Z169=Tables!J$5,AA169*P169,)</f>
        <v>0</v>
      </c>
      <c r="AC169" s="147"/>
      <c r="AD169" s="147"/>
      <c r="AE169" s="57"/>
      <c r="AF169" s="157"/>
      <c r="AG169" s="51"/>
      <c r="AH169" s="51"/>
      <c r="AK169" s="159" t="s">
        <v>850</v>
      </c>
      <c r="AV169" s="51"/>
      <c r="AX169" s="51"/>
      <c r="AZ169" s="51"/>
      <c r="BB169" s="51"/>
      <c r="BD169" s="51"/>
      <c r="BF169" s="51"/>
    </row>
    <row r="170" spans="1:58" s="53" customFormat="1" ht="12.75" customHeight="1">
      <c r="A170" s="156">
        <v>14168</v>
      </c>
      <c r="B170" s="159" t="s">
        <v>836</v>
      </c>
      <c r="C170" s="160" t="s">
        <v>837</v>
      </c>
      <c r="D170" s="159" t="s">
        <v>838</v>
      </c>
      <c r="E170" s="160" t="s">
        <v>363</v>
      </c>
      <c r="F170" s="159" t="s">
        <v>27</v>
      </c>
      <c r="G170" s="55" t="s">
        <v>177</v>
      </c>
      <c r="H170" s="56"/>
      <c r="I170" s="55" t="s">
        <v>16</v>
      </c>
      <c r="J170" s="55" t="s">
        <v>40</v>
      </c>
      <c r="K170" s="55" t="s">
        <v>87</v>
      </c>
      <c r="L170" s="55" t="s">
        <v>164</v>
      </c>
      <c r="M170" s="55" t="s">
        <v>304</v>
      </c>
      <c r="N170" s="55" t="s">
        <v>27</v>
      </c>
      <c r="O170" s="57">
        <v>41710</v>
      </c>
      <c r="P170" s="51">
        <v>15980</v>
      </c>
      <c r="Q170" s="51"/>
      <c r="R170" s="51"/>
      <c r="S170" s="51"/>
      <c r="T170" s="51"/>
      <c r="U170" s="51"/>
      <c r="V170" s="51"/>
      <c r="W170" s="52"/>
      <c r="X170" s="52"/>
      <c r="Y170" s="51"/>
      <c r="Z170" s="60" t="s">
        <v>56</v>
      </c>
      <c r="AA170" s="61">
        <v>1</v>
      </c>
      <c r="AB170" s="82">
        <f>IF(Z170=Tables!J$5,AA170*P170,)</f>
        <v>0</v>
      </c>
      <c r="AC170" s="147"/>
      <c r="AD170" s="147"/>
      <c r="AE170" s="57"/>
      <c r="AF170" s="157"/>
      <c r="AG170" s="51"/>
      <c r="AH170" s="51"/>
      <c r="AK170" s="159" t="s">
        <v>850</v>
      </c>
      <c r="AL170" s="159" t="s">
        <v>851</v>
      </c>
      <c r="AV170" s="51"/>
      <c r="AX170" s="51"/>
      <c r="AZ170" s="51"/>
      <c r="BB170" s="51"/>
      <c r="BD170" s="51"/>
      <c r="BF170" s="51"/>
    </row>
    <row r="171" spans="1:58" s="53" customFormat="1" ht="12.75" customHeight="1">
      <c r="A171" s="156">
        <v>14169</v>
      </c>
      <c r="B171" s="159" t="s">
        <v>839</v>
      </c>
      <c r="C171" s="160" t="s">
        <v>840</v>
      </c>
      <c r="D171" s="159" t="s">
        <v>841</v>
      </c>
      <c r="E171" s="160" t="s">
        <v>356</v>
      </c>
      <c r="F171" s="159" t="s">
        <v>27</v>
      </c>
      <c r="G171" s="55" t="s">
        <v>177</v>
      </c>
      <c r="H171" s="56"/>
      <c r="I171" s="55" t="s">
        <v>14</v>
      </c>
      <c r="J171" s="55" t="s">
        <v>38</v>
      </c>
      <c r="K171" s="55" t="s">
        <v>111</v>
      </c>
      <c r="L171" s="55" t="s">
        <v>164</v>
      </c>
      <c r="M171" s="55" t="s">
        <v>304</v>
      </c>
      <c r="N171" s="55" t="s">
        <v>27</v>
      </c>
      <c r="O171" s="57">
        <v>41712</v>
      </c>
      <c r="P171" s="51">
        <v>4457</v>
      </c>
      <c r="Q171" s="51"/>
      <c r="R171" s="51"/>
      <c r="S171" s="51"/>
      <c r="T171" s="51"/>
      <c r="U171" s="51"/>
      <c r="V171" s="51"/>
      <c r="W171" s="52"/>
      <c r="X171" s="52"/>
      <c r="Y171" s="51"/>
      <c r="Z171" s="60" t="s">
        <v>56</v>
      </c>
      <c r="AA171" s="61">
        <v>1</v>
      </c>
      <c r="AB171" s="82">
        <f>IF(Z171=Tables!J$5,AA171*P171,)</f>
        <v>0</v>
      </c>
      <c r="AC171" s="147"/>
      <c r="AD171" s="147"/>
      <c r="AE171" s="57"/>
      <c r="AF171" s="157"/>
      <c r="AG171" s="51"/>
      <c r="AH171" s="51"/>
      <c r="AI171" s="53" t="s">
        <v>877</v>
      </c>
      <c r="AJ171" s="53" t="s">
        <v>878</v>
      </c>
      <c r="AK171" s="159" t="s">
        <v>877</v>
      </c>
      <c r="AL171" s="159" t="s">
        <v>878</v>
      </c>
      <c r="AV171" s="51"/>
      <c r="AX171" s="51"/>
      <c r="AZ171" s="51"/>
      <c r="BB171" s="51"/>
      <c r="BD171" s="51"/>
      <c r="BF171" s="51"/>
    </row>
    <row r="172" spans="1:58" s="53" customFormat="1" ht="12.75" customHeight="1">
      <c r="A172" s="156">
        <v>14170</v>
      </c>
      <c r="B172" s="159" t="s">
        <v>842</v>
      </c>
      <c r="C172" s="160" t="s">
        <v>843</v>
      </c>
      <c r="D172" s="159" t="s">
        <v>844</v>
      </c>
      <c r="E172" s="160" t="s">
        <v>394</v>
      </c>
      <c r="F172" s="159" t="s">
        <v>27</v>
      </c>
      <c r="G172" s="55" t="s">
        <v>177</v>
      </c>
      <c r="H172" s="56"/>
      <c r="I172" s="55" t="s">
        <v>12</v>
      </c>
      <c r="J172" s="55" t="s">
        <v>38</v>
      </c>
      <c r="K172" s="55" t="s">
        <v>111</v>
      </c>
      <c r="L172" s="55" t="s">
        <v>164</v>
      </c>
      <c r="M172" s="55" t="s">
        <v>304</v>
      </c>
      <c r="N172" s="55" t="s">
        <v>27</v>
      </c>
      <c r="O172" s="57">
        <v>41712</v>
      </c>
      <c r="P172" s="51">
        <v>12438</v>
      </c>
      <c r="Q172" s="51"/>
      <c r="R172" s="51"/>
      <c r="S172" s="51"/>
      <c r="T172" s="51"/>
      <c r="U172" s="51"/>
      <c r="V172" s="51"/>
      <c r="W172" s="52"/>
      <c r="X172" s="52"/>
      <c r="Y172" s="51"/>
      <c r="Z172" s="60" t="s">
        <v>58</v>
      </c>
      <c r="AA172" s="61">
        <v>0.4</v>
      </c>
      <c r="AB172" s="82">
        <f>IF(Z172=Tables!J$5,AA172*P172,)</f>
        <v>0</v>
      </c>
      <c r="AC172" s="147"/>
      <c r="AD172" s="147"/>
      <c r="AE172" s="57"/>
      <c r="AF172" s="157"/>
      <c r="AG172" s="51"/>
      <c r="AH172" s="51"/>
      <c r="AK172" s="159" t="s">
        <v>852</v>
      </c>
      <c r="AL172" s="159" t="s">
        <v>853</v>
      </c>
      <c r="AV172" s="51"/>
      <c r="AX172" s="51"/>
      <c r="AZ172" s="51"/>
      <c r="BB172" s="51"/>
      <c r="BD172" s="51"/>
      <c r="BF172" s="51"/>
    </row>
    <row r="173" spans="1:58" s="53" customFormat="1" ht="12.75" customHeight="1">
      <c r="A173" s="156">
        <v>14171</v>
      </c>
      <c r="B173" s="159" t="s">
        <v>845</v>
      </c>
      <c r="C173" s="160" t="s">
        <v>846</v>
      </c>
      <c r="D173" s="159" t="s">
        <v>847</v>
      </c>
      <c r="E173" s="160" t="s">
        <v>355</v>
      </c>
      <c r="F173" s="159" t="s">
        <v>27</v>
      </c>
      <c r="G173" s="55" t="s">
        <v>177</v>
      </c>
      <c r="H173" s="56"/>
      <c r="I173" s="55" t="s">
        <v>12</v>
      </c>
      <c r="J173" s="55" t="s">
        <v>37</v>
      </c>
      <c r="K173" s="55" t="s">
        <v>111</v>
      </c>
      <c r="L173" s="55" t="s">
        <v>164</v>
      </c>
      <c r="M173" s="55" t="s">
        <v>304</v>
      </c>
      <c r="N173" s="55" t="s">
        <v>27</v>
      </c>
      <c r="O173" s="57">
        <v>41710</v>
      </c>
      <c r="P173" s="51">
        <v>1972</v>
      </c>
      <c r="Q173" s="51"/>
      <c r="R173" s="51"/>
      <c r="S173" s="51"/>
      <c r="T173" s="51"/>
      <c r="U173" s="51"/>
      <c r="V173" s="51"/>
      <c r="W173" s="52"/>
      <c r="X173" s="52"/>
      <c r="Y173" s="51"/>
      <c r="Z173" s="60" t="s">
        <v>56</v>
      </c>
      <c r="AA173" s="61">
        <v>1</v>
      </c>
      <c r="AB173" s="82">
        <f>IF(Z173=Tables!J$5,AA173*P173,)</f>
        <v>0</v>
      </c>
      <c r="AC173" s="147"/>
      <c r="AD173" s="147"/>
      <c r="AE173" s="57"/>
      <c r="AF173" s="157"/>
      <c r="AG173" s="51"/>
      <c r="AH173" s="51"/>
      <c r="AK173" s="159" t="s">
        <v>476</v>
      </c>
      <c r="AV173" s="51"/>
      <c r="AX173" s="51"/>
      <c r="AZ173" s="51"/>
      <c r="BB173" s="51"/>
      <c r="BD173" s="51"/>
      <c r="BF173" s="51"/>
    </row>
    <row r="174" spans="1:58" s="53" customFormat="1" ht="12.75" customHeight="1">
      <c r="A174" s="156">
        <v>14172</v>
      </c>
      <c r="B174" s="159" t="s">
        <v>848</v>
      </c>
      <c r="C174" s="160" t="s">
        <v>849</v>
      </c>
      <c r="D174" s="159" t="s">
        <v>334</v>
      </c>
      <c r="E174" s="160" t="s">
        <v>313</v>
      </c>
      <c r="F174" s="159" t="s">
        <v>27</v>
      </c>
      <c r="G174" s="55" t="s">
        <v>177</v>
      </c>
      <c r="H174" s="56"/>
      <c r="I174" s="55" t="s">
        <v>12</v>
      </c>
      <c r="J174" s="55" t="s">
        <v>38</v>
      </c>
      <c r="K174" s="55" t="s">
        <v>111</v>
      </c>
      <c r="L174" s="55" t="s">
        <v>164</v>
      </c>
      <c r="M174" s="55" t="s">
        <v>304</v>
      </c>
      <c r="N174" s="55" t="s">
        <v>27</v>
      </c>
      <c r="O174" s="57">
        <v>41715</v>
      </c>
      <c r="P174" s="51">
        <v>7940</v>
      </c>
      <c r="Q174" s="51"/>
      <c r="R174" s="51"/>
      <c r="S174" s="51"/>
      <c r="T174" s="51"/>
      <c r="U174" s="51"/>
      <c r="V174" s="51"/>
      <c r="W174" s="52"/>
      <c r="X174" s="52"/>
      <c r="Y174" s="51"/>
      <c r="Z174" s="60" t="s">
        <v>58</v>
      </c>
      <c r="AA174" s="61">
        <v>0.4</v>
      </c>
      <c r="AB174" s="82">
        <f>IF(Z174=Tables!J$5,AA174*P174,)</f>
        <v>0</v>
      </c>
      <c r="AC174" s="147"/>
      <c r="AD174" s="147"/>
      <c r="AE174" s="57"/>
      <c r="AF174" s="157"/>
      <c r="AG174" s="51"/>
      <c r="AH174" s="51"/>
      <c r="AK174" s="159" t="s">
        <v>351</v>
      </c>
      <c r="AL174" s="159" t="s">
        <v>352</v>
      </c>
      <c r="AV174" s="51"/>
      <c r="AX174" s="51"/>
      <c r="AZ174" s="51"/>
      <c r="BB174" s="51"/>
      <c r="BD174" s="51"/>
      <c r="BF174" s="51"/>
    </row>
    <row r="175" spans="1:58" s="53" customFormat="1" ht="12.75" customHeight="1">
      <c r="A175" s="156">
        <v>14173</v>
      </c>
      <c r="B175" s="159" t="s">
        <v>857</v>
      </c>
      <c r="C175" s="160" t="s">
        <v>858</v>
      </c>
      <c r="D175" s="53" t="s">
        <v>806</v>
      </c>
      <c r="E175" s="54" t="s">
        <v>313</v>
      </c>
      <c r="F175" s="53" t="s">
        <v>27</v>
      </c>
      <c r="G175" s="55" t="s">
        <v>177</v>
      </c>
      <c r="H175" s="56"/>
      <c r="I175" s="55" t="s">
        <v>12</v>
      </c>
      <c r="J175" s="55" t="s">
        <v>38</v>
      </c>
      <c r="K175" s="55" t="s">
        <v>111</v>
      </c>
      <c r="L175" s="55" t="s">
        <v>164</v>
      </c>
      <c r="M175" s="55" t="s">
        <v>304</v>
      </c>
      <c r="N175" s="55" t="s">
        <v>27</v>
      </c>
      <c r="O175" s="57">
        <v>41689</v>
      </c>
      <c r="P175" s="51">
        <v>1684</v>
      </c>
      <c r="Q175" s="51"/>
      <c r="R175" s="51"/>
      <c r="S175" s="51"/>
      <c r="T175" s="51"/>
      <c r="U175" s="51"/>
      <c r="V175" s="51"/>
      <c r="W175" s="52"/>
      <c r="X175" s="52"/>
      <c r="Y175" s="51"/>
      <c r="Z175" s="60" t="s">
        <v>56</v>
      </c>
      <c r="AA175" s="61">
        <v>0.4</v>
      </c>
      <c r="AB175" s="82">
        <f>IF(Z175=Tables!J$5,AA175*P175,)</f>
        <v>0</v>
      </c>
      <c r="AC175" s="147"/>
      <c r="AD175" s="147"/>
      <c r="AE175" s="57"/>
      <c r="AF175" s="157"/>
      <c r="AG175" s="51"/>
      <c r="AH175" s="51"/>
      <c r="AI175" s="53" t="s">
        <v>854</v>
      </c>
      <c r="AJ175" s="53" t="s">
        <v>855</v>
      </c>
      <c r="AK175" s="159" t="s">
        <v>854</v>
      </c>
      <c r="AL175" s="159" t="s">
        <v>855</v>
      </c>
      <c r="AV175" s="51"/>
      <c r="AX175" s="51"/>
      <c r="AZ175" s="51"/>
      <c r="BB175" s="51"/>
      <c r="BD175" s="51"/>
      <c r="BF175" s="51"/>
    </row>
    <row r="176" spans="1:58" s="53" customFormat="1" ht="12.75" customHeight="1">
      <c r="A176" s="156">
        <v>14174</v>
      </c>
      <c r="B176" s="159" t="s">
        <v>859</v>
      </c>
      <c r="C176" s="160" t="s">
        <v>423</v>
      </c>
      <c r="D176" s="159" t="s">
        <v>465</v>
      </c>
      <c r="E176" s="160" t="s">
        <v>317</v>
      </c>
      <c r="F176" s="53" t="s">
        <v>27</v>
      </c>
      <c r="G176" s="55" t="s">
        <v>177</v>
      </c>
      <c r="H176" s="56"/>
      <c r="I176" s="55" t="s">
        <v>12</v>
      </c>
      <c r="J176" s="55" t="s">
        <v>37</v>
      </c>
      <c r="K176" s="55" t="s">
        <v>111</v>
      </c>
      <c r="L176" s="55" t="s">
        <v>74</v>
      </c>
      <c r="M176" s="55" t="s">
        <v>75</v>
      </c>
      <c r="N176" s="55" t="s">
        <v>27</v>
      </c>
      <c r="O176" s="57">
        <v>41711</v>
      </c>
      <c r="P176" s="51">
        <v>11195</v>
      </c>
      <c r="Q176" s="51"/>
      <c r="R176" s="51"/>
      <c r="S176" s="51"/>
      <c r="T176" s="51"/>
      <c r="U176" s="51"/>
      <c r="V176" s="51"/>
      <c r="W176" s="52"/>
      <c r="X176" s="52"/>
      <c r="Y176" s="51"/>
      <c r="Z176" s="60" t="s">
        <v>56</v>
      </c>
      <c r="AA176" s="61">
        <v>1</v>
      </c>
      <c r="AB176" s="82">
        <f>IF(Z176=Tables!J$5,AA176*P176,)</f>
        <v>0</v>
      </c>
      <c r="AC176" s="147"/>
      <c r="AD176" s="147"/>
      <c r="AE176" s="57"/>
      <c r="AF176" s="157"/>
      <c r="AG176" s="51"/>
      <c r="AH176" s="51"/>
      <c r="AK176" s="53" t="s">
        <v>246</v>
      </c>
      <c r="AL176" s="159" t="s">
        <v>860</v>
      </c>
      <c r="AV176" s="51"/>
      <c r="AX176" s="51"/>
      <c r="AZ176" s="51"/>
      <c r="BB176" s="51"/>
      <c r="BD176" s="51"/>
      <c r="BF176" s="51"/>
    </row>
    <row r="177" spans="1:58" s="53" customFormat="1" ht="12.75" customHeight="1">
      <c r="A177" s="156">
        <v>14175</v>
      </c>
      <c r="B177" s="159" t="s">
        <v>861</v>
      </c>
      <c r="C177" s="160" t="s">
        <v>862</v>
      </c>
      <c r="D177" s="159" t="s">
        <v>465</v>
      </c>
      <c r="E177" s="160" t="s">
        <v>317</v>
      </c>
      <c r="F177" s="53" t="s">
        <v>27</v>
      </c>
      <c r="G177" s="55" t="s">
        <v>177</v>
      </c>
      <c r="H177" s="56"/>
      <c r="I177" s="55" t="s">
        <v>12</v>
      </c>
      <c r="J177" s="55" t="s">
        <v>37</v>
      </c>
      <c r="K177" s="55" t="s">
        <v>111</v>
      </c>
      <c r="L177" s="55" t="s">
        <v>74</v>
      </c>
      <c r="M177" s="55" t="s">
        <v>75</v>
      </c>
      <c r="N177" s="55" t="s">
        <v>27</v>
      </c>
      <c r="O177" s="57">
        <v>41711</v>
      </c>
      <c r="P177" s="51">
        <v>2507</v>
      </c>
      <c r="Q177" s="51"/>
      <c r="R177" s="51"/>
      <c r="S177" s="51"/>
      <c r="T177" s="51"/>
      <c r="U177" s="51"/>
      <c r="V177" s="51"/>
      <c r="W177" s="52"/>
      <c r="X177" s="52"/>
      <c r="Y177" s="51"/>
      <c r="Z177" s="60" t="s">
        <v>56</v>
      </c>
      <c r="AA177" s="61">
        <v>1</v>
      </c>
      <c r="AB177" s="82">
        <f>IF(Z177=Tables!J$5,AA177*P177,)</f>
        <v>0</v>
      </c>
      <c r="AC177" s="147"/>
      <c r="AD177" s="147"/>
      <c r="AE177" s="57"/>
      <c r="AF177" s="157"/>
      <c r="AG177" s="51"/>
      <c r="AH177" s="51"/>
      <c r="AK177" s="53" t="s">
        <v>246</v>
      </c>
      <c r="AL177" s="159" t="s">
        <v>860</v>
      </c>
      <c r="AV177" s="51"/>
      <c r="AX177" s="51"/>
      <c r="AZ177" s="51"/>
      <c r="BB177" s="51"/>
      <c r="BD177" s="51"/>
      <c r="BF177" s="51"/>
    </row>
    <row r="178" spans="1:58" s="53" customFormat="1" ht="12.75" customHeight="1">
      <c r="A178" s="156">
        <v>14176</v>
      </c>
      <c r="B178" s="159" t="s">
        <v>863</v>
      </c>
      <c r="C178" s="160" t="s">
        <v>864</v>
      </c>
      <c r="D178" s="159" t="s">
        <v>465</v>
      </c>
      <c r="E178" s="160" t="s">
        <v>317</v>
      </c>
      <c r="F178" s="53" t="s">
        <v>27</v>
      </c>
      <c r="G178" s="55" t="s">
        <v>177</v>
      </c>
      <c r="H178" s="56"/>
      <c r="I178" s="55" t="s">
        <v>12</v>
      </c>
      <c r="J178" s="55" t="s">
        <v>37</v>
      </c>
      <c r="K178" s="55" t="s">
        <v>111</v>
      </c>
      <c r="L178" s="55" t="s">
        <v>74</v>
      </c>
      <c r="M178" s="55" t="s">
        <v>75</v>
      </c>
      <c r="N178" s="55" t="s">
        <v>27</v>
      </c>
      <c r="O178" s="57">
        <v>41711</v>
      </c>
      <c r="P178" s="51">
        <v>980</v>
      </c>
      <c r="Q178" s="51"/>
      <c r="R178" s="51"/>
      <c r="S178" s="51"/>
      <c r="T178" s="51"/>
      <c r="U178" s="51"/>
      <c r="V178" s="51"/>
      <c r="W178" s="52"/>
      <c r="X178" s="52"/>
      <c r="Y178" s="51"/>
      <c r="Z178" s="60" t="s">
        <v>56</v>
      </c>
      <c r="AA178" s="61">
        <v>1</v>
      </c>
      <c r="AB178" s="82">
        <f>IF(Z178=Tables!J$5,AA178*P178,)</f>
        <v>0</v>
      </c>
      <c r="AC178" s="147"/>
      <c r="AD178" s="147"/>
      <c r="AE178" s="57"/>
      <c r="AF178" s="157"/>
      <c r="AG178" s="51"/>
      <c r="AH178" s="51"/>
      <c r="AK178" s="53" t="s">
        <v>246</v>
      </c>
      <c r="AL178" s="159" t="s">
        <v>860</v>
      </c>
      <c r="AV178" s="51"/>
      <c r="AX178" s="51"/>
      <c r="AZ178" s="51"/>
      <c r="BB178" s="51"/>
      <c r="BD178" s="51"/>
      <c r="BF178" s="51"/>
    </row>
    <row r="179" spans="1:58" s="53" customFormat="1" ht="12.75" customHeight="1">
      <c r="A179" s="156">
        <v>14177</v>
      </c>
      <c r="B179" s="159" t="s">
        <v>910</v>
      </c>
      <c r="C179" s="160" t="s">
        <v>865</v>
      </c>
      <c r="D179" s="159" t="s">
        <v>451</v>
      </c>
      <c r="E179" s="160" t="s">
        <v>317</v>
      </c>
      <c r="F179" s="53" t="s">
        <v>27</v>
      </c>
      <c r="G179" s="55" t="s">
        <v>177</v>
      </c>
      <c r="H179" s="56"/>
      <c r="I179" s="55" t="s">
        <v>14</v>
      </c>
      <c r="J179" s="55" t="s">
        <v>39</v>
      </c>
      <c r="K179" s="55" t="s">
        <v>87</v>
      </c>
      <c r="L179" s="55" t="s">
        <v>163</v>
      </c>
      <c r="M179" s="55" t="s">
        <v>75</v>
      </c>
      <c r="N179" s="55" t="s">
        <v>27</v>
      </c>
      <c r="O179" s="57">
        <v>41726</v>
      </c>
      <c r="P179" s="51">
        <v>11266</v>
      </c>
      <c r="Q179" s="51"/>
      <c r="R179" s="51"/>
      <c r="S179" s="51"/>
      <c r="T179" s="51"/>
      <c r="U179" s="51"/>
      <c r="V179" s="51"/>
      <c r="W179" s="52"/>
      <c r="X179" s="52"/>
      <c r="Y179" s="51"/>
      <c r="Z179" s="60" t="s">
        <v>56</v>
      </c>
      <c r="AA179" s="61"/>
      <c r="AB179" s="82">
        <f>IF(Z179=Tables!J$5,AA179*P179,)</f>
        <v>0</v>
      </c>
      <c r="AC179" s="147"/>
      <c r="AD179" s="147"/>
      <c r="AE179" s="57"/>
      <c r="AF179" s="157"/>
      <c r="AG179" s="51"/>
      <c r="AH179" s="51"/>
      <c r="AK179" s="53" t="s">
        <v>213</v>
      </c>
      <c r="AL179" s="159" t="s">
        <v>866</v>
      </c>
      <c r="AV179" s="51"/>
      <c r="AX179" s="51"/>
      <c r="AZ179" s="51"/>
      <c r="BB179" s="51"/>
      <c r="BD179" s="51"/>
      <c r="BF179" s="51"/>
    </row>
    <row r="180" spans="1:58" s="53" customFormat="1" ht="12.75" customHeight="1">
      <c r="A180" s="156">
        <v>14178</v>
      </c>
      <c r="B180" s="159" t="s">
        <v>867</v>
      </c>
      <c r="C180" s="160" t="s">
        <v>868</v>
      </c>
      <c r="D180" s="159" t="s">
        <v>427</v>
      </c>
      <c r="E180" s="160" t="s">
        <v>313</v>
      </c>
      <c r="F180" s="159" t="s">
        <v>27</v>
      </c>
      <c r="G180" s="55" t="s">
        <v>177</v>
      </c>
      <c r="H180" s="56"/>
      <c r="I180" s="55" t="s">
        <v>16</v>
      </c>
      <c r="J180" s="55" t="s">
        <v>38</v>
      </c>
      <c r="K180" s="55" t="s">
        <v>111</v>
      </c>
      <c r="L180" s="55" t="s">
        <v>164</v>
      </c>
      <c r="M180" s="55" t="s">
        <v>304</v>
      </c>
      <c r="N180" s="55" t="s">
        <v>27</v>
      </c>
      <c r="O180" s="57">
        <v>41719</v>
      </c>
      <c r="P180" s="51">
        <v>2889</v>
      </c>
      <c r="Q180" s="51"/>
      <c r="R180" s="51"/>
      <c r="S180" s="51"/>
      <c r="T180" s="51"/>
      <c r="U180" s="51"/>
      <c r="V180" s="51"/>
      <c r="W180" s="52"/>
      <c r="X180" s="52"/>
      <c r="Y180" s="51"/>
      <c r="Z180" s="60" t="s">
        <v>56</v>
      </c>
      <c r="AA180" s="61">
        <v>1</v>
      </c>
      <c r="AB180" s="82">
        <f>IF(Z180=Tables!J$5,AA180*P180,)</f>
        <v>0</v>
      </c>
      <c r="AC180" s="147"/>
      <c r="AD180" s="147"/>
      <c r="AE180" s="57"/>
      <c r="AF180" s="157"/>
      <c r="AG180" s="51"/>
      <c r="AH180" s="51"/>
      <c r="AI180" s="53" t="s">
        <v>429</v>
      </c>
      <c r="AJ180" s="53" t="s">
        <v>874</v>
      </c>
      <c r="AK180" s="159" t="s">
        <v>429</v>
      </c>
      <c r="AL180" s="159" t="s">
        <v>874</v>
      </c>
      <c r="AV180" s="51"/>
      <c r="AX180" s="51"/>
      <c r="AZ180" s="51"/>
      <c r="BB180" s="51"/>
      <c r="BD180" s="51"/>
      <c r="BF180" s="51"/>
    </row>
    <row r="181" spans="1:58" s="53" customFormat="1" ht="12.75" customHeight="1">
      <c r="A181" s="156">
        <v>14179</v>
      </c>
      <c r="B181" s="159" t="s">
        <v>869</v>
      </c>
      <c r="C181" s="160" t="s">
        <v>311</v>
      </c>
      <c r="D181" s="159" t="s">
        <v>870</v>
      </c>
      <c r="E181" s="160" t="s">
        <v>317</v>
      </c>
      <c r="F181" s="53" t="s">
        <v>27</v>
      </c>
      <c r="G181" s="55" t="s">
        <v>177</v>
      </c>
      <c r="H181" s="56">
        <v>31334</v>
      </c>
      <c r="I181" s="55" t="s">
        <v>12</v>
      </c>
      <c r="J181" s="55" t="s">
        <v>39</v>
      </c>
      <c r="K181" s="55" t="s">
        <v>87</v>
      </c>
      <c r="L181" s="55" t="s">
        <v>74</v>
      </c>
      <c r="M181" s="55" t="s">
        <v>75</v>
      </c>
      <c r="N181" s="55" t="s">
        <v>27</v>
      </c>
      <c r="O181" s="57">
        <v>41726</v>
      </c>
      <c r="P181" s="51">
        <v>389042</v>
      </c>
      <c r="Q181" s="51">
        <v>339606</v>
      </c>
      <c r="R181" s="51">
        <v>16210</v>
      </c>
      <c r="S181" s="51">
        <v>162308</v>
      </c>
      <c r="T181" s="51">
        <v>4265</v>
      </c>
      <c r="U181" s="51"/>
      <c r="V181" s="51"/>
      <c r="W181" s="52"/>
      <c r="X181" s="52"/>
      <c r="Y181" s="51"/>
      <c r="Z181" s="60" t="s">
        <v>56</v>
      </c>
      <c r="AA181" s="61"/>
      <c r="AB181" s="82">
        <f>IF(Z181=Tables!J$5,AA181*P181,)</f>
        <v>0</v>
      </c>
      <c r="AC181" s="147"/>
      <c r="AD181" s="147"/>
      <c r="AE181" s="57"/>
      <c r="AF181" s="157"/>
      <c r="AG181" s="51"/>
      <c r="AH181" s="51"/>
      <c r="AK181" s="53" t="s">
        <v>269</v>
      </c>
      <c r="AL181" s="159" t="s">
        <v>871</v>
      </c>
      <c r="AM181" s="53" t="s">
        <v>258</v>
      </c>
      <c r="AO181" s="53" t="s">
        <v>232</v>
      </c>
      <c r="AV181" s="51"/>
      <c r="AX181" s="51"/>
      <c r="AZ181" s="51"/>
      <c r="BB181" s="51"/>
      <c r="BD181" s="51"/>
      <c r="BF181" s="51"/>
    </row>
    <row r="182" spans="1:58" s="53" customFormat="1" ht="12.75" customHeight="1">
      <c r="A182" s="156">
        <v>14180</v>
      </c>
      <c r="B182" s="159" t="s">
        <v>872</v>
      </c>
      <c r="C182" s="160" t="s">
        <v>311</v>
      </c>
      <c r="D182" s="159" t="s">
        <v>873</v>
      </c>
      <c r="E182" s="160" t="s">
        <v>317</v>
      </c>
      <c r="F182" s="53" t="s">
        <v>27</v>
      </c>
      <c r="G182" s="55" t="s">
        <v>177</v>
      </c>
      <c r="H182" s="56"/>
      <c r="I182" s="55" t="s">
        <v>12</v>
      </c>
      <c r="J182" s="55" t="s">
        <v>39</v>
      </c>
      <c r="K182" s="55" t="s">
        <v>87</v>
      </c>
      <c r="L182" s="55" t="s">
        <v>569</v>
      </c>
      <c r="M182" s="55" t="s">
        <v>75</v>
      </c>
      <c r="N182" s="55" t="s">
        <v>27</v>
      </c>
      <c r="O182" s="57">
        <v>41726</v>
      </c>
      <c r="P182" s="51">
        <v>435176</v>
      </c>
      <c r="Q182" s="51">
        <v>273087</v>
      </c>
      <c r="R182" s="51">
        <v>15787</v>
      </c>
      <c r="S182" s="51">
        <v>144904</v>
      </c>
      <c r="T182" s="51">
        <v>3455</v>
      </c>
      <c r="U182" s="51"/>
      <c r="V182" s="51"/>
      <c r="W182" s="52"/>
      <c r="X182" s="52"/>
      <c r="Y182" s="51"/>
      <c r="Z182" s="60" t="s">
        <v>56</v>
      </c>
      <c r="AA182" s="61"/>
      <c r="AB182" s="82">
        <f>IF(Z182=Tables!J$5,AA182*P182,)</f>
        <v>0</v>
      </c>
      <c r="AC182" s="147"/>
      <c r="AD182" s="147"/>
      <c r="AE182" s="57"/>
      <c r="AF182" s="157"/>
      <c r="AG182" s="51"/>
      <c r="AH182" s="51"/>
      <c r="AK182" s="53" t="s">
        <v>269</v>
      </c>
      <c r="AL182" s="159" t="s">
        <v>871</v>
      </c>
      <c r="AV182" s="51"/>
      <c r="AX182" s="51"/>
      <c r="AZ182" s="51"/>
      <c r="BB182" s="51"/>
      <c r="BD182" s="51"/>
      <c r="BF182" s="51"/>
    </row>
    <row r="183" spans="1:58" s="53" customFormat="1" ht="12.75" customHeight="1">
      <c r="A183" s="156">
        <v>14181</v>
      </c>
      <c r="B183" s="159" t="s">
        <v>887</v>
      </c>
      <c r="C183" s="160" t="s">
        <v>888</v>
      </c>
      <c r="D183" s="159" t="s">
        <v>316</v>
      </c>
      <c r="E183" s="160" t="s">
        <v>317</v>
      </c>
      <c r="F183" s="53" t="s">
        <v>27</v>
      </c>
      <c r="G183" s="55" t="s">
        <v>177</v>
      </c>
      <c r="H183" s="56"/>
      <c r="I183" s="55" t="s">
        <v>14</v>
      </c>
      <c r="J183" s="55" t="s">
        <v>149</v>
      </c>
      <c r="K183" s="55" t="s">
        <v>111</v>
      </c>
      <c r="L183" s="55" t="s">
        <v>163</v>
      </c>
      <c r="M183" s="55" t="s">
        <v>75</v>
      </c>
      <c r="N183" s="55" t="s">
        <v>27</v>
      </c>
      <c r="O183" s="57">
        <v>41726</v>
      </c>
      <c r="P183" s="51">
        <v>99510</v>
      </c>
      <c r="Q183" s="51"/>
      <c r="R183" s="51"/>
      <c r="S183" s="51"/>
      <c r="T183" s="51"/>
      <c r="U183" s="51"/>
      <c r="V183" s="51"/>
      <c r="W183" s="52"/>
      <c r="X183" s="52"/>
      <c r="Y183" s="51"/>
      <c r="Z183" s="60" t="s">
        <v>67</v>
      </c>
      <c r="AA183" s="61"/>
      <c r="AB183" s="82">
        <f>IF(Z183=Tables!J$5,AA183*P183,)</f>
        <v>0</v>
      </c>
      <c r="AC183" s="147"/>
      <c r="AD183" s="147"/>
      <c r="AE183" s="57"/>
      <c r="AF183" s="157"/>
      <c r="AG183" s="51"/>
      <c r="AH183" s="51"/>
      <c r="AK183" s="53" t="s">
        <v>213</v>
      </c>
      <c r="AL183" s="159" t="s">
        <v>866</v>
      </c>
      <c r="AV183" s="51"/>
      <c r="AX183" s="51"/>
      <c r="AZ183" s="51"/>
      <c r="BB183" s="51"/>
      <c r="BD183" s="51"/>
      <c r="BF183" s="51"/>
    </row>
    <row r="184" spans="1:58" s="53" customFormat="1" ht="12.75" customHeight="1">
      <c r="A184" s="156">
        <v>14182</v>
      </c>
      <c r="B184" s="159" t="s">
        <v>889</v>
      </c>
      <c r="C184" s="160" t="s">
        <v>890</v>
      </c>
      <c r="E184" s="160" t="s">
        <v>891</v>
      </c>
      <c r="F184" s="159" t="s">
        <v>27</v>
      </c>
      <c r="G184" s="55" t="s">
        <v>177</v>
      </c>
      <c r="H184" s="56"/>
      <c r="I184" s="55" t="s">
        <v>12</v>
      </c>
      <c r="J184" s="55" t="s">
        <v>38</v>
      </c>
      <c r="K184" s="55" t="s">
        <v>111</v>
      </c>
      <c r="L184" s="55" t="s">
        <v>164</v>
      </c>
      <c r="M184" s="55" t="s">
        <v>304</v>
      </c>
      <c r="N184" s="55" t="s">
        <v>27</v>
      </c>
      <c r="O184" s="57">
        <v>41728</v>
      </c>
      <c r="P184" s="51">
        <v>1250</v>
      </c>
      <c r="Q184" s="51"/>
      <c r="R184" s="51"/>
      <c r="S184" s="51"/>
      <c r="T184" s="51"/>
      <c r="U184" s="51"/>
      <c r="V184" s="51"/>
      <c r="W184" s="52"/>
      <c r="X184" s="52"/>
      <c r="Y184" s="51"/>
      <c r="Z184" s="60" t="s">
        <v>56</v>
      </c>
      <c r="AA184" s="61">
        <v>1</v>
      </c>
      <c r="AB184" s="82">
        <f>IF(Z184=Tables!J$5,AA184*P184,)</f>
        <v>0</v>
      </c>
      <c r="AC184" s="147"/>
      <c r="AD184" s="147"/>
      <c r="AE184" s="57"/>
      <c r="AF184" s="157"/>
      <c r="AG184" s="51"/>
      <c r="AH184" s="51"/>
      <c r="AI184" s="53" t="s">
        <v>894</v>
      </c>
      <c r="AJ184" s="53" t="s">
        <v>895</v>
      </c>
      <c r="AK184" s="159" t="s">
        <v>894</v>
      </c>
      <c r="AL184" s="159" t="s">
        <v>895</v>
      </c>
      <c r="AV184" s="51"/>
      <c r="AX184" s="51"/>
      <c r="AZ184" s="51"/>
      <c r="BB184" s="51"/>
      <c r="BD184" s="51"/>
      <c r="BF184" s="51"/>
    </row>
    <row r="185" spans="1:58" s="53" customFormat="1" ht="12.75" customHeight="1">
      <c r="A185" s="156">
        <v>14183</v>
      </c>
      <c r="B185" s="159" t="s">
        <v>898</v>
      </c>
      <c r="C185" s="160" t="s">
        <v>892</v>
      </c>
      <c r="D185" s="159" t="s">
        <v>893</v>
      </c>
      <c r="E185" s="160" t="s">
        <v>356</v>
      </c>
      <c r="F185" s="159" t="s">
        <v>27</v>
      </c>
      <c r="G185" s="55" t="s">
        <v>177</v>
      </c>
      <c r="H185" s="56"/>
      <c r="I185" s="55" t="s">
        <v>13</v>
      </c>
      <c r="J185" s="55" t="s">
        <v>38</v>
      </c>
      <c r="K185" s="55" t="s">
        <v>111</v>
      </c>
      <c r="L185" s="55" t="s">
        <v>164</v>
      </c>
      <c r="M185" s="55" t="s">
        <v>304</v>
      </c>
      <c r="N185" s="55" t="s">
        <v>27</v>
      </c>
      <c r="O185" s="57">
        <v>41737</v>
      </c>
      <c r="P185" s="51">
        <v>24000</v>
      </c>
      <c r="Q185" s="51"/>
      <c r="R185" s="51"/>
      <c r="S185" s="51"/>
      <c r="T185" s="51"/>
      <c r="U185" s="51"/>
      <c r="V185" s="51"/>
      <c r="W185" s="52"/>
      <c r="X185" s="52"/>
      <c r="Y185" s="51"/>
      <c r="Z185" s="60" t="s">
        <v>58</v>
      </c>
      <c r="AA185" s="61"/>
      <c r="AB185" s="82">
        <f>IF(Z185=Tables!J$5,AA185*P185,)</f>
        <v>0</v>
      </c>
      <c r="AC185" s="147"/>
      <c r="AD185" s="147"/>
      <c r="AE185" s="57"/>
      <c r="AF185" s="157"/>
      <c r="AG185" s="51"/>
      <c r="AH185" s="51"/>
      <c r="AK185" s="159" t="s">
        <v>896</v>
      </c>
      <c r="AL185" s="159" t="s">
        <v>897</v>
      </c>
      <c r="AV185" s="51"/>
      <c r="AX185" s="51"/>
      <c r="AZ185" s="51"/>
      <c r="BB185" s="51"/>
      <c r="BD185" s="51"/>
      <c r="BF185" s="51"/>
    </row>
    <row r="186" spans="1:58" s="53" customFormat="1" ht="12.75" customHeight="1">
      <c r="A186" s="156">
        <v>14184</v>
      </c>
      <c r="B186" s="159" t="s">
        <v>899</v>
      </c>
      <c r="C186" s="160" t="s">
        <v>900</v>
      </c>
      <c r="D186" s="159" t="s">
        <v>901</v>
      </c>
      <c r="E186" s="160" t="s">
        <v>412</v>
      </c>
      <c r="F186" s="53" t="s">
        <v>27</v>
      </c>
      <c r="G186" s="55" t="s">
        <v>177</v>
      </c>
      <c r="H186" s="56"/>
      <c r="I186" s="55" t="s">
        <v>12</v>
      </c>
      <c r="J186" s="55" t="s">
        <v>38</v>
      </c>
      <c r="K186" s="55" t="s">
        <v>111</v>
      </c>
      <c r="L186" s="55" t="s">
        <v>164</v>
      </c>
      <c r="M186" s="55" t="s">
        <v>304</v>
      </c>
      <c r="N186" s="55" t="s">
        <v>27</v>
      </c>
      <c r="O186" s="57">
        <v>41732</v>
      </c>
      <c r="P186" s="51">
        <v>240</v>
      </c>
      <c r="Q186" s="51"/>
      <c r="R186" s="51"/>
      <c r="S186" s="51"/>
      <c r="T186" s="51"/>
      <c r="U186" s="51"/>
      <c r="V186" s="51"/>
      <c r="W186" s="52"/>
      <c r="X186" s="52"/>
      <c r="Y186" s="51"/>
      <c r="Z186" s="60" t="s">
        <v>56</v>
      </c>
      <c r="AA186" s="61"/>
      <c r="AB186" s="82">
        <f>IF(Z186=Tables!J$5,AA186*P186,)</f>
        <v>0</v>
      </c>
      <c r="AC186" s="147"/>
      <c r="AD186" s="147"/>
      <c r="AE186" s="57"/>
      <c r="AF186" s="157"/>
      <c r="AG186" s="51"/>
      <c r="AH186" s="51"/>
      <c r="AV186" s="51"/>
      <c r="AX186" s="51"/>
      <c r="AZ186" s="51"/>
      <c r="BB186" s="51"/>
      <c r="BD186" s="51"/>
      <c r="BF186" s="51"/>
    </row>
    <row r="187" spans="1:58" s="53" customFormat="1" ht="12.75" customHeight="1">
      <c r="A187" s="156">
        <v>14185</v>
      </c>
      <c r="B187" s="159" t="s">
        <v>902</v>
      </c>
      <c r="C187" s="160" t="s">
        <v>903</v>
      </c>
      <c r="D187" s="159" t="s">
        <v>904</v>
      </c>
      <c r="E187" s="160" t="s">
        <v>313</v>
      </c>
      <c r="F187" s="159" t="s">
        <v>27</v>
      </c>
      <c r="G187" s="55" t="s">
        <v>177</v>
      </c>
      <c r="H187" s="56"/>
      <c r="I187" s="55" t="s">
        <v>12</v>
      </c>
      <c r="J187" s="55" t="s">
        <v>38</v>
      </c>
      <c r="K187" s="55" t="s">
        <v>111</v>
      </c>
      <c r="L187" s="55" t="s">
        <v>164</v>
      </c>
      <c r="M187" s="55" t="s">
        <v>304</v>
      </c>
      <c r="N187" s="55" t="s">
        <v>27</v>
      </c>
      <c r="O187" s="57">
        <v>41732</v>
      </c>
      <c r="P187" s="51">
        <v>6997</v>
      </c>
      <c r="Q187" s="51"/>
      <c r="R187" s="51"/>
      <c r="S187" s="51"/>
      <c r="T187" s="51"/>
      <c r="U187" s="51"/>
      <c r="V187" s="51"/>
      <c r="W187" s="52"/>
      <c r="X187" s="52"/>
      <c r="Y187" s="51"/>
      <c r="Z187" s="60" t="s">
        <v>56</v>
      </c>
      <c r="AA187" s="61"/>
      <c r="AB187" s="82">
        <f>IF(Z187=Tables!J$5,AA187*P187,)</f>
        <v>0</v>
      </c>
      <c r="AC187" s="147"/>
      <c r="AD187" s="147"/>
      <c r="AE187" s="57"/>
      <c r="AF187" s="157"/>
      <c r="AG187" s="51"/>
      <c r="AH187" s="51"/>
      <c r="AK187" s="159" t="s">
        <v>905</v>
      </c>
      <c r="AL187" s="159" t="s">
        <v>906</v>
      </c>
      <c r="AV187" s="51"/>
      <c r="AX187" s="51"/>
      <c r="AZ187" s="51"/>
      <c r="BB187" s="51"/>
      <c r="BD187" s="51"/>
      <c r="BF187" s="51"/>
    </row>
    <row r="188" spans="1:58" s="53" customFormat="1" ht="12.75" customHeight="1">
      <c r="A188" s="156">
        <v>14186</v>
      </c>
      <c r="B188" s="159" t="s">
        <v>909</v>
      </c>
      <c r="C188" s="160" t="s">
        <v>311</v>
      </c>
      <c r="D188" s="159" t="s">
        <v>907</v>
      </c>
      <c r="E188" s="160" t="s">
        <v>908</v>
      </c>
      <c r="F188" s="159" t="s">
        <v>27</v>
      </c>
      <c r="G188" s="55" t="s">
        <v>178</v>
      </c>
      <c r="H188" s="56"/>
      <c r="I188" s="55" t="s">
        <v>12</v>
      </c>
      <c r="J188" s="55" t="s">
        <v>39</v>
      </c>
      <c r="K188" s="55" t="s">
        <v>87</v>
      </c>
      <c r="L188" s="55" t="s">
        <v>569</v>
      </c>
      <c r="M188" s="55" t="s">
        <v>75</v>
      </c>
      <c r="N188" s="55" t="s">
        <v>27</v>
      </c>
      <c r="O188" s="57">
        <v>41740</v>
      </c>
      <c r="P188" s="51">
        <v>145187</v>
      </c>
      <c r="Q188" s="51">
        <v>455</v>
      </c>
      <c r="R188" s="51">
        <v>430</v>
      </c>
      <c r="S188" s="51">
        <v>430</v>
      </c>
      <c r="T188" s="51">
        <v>2100</v>
      </c>
      <c r="U188" s="51">
        <v>344</v>
      </c>
      <c r="V188" s="51">
        <v>1677</v>
      </c>
      <c r="W188" s="52"/>
      <c r="X188" s="52"/>
      <c r="Y188" s="51"/>
      <c r="Z188" s="60" t="s">
        <v>56</v>
      </c>
      <c r="AA188" s="61"/>
      <c r="AB188" s="82">
        <f>IF(Z188=Tables!J$5,AA188*P188,)</f>
        <v>0</v>
      </c>
      <c r="AC188" s="147"/>
      <c r="AD188" s="147"/>
      <c r="AE188" s="57"/>
      <c r="AF188" s="157"/>
      <c r="AG188" s="51"/>
      <c r="AH188" s="51"/>
      <c r="AK188" s="53" t="s">
        <v>308</v>
      </c>
      <c r="AL188" s="159" t="s">
        <v>1014</v>
      </c>
      <c r="AV188" s="51"/>
      <c r="AX188" s="51"/>
      <c r="AZ188" s="51"/>
      <c r="BB188" s="51"/>
      <c r="BD188" s="51"/>
      <c r="BF188" s="51"/>
    </row>
    <row r="189" spans="1:58" s="53" customFormat="1" ht="12.75" customHeight="1">
      <c r="A189" s="156">
        <v>14187</v>
      </c>
      <c r="B189" s="159" t="s">
        <v>911</v>
      </c>
      <c r="C189" s="160" t="s">
        <v>311</v>
      </c>
      <c r="D189" s="159" t="s">
        <v>912</v>
      </c>
      <c r="E189" s="160" t="s">
        <v>313</v>
      </c>
      <c r="F189" s="53" t="s">
        <v>27</v>
      </c>
      <c r="G189" s="55" t="s">
        <v>177</v>
      </c>
      <c r="H189" s="56">
        <v>4173</v>
      </c>
      <c r="I189" s="55" t="s">
        <v>12</v>
      </c>
      <c r="J189" s="55" t="s">
        <v>39</v>
      </c>
      <c r="K189" s="55" t="s">
        <v>87</v>
      </c>
      <c r="L189" s="55" t="s">
        <v>163</v>
      </c>
      <c r="M189" s="55" t="s">
        <v>75</v>
      </c>
      <c r="N189" s="55" t="s">
        <v>27</v>
      </c>
      <c r="O189" s="57">
        <v>41744</v>
      </c>
      <c r="P189" s="51">
        <v>16395</v>
      </c>
      <c r="Q189" s="51">
        <v>1570</v>
      </c>
      <c r="R189" s="51"/>
      <c r="S189" s="51"/>
      <c r="T189" s="51"/>
      <c r="U189" s="51"/>
      <c r="V189" s="51"/>
      <c r="W189" s="52"/>
      <c r="X189" s="52"/>
      <c r="Y189" s="51"/>
      <c r="Z189" s="60" t="s">
        <v>56</v>
      </c>
      <c r="AA189" s="61"/>
      <c r="AB189" s="82">
        <f>IF(Z189=Tables!J$5,AA189*P189,)</f>
        <v>0</v>
      </c>
      <c r="AC189" s="147"/>
      <c r="AD189" s="147"/>
      <c r="AE189" s="57"/>
      <c r="AF189" s="157"/>
      <c r="AG189" s="51"/>
      <c r="AH189" s="51"/>
      <c r="AI189" s="53" t="s">
        <v>269</v>
      </c>
      <c r="AJ189" s="159" t="s">
        <v>913</v>
      </c>
      <c r="AV189" s="51"/>
      <c r="AX189" s="51"/>
      <c r="AZ189" s="51"/>
      <c r="BB189" s="51"/>
      <c r="BD189" s="51"/>
      <c r="BF189" s="51"/>
    </row>
    <row r="190" spans="1:58" s="53" customFormat="1" ht="12.75" customHeight="1">
      <c r="A190" s="156">
        <v>14188</v>
      </c>
      <c r="B190" s="159" t="s">
        <v>914</v>
      </c>
      <c r="C190" s="160" t="s">
        <v>915</v>
      </c>
      <c r="D190" s="159" t="s">
        <v>916</v>
      </c>
      <c r="E190" s="160" t="s">
        <v>345</v>
      </c>
      <c r="F190" s="53" t="s">
        <v>27</v>
      </c>
      <c r="G190" s="55" t="s">
        <v>180</v>
      </c>
      <c r="H190" s="56"/>
      <c r="I190" s="55" t="s">
        <v>14</v>
      </c>
      <c r="J190" s="55" t="s">
        <v>39</v>
      </c>
      <c r="K190" s="55" t="s">
        <v>87</v>
      </c>
      <c r="L190" s="55" t="s">
        <v>163</v>
      </c>
      <c r="M190" s="55" t="s">
        <v>75</v>
      </c>
      <c r="N190" s="55" t="s">
        <v>27</v>
      </c>
      <c r="O190" s="57">
        <v>41751</v>
      </c>
      <c r="P190" s="51">
        <v>66610</v>
      </c>
      <c r="Q190" s="51">
        <v>4575</v>
      </c>
      <c r="R190" s="51">
        <v>3500</v>
      </c>
      <c r="S190" s="51">
        <v>960</v>
      </c>
      <c r="T190" s="51"/>
      <c r="U190" s="51"/>
      <c r="V190" s="51"/>
      <c r="W190" s="52"/>
      <c r="X190" s="52"/>
      <c r="Y190" s="51"/>
      <c r="Z190" s="60" t="s">
        <v>57</v>
      </c>
      <c r="AA190" s="61"/>
      <c r="AB190" s="82">
        <f>IF(Z190=Tables!J$5,AA190*P190,)</f>
        <v>0</v>
      </c>
      <c r="AC190" s="147"/>
      <c r="AD190" s="147"/>
      <c r="AE190" s="57"/>
      <c r="AF190" s="157"/>
      <c r="AG190" s="51"/>
      <c r="AH190" s="51"/>
      <c r="AI190" s="53" t="s">
        <v>238</v>
      </c>
      <c r="AJ190" s="159" t="s">
        <v>917</v>
      </c>
      <c r="AV190" s="51"/>
      <c r="AX190" s="51"/>
      <c r="AZ190" s="51"/>
      <c r="BB190" s="51"/>
      <c r="BD190" s="51"/>
      <c r="BF190" s="51"/>
    </row>
    <row r="191" spans="1:58" s="53" customFormat="1" ht="12.75" customHeight="1">
      <c r="A191" s="156">
        <v>14189</v>
      </c>
      <c r="B191" s="159" t="s">
        <v>919</v>
      </c>
      <c r="C191" s="160" t="s">
        <v>920</v>
      </c>
      <c r="D191" s="159" t="s">
        <v>921</v>
      </c>
      <c r="E191" s="160" t="s">
        <v>356</v>
      </c>
      <c r="F191" s="159" t="s">
        <v>27</v>
      </c>
      <c r="G191" s="55" t="s">
        <v>177</v>
      </c>
      <c r="H191" s="56"/>
      <c r="I191" s="55" t="s">
        <v>12</v>
      </c>
      <c r="J191" s="55" t="s">
        <v>38</v>
      </c>
      <c r="K191" s="55" t="s">
        <v>111</v>
      </c>
      <c r="L191" s="55" t="s">
        <v>164</v>
      </c>
      <c r="M191" s="55" t="s">
        <v>304</v>
      </c>
      <c r="N191" s="55" t="s">
        <v>27</v>
      </c>
      <c r="O191" s="57">
        <v>41743</v>
      </c>
      <c r="P191" s="51">
        <v>2686</v>
      </c>
      <c r="Q191" s="51"/>
      <c r="R191" s="51"/>
      <c r="S191" s="51"/>
      <c r="T191" s="51"/>
      <c r="U191" s="51"/>
      <c r="V191" s="51"/>
      <c r="W191" s="52"/>
      <c r="X191" s="52"/>
      <c r="Y191" s="51"/>
      <c r="Z191" s="60" t="s">
        <v>58</v>
      </c>
      <c r="AA191" s="61"/>
      <c r="AB191" s="82">
        <f>IF(Z191=Tables!J$5,AA191*P191,)</f>
        <v>0</v>
      </c>
      <c r="AC191" s="147"/>
      <c r="AD191" s="147"/>
      <c r="AE191" s="57"/>
      <c r="AF191" s="157"/>
      <c r="AG191" s="51"/>
      <c r="AH191" s="51"/>
      <c r="AI191" s="159" t="s">
        <v>922</v>
      </c>
      <c r="AJ191" s="159" t="s">
        <v>923</v>
      </c>
      <c r="AK191" s="53" t="s">
        <v>922</v>
      </c>
      <c r="AL191" s="53" t="s">
        <v>923</v>
      </c>
      <c r="AV191" s="51"/>
      <c r="AX191" s="51"/>
      <c r="AZ191" s="51"/>
      <c r="BB191" s="51"/>
      <c r="BD191" s="51"/>
      <c r="BF191" s="51"/>
    </row>
    <row r="192" spans="1:58" s="53" customFormat="1" ht="12.75" customHeight="1">
      <c r="A192" s="156">
        <v>14190</v>
      </c>
      <c r="B192" s="159" t="s">
        <v>927</v>
      </c>
      <c r="C192" s="160" t="s">
        <v>925</v>
      </c>
      <c r="D192" s="159" t="s">
        <v>926</v>
      </c>
      <c r="E192" s="54" t="s">
        <v>356</v>
      </c>
      <c r="F192" s="53" t="s">
        <v>27</v>
      </c>
      <c r="G192" s="55" t="s">
        <v>177</v>
      </c>
      <c r="H192" s="56"/>
      <c r="I192" s="55" t="s">
        <v>12</v>
      </c>
      <c r="J192" s="55" t="s">
        <v>38</v>
      </c>
      <c r="K192" s="55" t="s">
        <v>111</v>
      </c>
      <c r="L192" s="55" t="s">
        <v>164</v>
      </c>
      <c r="M192" s="55" t="s">
        <v>304</v>
      </c>
      <c r="N192" s="55" t="s">
        <v>27</v>
      </c>
      <c r="O192" s="57">
        <v>41743</v>
      </c>
      <c r="P192" s="51">
        <v>5748</v>
      </c>
      <c r="Q192" s="51"/>
      <c r="R192" s="51"/>
      <c r="S192" s="51"/>
      <c r="T192" s="51"/>
      <c r="U192" s="51"/>
      <c r="V192" s="51"/>
      <c r="W192" s="52"/>
      <c r="X192" s="52"/>
      <c r="Y192" s="51"/>
      <c r="Z192" s="60" t="s">
        <v>56</v>
      </c>
      <c r="AA192" s="61">
        <v>1</v>
      </c>
      <c r="AB192" s="82">
        <f>IF(Z192=Tables!J$5,AA192*P192,)</f>
        <v>0</v>
      </c>
      <c r="AC192" s="147"/>
      <c r="AD192" s="147"/>
      <c r="AE192" s="57"/>
      <c r="AF192" s="157"/>
      <c r="AG192" s="51"/>
      <c r="AH192" s="51"/>
      <c r="AI192" s="159" t="s">
        <v>933</v>
      </c>
      <c r="AJ192" s="159" t="s">
        <v>924</v>
      </c>
      <c r="AK192" s="53" t="s">
        <v>933</v>
      </c>
      <c r="AL192" s="53" t="s">
        <v>924</v>
      </c>
      <c r="AV192" s="51"/>
      <c r="AX192" s="51"/>
      <c r="AZ192" s="51"/>
      <c r="BB192" s="51"/>
      <c r="BD192" s="51"/>
      <c r="BF192" s="51"/>
    </row>
    <row r="193" spans="1:58" s="53" customFormat="1" ht="12.75" customHeight="1">
      <c r="A193" s="156">
        <v>14191</v>
      </c>
      <c r="B193" s="159" t="s">
        <v>928</v>
      </c>
      <c r="C193" s="160" t="s">
        <v>929</v>
      </c>
      <c r="D193" s="159" t="s">
        <v>932</v>
      </c>
      <c r="E193" s="160" t="s">
        <v>930</v>
      </c>
      <c r="F193" s="159" t="s">
        <v>27</v>
      </c>
      <c r="G193" s="55" t="s">
        <v>177</v>
      </c>
      <c r="H193" s="56"/>
      <c r="I193" s="55" t="s">
        <v>12</v>
      </c>
      <c r="J193" s="55" t="s">
        <v>38</v>
      </c>
      <c r="K193" s="55" t="s">
        <v>111</v>
      </c>
      <c r="L193" s="55" t="s">
        <v>164</v>
      </c>
      <c r="M193" s="55" t="s">
        <v>304</v>
      </c>
      <c r="N193" s="55" t="s">
        <v>27</v>
      </c>
      <c r="O193" s="164">
        <v>41743</v>
      </c>
      <c r="P193" s="51">
        <v>20800</v>
      </c>
      <c r="Q193" s="51"/>
      <c r="R193" s="51"/>
      <c r="S193" s="51"/>
      <c r="T193" s="51"/>
      <c r="U193" s="51"/>
      <c r="V193" s="51"/>
      <c r="W193" s="52"/>
      <c r="X193" s="52"/>
      <c r="Y193" s="51"/>
      <c r="Z193" s="60" t="s">
        <v>58</v>
      </c>
      <c r="AA193" s="61"/>
      <c r="AB193" s="82">
        <f>IF(Z193=Tables!J$5,AA193*P193,)</f>
        <v>0</v>
      </c>
      <c r="AC193" s="147"/>
      <c r="AD193" s="147"/>
      <c r="AE193" s="57"/>
      <c r="AF193" s="157"/>
      <c r="AG193" s="51"/>
      <c r="AH193" s="51"/>
      <c r="AI193" s="159" t="s">
        <v>217</v>
      </c>
      <c r="AJ193" s="159" t="s">
        <v>931</v>
      </c>
      <c r="AV193" s="51"/>
      <c r="AX193" s="51"/>
      <c r="AZ193" s="51"/>
      <c r="BB193" s="51"/>
      <c r="BD193" s="51"/>
      <c r="BF193" s="51"/>
    </row>
    <row r="194" spans="1:58" s="53" customFormat="1" ht="12.75" customHeight="1">
      <c r="A194" s="156">
        <v>14192</v>
      </c>
      <c r="B194" s="159" t="s">
        <v>934</v>
      </c>
      <c r="C194" s="160" t="s">
        <v>937</v>
      </c>
      <c r="D194" s="159" t="s">
        <v>427</v>
      </c>
      <c r="E194" s="160" t="s">
        <v>313</v>
      </c>
      <c r="F194" s="53" t="s">
        <v>27</v>
      </c>
      <c r="G194" s="55" t="s">
        <v>177</v>
      </c>
      <c r="H194" s="56"/>
      <c r="I194" s="55" t="s">
        <v>16</v>
      </c>
      <c r="J194" s="55" t="s">
        <v>38</v>
      </c>
      <c r="K194" s="55" t="s">
        <v>111</v>
      </c>
      <c r="L194" s="55" t="s">
        <v>164</v>
      </c>
      <c r="M194" s="55" t="s">
        <v>304</v>
      </c>
      <c r="N194" s="55" t="s">
        <v>27</v>
      </c>
      <c r="O194" s="57">
        <v>41743</v>
      </c>
      <c r="P194" s="51">
        <v>88770</v>
      </c>
      <c r="Q194" s="51"/>
      <c r="R194" s="51"/>
      <c r="S194" s="51"/>
      <c r="T194" s="51"/>
      <c r="U194" s="51"/>
      <c r="V194" s="51"/>
      <c r="W194" s="52"/>
      <c r="X194" s="52"/>
      <c r="Y194" s="51"/>
      <c r="Z194" s="60" t="s">
        <v>57</v>
      </c>
      <c r="AA194" s="61">
        <v>0</v>
      </c>
      <c r="AB194" s="82">
        <f>IF(Z194=Tables!J$5,AA194*P194,)</f>
        <v>0</v>
      </c>
      <c r="AC194" s="147"/>
      <c r="AD194" s="147"/>
      <c r="AE194" s="57"/>
      <c r="AF194" s="157"/>
      <c r="AG194" s="51"/>
      <c r="AH194" s="51"/>
      <c r="AI194" s="159" t="s">
        <v>935</v>
      </c>
      <c r="AJ194" s="159" t="s">
        <v>936</v>
      </c>
      <c r="AK194" s="53" t="s">
        <v>935</v>
      </c>
      <c r="AL194" s="53" t="s">
        <v>936</v>
      </c>
      <c r="AV194" s="51"/>
      <c r="AX194" s="51"/>
      <c r="AZ194" s="51"/>
      <c r="BB194" s="51"/>
      <c r="BD194" s="51"/>
      <c r="BF194" s="51"/>
    </row>
    <row r="195" spans="1:58" s="53" customFormat="1" ht="12.75" customHeight="1">
      <c r="A195" s="156">
        <v>14193</v>
      </c>
      <c r="B195" s="159" t="s">
        <v>938</v>
      </c>
      <c r="C195" s="160" t="s">
        <v>311</v>
      </c>
      <c r="D195" s="159" t="s">
        <v>940</v>
      </c>
      <c r="E195" s="160" t="s">
        <v>356</v>
      </c>
      <c r="F195" s="159" t="s">
        <v>27</v>
      </c>
      <c r="G195" s="55" t="s">
        <v>177</v>
      </c>
      <c r="H195" s="56">
        <v>183282</v>
      </c>
      <c r="I195" s="55" t="s">
        <v>12</v>
      </c>
      <c r="J195" s="55" t="s">
        <v>38</v>
      </c>
      <c r="K195" s="55" t="s">
        <v>87</v>
      </c>
      <c r="L195" s="55" t="s">
        <v>76</v>
      </c>
      <c r="M195" s="55" t="s">
        <v>75</v>
      </c>
      <c r="N195" s="55" t="s">
        <v>27</v>
      </c>
      <c r="O195" s="57">
        <v>41747</v>
      </c>
      <c r="P195" s="51">
        <v>2392258</v>
      </c>
      <c r="Q195" s="51">
        <v>41000</v>
      </c>
      <c r="R195" s="51">
        <v>52500</v>
      </c>
      <c r="S195" s="51">
        <v>85000</v>
      </c>
      <c r="T195" s="51">
        <v>9000</v>
      </c>
      <c r="U195" s="51"/>
      <c r="V195" s="51"/>
      <c r="W195" s="52"/>
      <c r="X195" s="52"/>
      <c r="Y195" s="51"/>
      <c r="Z195" s="60" t="s">
        <v>58</v>
      </c>
      <c r="AA195" s="61"/>
      <c r="AB195" s="82">
        <f>IF(Z195=Tables!J$5,AA195*P195,)</f>
        <v>0</v>
      </c>
      <c r="AC195" s="147"/>
      <c r="AD195" s="147"/>
      <c r="AE195" s="57"/>
      <c r="AF195" s="157"/>
      <c r="AG195" s="51"/>
      <c r="AH195" s="51"/>
      <c r="AK195" s="53" t="s">
        <v>223</v>
      </c>
      <c r="AL195" s="159" t="s">
        <v>939</v>
      </c>
      <c r="AV195" s="51"/>
      <c r="AX195" s="51"/>
      <c r="AZ195" s="51"/>
      <c r="BB195" s="51"/>
      <c r="BD195" s="51"/>
      <c r="BF195" s="51"/>
    </row>
    <row r="196" spans="1:58" s="53" customFormat="1" ht="12.75" customHeight="1">
      <c r="A196" s="156">
        <v>14194</v>
      </c>
      <c r="B196" s="159" t="s">
        <v>941</v>
      </c>
      <c r="C196" s="160" t="s">
        <v>803</v>
      </c>
      <c r="D196" s="159" t="s">
        <v>316</v>
      </c>
      <c r="E196" s="160" t="s">
        <v>317</v>
      </c>
      <c r="F196" s="159" t="s">
        <v>27</v>
      </c>
      <c r="G196" s="55" t="s">
        <v>177</v>
      </c>
      <c r="H196" s="56"/>
      <c r="I196" s="55" t="s">
        <v>14</v>
      </c>
      <c r="J196" s="55" t="s">
        <v>38</v>
      </c>
      <c r="K196" s="55" t="s">
        <v>87</v>
      </c>
      <c r="L196" s="55" t="s">
        <v>76</v>
      </c>
      <c r="M196" s="55" t="s">
        <v>75</v>
      </c>
      <c r="N196" s="55" t="s">
        <v>27</v>
      </c>
      <c r="O196" s="57">
        <v>41745</v>
      </c>
      <c r="P196" s="51">
        <v>6450</v>
      </c>
      <c r="Q196" s="51"/>
      <c r="R196" s="51"/>
      <c r="S196" s="51"/>
      <c r="T196" s="51"/>
      <c r="U196" s="51"/>
      <c r="V196" s="51"/>
      <c r="W196" s="52"/>
      <c r="X196" s="52"/>
      <c r="Y196" s="51"/>
      <c r="Z196" s="60" t="s">
        <v>56</v>
      </c>
      <c r="AA196" s="61"/>
      <c r="AB196" s="82">
        <f>IF(Z196=Tables!J$5,AA196*P196,)</f>
        <v>0</v>
      </c>
      <c r="AC196" s="147"/>
      <c r="AD196" s="147"/>
      <c r="AE196" s="57"/>
      <c r="AF196" s="157"/>
      <c r="AG196" s="51"/>
      <c r="AH196" s="51"/>
      <c r="AK196" s="53" t="s">
        <v>942</v>
      </c>
      <c r="AL196" s="159" t="s">
        <v>943</v>
      </c>
      <c r="AV196" s="51"/>
      <c r="AX196" s="51"/>
      <c r="AZ196" s="51"/>
      <c r="BB196" s="51"/>
      <c r="BD196" s="51"/>
      <c r="BF196" s="51"/>
    </row>
    <row r="197" spans="1:58" s="53" customFormat="1" ht="12.75" customHeight="1">
      <c r="A197" s="156">
        <v>14195</v>
      </c>
      <c r="B197" s="159" t="s">
        <v>944</v>
      </c>
      <c r="C197" s="160" t="s">
        <v>311</v>
      </c>
      <c r="D197" s="159" t="s">
        <v>945</v>
      </c>
      <c r="E197" s="160" t="s">
        <v>356</v>
      </c>
      <c r="F197" s="159" t="s">
        <v>27</v>
      </c>
      <c r="G197" s="55" t="s">
        <v>177</v>
      </c>
      <c r="H197" s="56">
        <v>8815</v>
      </c>
      <c r="I197" s="55" t="s">
        <v>152</v>
      </c>
      <c r="J197" s="55" t="s">
        <v>39</v>
      </c>
      <c r="K197" s="55" t="s">
        <v>87</v>
      </c>
      <c r="L197" s="161" t="s">
        <v>569</v>
      </c>
      <c r="M197" s="55" t="s">
        <v>75</v>
      </c>
      <c r="N197" s="55" t="s">
        <v>27</v>
      </c>
      <c r="O197" s="57">
        <v>41757</v>
      </c>
      <c r="P197" s="51">
        <v>318270</v>
      </c>
      <c r="Q197" s="51">
        <v>13669</v>
      </c>
      <c r="R197" s="51"/>
      <c r="S197" s="51"/>
      <c r="T197" s="51"/>
      <c r="U197" s="51"/>
      <c r="V197" s="51"/>
      <c r="W197" s="52"/>
      <c r="X197" s="52"/>
      <c r="Y197" s="51"/>
      <c r="Z197" s="60" t="s">
        <v>57</v>
      </c>
      <c r="AA197" s="61"/>
      <c r="AB197" s="82">
        <f>IF(Z197=Tables!J$5,AA197*P197,)</f>
        <v>0</v>
      </c>
      <c r="AC197" s="147"/>
      <c r="AD197" s="147"/>
      <c r="AE197" s="57"/>
      <c r="AF197" s="157"/>
      <c r="AG197" s="51"/>
      <c r="AH197" s="51"/>
      <c r="AK197" s="53" t="s">
        <v>226</v>
      </c>
      <c r="AL197" s="159" t="s">
        <v>946</v>
      </c>
      <c r="AV197" s="51"/>
      <c r="AX197" s="51"/>
      <c r="AZ197" s="51"/>
      <c r="BB197" s="51"/>
      <c r="BD197" s="51"/>
      <c r="BF197" s="51"/>
    </row>
    <row r="198" spans="1:58" s="53" customFormat="1" ht="12.75" customHeight="1">
      <c r="A198" s="156">
        <v>14196</v>
      </c>
      <c r="B198" s="159" t="s">
        <v>1264</v>
      </c>
      <c r="C198" s="160" t="s">
        <v>1265</v>
      </c>
      <c r="E198" s="54"/>
      <c r="F198" s="53" t="s">
        <v>27</v>
      </c>
      <c r="G198" s="55" t="s">
        <v>177</v>
      </c>
      <c r="H198" s="56"/>
      <c r="I198" s="55" t="s">
        <v>12</v>
      </c>
      <c r="J198" s="55" t="s">
        <v>39</v>
      </c>
      <c r="K198" s="55" t="s">
        <v>111</v>
      </c>
      <c r="L198" s="55" t="s">
        <v>163</v>
      </c>
      <c r="M198" s="55" t="s">
        <v>75</v>
      </c>
      <c r="N198" s="55" t="s">
        <v>27</v>
      </c>
      <c r="O198" s="57">
        <v>41745</v>
      </c>
      <c r="P198" s="51">
        <v>20018</v>
      </c>
      <c r="Q198" s="51"/>
      <c r="R198" s="51"/>
      <c r="S198" s="51"/>
      <c r="T198" s="51"/>
      <c r="U198" s="51"/>
      <c r="V198" s="51"/>
      <c r="W198" s="52"/>
      <c r="X198" s="52"/>
      <c r="Y198" s="51"/>
      <c r="Z198" s="60" t="s">
        <v>56</v>
      </c>
      <c r="AA198" s="61"/>
      <c r="AB198" s="82">
        <f>IF(Z198=Tables!J$5,AA198*P198,)</f>
        <v>0</v>
      </c>
      <c r="AC198" s="147"/>
      <c r="AD198" s="147"/>
      <c r="AE198" s="57"/>
      <c r="AF198" s="157"/>
      <c r="AG198" s="51"/>
      <c r="AH198" s="51"/>
      <c r="AK198" s="53" t="s">
        <v>223</v>
      </c>
      <c r="AL198" s="159" t="s">
        <v>948</v>
      </c>
      <c r="AV198" s="51"/>
      <c r="AX198" s="51"/>
      <c r="AZ198" s="51"/>
      <c r="BB198" s="51"/>
      <c r="BD198" s="51"/>
      <c r="BF198" s="51"/>
    </row>
    <row r="199" spans="1:58" s="53" customFormat="1" ht="12.75" customHeight="1">
      <c r="A199" s="156">
        <v>14197</v>
      </c>
      <c r="B199" s="159" t="s">
        <v>947</v>
      </c>
      <c r="C199" s="160" t="s">
        <v>311</v>
      </c>
      <c r="E199" s="160" t="s">
        <v>680</v>
      </c>
      <c r="F199" s="53" t="s">
        <v>27</v>
      </c>
      <c r="G199" s="55" t="s">
        <v>177</v>
      </c>
      <c r="H199" s="56"/>
      <c r="I199" s="55" t="s">
        <v>12</v>
      </c>
      <c r="J199" s="55" t="s">
        <v>149</v>
      </c>
      <c r="K199" s="55" t="s">
        <v>85</v>
      </c>
      <c r="L199" s="55" t="s">
        <v>74</v>
      </c>
      <c r="M199" s="55" t="s">
        <v>75</v>
      </c>
      <c r="N199" s="55" t="s">
        <v>27</v>
      </c>
      <c r="O199" s="57">
        <v>41745</v>
      </c>
      <c r="P199" s="51">
        <v>1650</v>
      </c>
      <c r="Q199" s="51"/>
      <c r="R199" s="51"/>
      <c r="S199" s="51"/>
      <c r="T199" s="51"/>
      <c r="U199" s="51"/>
      <c r="V199" s="51"/>
      <c r="W199" s="52"/>
      <c r="X199" s="52"/>
      <c r="Y199" s="51"/>
      <c r="Z199" s="60" t="s">
        <v>67</v>
      </c>
      <c r="AA199" s="61">
        <v>0.3</v>
      </c>
      <c r="AB199" s="82">
        <f>IF(Z199=Tables!J$5,AA199*P199,)</f>
        <v>0</v>
      </c>
      <c r="AC199" s="147"/>
      <c r="AD199" s="147"/>
      <c r="AE199" s="57"/>
      <c r="AF199" s="157"/>
      <c r="AG199" s="51"/>
      <c r="AH199" s="51"/>
      <c r="AK199" s="159" t="s">
        <v>223</v>
      </c>
      <c r="AL199" s="159" t="s">
        <v>948</v>
      </c>
      <c r="AV199" s="51"/>
      <c r="AX199" s="51"/>
      <c r="AZ199" s="51"/>
      <c r="BB199" s="51"/>
      <c r="BD199" s="51"/>
      <c r="BF199" s="51"/>
    </row>
    <row r="200" spans="1:58" s="53" customFormat="1" ht="12.75" customHeight="1">
      <c r="A200" s="156">
        <v>14198</v>
      </c>
      <c r="B200" s="159" t="s">
        <v>949</v>
      </c>
      <c r="C200" s="160" t="s">
        <v>950</v>
      </c>
      <c r="D200" s="159" t="s">
        <v>465</v>
      </c>
      <c r="E200" s="160" t="s">
        <v>317</v>
      </c>
      <c r="F200" s="53" t="s">
        <v>27</v>
      </c>
      <c r="G200" s="55" t="s">
        <v>177</v>
      </c>
      <c r="H200" s="56"/>
      <c r="I200" s="55" t="s">
        <v>152</v>
      </c>
      <c r="J200" s="55" t="s">
        <v>37</v>
      </c>
      <c r="K200" s="55" t="s">
        <v>85</v>
      </c>
      <c r="L200" s="55" t="s">
        <v>74</v>
      </c>
      <c r="M200" s="55" t="s">
        <v>75</v>
      </c>
      <c r="N200" s="55" t="s">
        <v>27</v>
      </c>
      <c r="O200" s="57">
        <v>41745</v>
      </c>
      <c r="P200" s="82">
        <v>17246</v>
      </c>
      <c r="Q200" s="51"/>
      <c r="R200" s="51"/>
      <c r="S200" s="51"/>
      <c r="T200" s="51"/>
      <c r="U200" s="51"/>
      <c r="V200" s="51"/>
      <c r="W200" s="52"/>
      <c r="X200" s="52"/>
      <c r="Y200" s="51"/>
      <c r="Z200" s="60" t="s">
        <v>56</v>
      </c>
      <c r="AA200" s="61">
        <v>1</v>
      </c>
      <c r="AB200" s="82">
        <f>IF(Z200=Tables!J$5,AA200*P200,)</f>
        <v>0</v>
      </c>
      <c r="AC200" s="147"/>
      <c r="AD200" s="147"/>
      <c r="AE200" s="57">
        <v>41745</v>
      </c>
      <c r="AF200" s="157">
        <v>34657</v>
      </c>
      <c r="AG200" s="51">
        <v>17246</v>
      </c>
      <c r="AH200" s="51"/>
      <c r="AI200" s="53" t="s">
        <v>246</v>
      </c>
      <c r="AJ200" s="159" t="s">
        <v>860</v>
      </c>
      <c r="AV200" s="51"/>
      <c r="AX200" s="51"/>
      <c r="AZ200" s="51"/>
      <c r="BB200" s="51"/>
      <c r="BD200" s="51"/>
      <c r="BF200" s="51"/>
    </row>
    <row r="201" spans="1:58" s="53" customFormat="1" ht="12.75" customHeight="1">
      <c r="A201" s="156">
        <v>14199</v>
      </c>
      <c r="B201" s="159" t="s">
        <v>951</v>
      </c>
      <c r="C201" s="160" t="s">
        <v>952</v>
      </c>
      <c r="E201" s="160" t="s">
        <v>355</v>
      </c>
      <c r="F201" s="159" t="s">
        <v>27</v>
      </c>
      <c r="G201" s="55" t="s">
        <v>178</v>
      </c>
      <c r="H201" s="56"/>
      <c r="I201" s="55" t="s">
        <v>152</v>
      </c>
      <c r="J201" s="55" t="s">
        <v>38</v>
      </c>
      <c r="K201" s="55" t="s">
        <v>87</v>
      </c>
      <c r="L201" s="55" t="s">
        <v>164</v>
      </c>
      <c r="M201" s="55" t="s">
        <v>304</v>
      </c>
      <c r="N201" s="55" t="s">
        <v>27</v>
      </c>
      <c r="O201" s="57">
        <v>41753</v>
      </c>
      <c r="P201" s="51">
        <v>476539</v>
      </c>
      <c r="Q201" s="51"/>
      <c r="R201" s="51"/>
      <c r="S201" s="51"/>
      <c r="T201" s="51"/>
      <c r="U201" s="51"/>
      <c r="V201" s="51"/>
      <c r="W201" s="52"/>
      <c r="X201" s="52"/>
      <c r="Y201" s="51"/>
      <c r="Z201" s="60" t="s">
        <v>56</v>
      </c>
      <c r="AA201" s="61">
        <v>1</v>
      </c>
      <c r="AB201" s="82">
        <f>IF(Z201=Tables!J$5,AA201*P201,)</f>
        <v>0</v>
      </c>
      <c r="AC201" s="147"/>
      <c r="AD201" s="147"/>
      <c r="AE201" s="57"/>
      <c r="AF201" s="157"/>
      <c r="AG201" s="51"/>
      <c r="AH201" s="51"/>
      <c r="AK201" s="159" t="s">
        <v>303</v>
      </c>
      <c r="AL201" s="159" t="s">
        <v>979</v>
      </c>
      <c r="AV201" s="51"/>
      <c r="AX201" s="51"/>
      <c r="AZ201" s="51"/>
      <c r="BB201" s="51"/>
      <c r="BD201" s="51"/>
      <c r="BF201" s="51"/>
    </row>
    <row r="202" spans="1:58" s="53" customFormat="1" ht="12.75" customHeight="1">
      <c r="A202" s="156">
        <v>14200</v>
      </c>
      <c r="B202" s="159" t="s">
        <v>953</v>
      </c>
      <c r="C202" s="160" t="s">
        <v>954</v>
      </c>
      <c r="D202" s="159" t="s">
        <v>955</v>
      </c>
      <c r="E202" s="160" t="s">
        <v>356</v>
      </c>
      <c r="F202" s="159" t="s">
        <v>27</v>
      </c>
      <c r="G202" s="55" t="s">
        <v>177</v>
      </c>
      <c r="H202" s="56"/>
      <c r="I202" s="55" t="s">
        <v>13</v>
      </c>
      <c r="J202" s="55" t="s">
        <v>38</v>
      </c>
      <c r="K202" s="55" t="s">
        <v>111</v>
      </c>
      <c r="L202" s="55" t="s">
        <v>164</v>
      </c>
      <c r="M202" s="55" t="s">
        <v>304</v>
      </c>
      <c r="N202" s="55" t="s">
        <v>27</v>
      </c>
      <c r="O202" s="57">
        <v>41755</v>
      </c>
      <c r="P202" s="51">
        <v>59987</v>
      </c>
      <c r="Q202" s="51"/>
      <c r="R202" s="51"/>
      <c r="S202" s="51"/>
      <c r="T202" s="51"/>
      <c r="U202" s="51"/>
      <c r="V202" s="51"/>
      <c r="W202" s="52"/>
      <c r="X202" s="52"/>
      <c r="Y202" s="51"/>
      <c r="Z202" s="60" t="s">
        <v>58</v>
      </c>
      <c r="AA202" s="61"/>
      <c r="AB202" s="82">
        <f>IF(Z202=Tables!J$5,AA202*P202,)</f>
        <v>0</v>
      </c>
      <c r="AC202" s="147"/>
      <c r="AD202" s="147"/>
      <c r="AE202" s="57"/>
      <c r="AF202" s="157"/>
      <c r="AG202" s="51"/>
      <c r="AH202" s="51"/>
      <c r="AK202" s="159" t="s">
        <v>956</v>
      </c>
      <c r="AL202" s="159" t="s">
        <v>957</v>
      </c>
      <c r="AV202" s="51"/>
      <c r="AX202" s="51"/>
      <c r="AZ202" s="51"/>
      <c r="BB202" s="51"/>
      <c r="BD202" s="51"/>
      <c r="BF202" s="51"/>
    </row>
    <row r="203" spans="1:58" s="53" customFormat="1" ht="12.75" customHeight="1">
      <c r="A203" s="156">
        <v>14201</v>
      </c>
      <c r="B203" s="159" t="s">
        <v>958</v>
      </c>
      <c r="C203" s="160" t="s">
        <v>959</v>
      </c>
      <c r="D203" s="159" t="s">
        <v>427</v>
      </c>
      <c r="E203" s="160" t="s">
        <v>313</v>
      </c>
      <c r="F203" s="159" t="s">
        <v>27</v>
      </c>
      <c r="G203" s="55" t="s">
        <v>177</v>
      </c>
      <c r="H203" s="56"/>
      <c r="I203" s="55" t="s">
        <v>16</v>
      </c>
      <c r="J203" s="55" t="s">
        <v>38</v>
      </c>
      <c r="K203" s="55" t="s">
        <v>111</v>
      </c>
      <c r="L203" s="55" t="s">
        <v>164</v>
      </c>
      <c r="M203" s="55" t="s">
        <v>304</v>
      </c>
      <c r="N203" s="55" t="s">
        <v>27</v>
      </c>
      <c r="O203" s="57">
        <v>41751</v>
      </c>
      <c r="P203" s="51">
        <v>5983</v>
      </c>
      <c r="Q203" s="51"/>
      <c r="R203" s="51"/>
      <c r="S203" s="51"/>
      <c r="T203" s="51"/>
      <c r="U203" s="51"/>
      <c r="V203" s="51"/>
      <c r="W203" s="52"/>
      <c r="X203" s="52"/>
      <c r="Y203" s="51"/>
      <c r="Z203" s="60" t="s">
        <v>57</v>
      </c>
      <c r="AA203" s="61"/>
      <c r="AB203" s="82">
        <f>IF(Z203=Tables!J$5,AA203*P203,)</f>
        <v>0</v>
      </c>
      <c r="AC203" s="147"/>
      <c r="AD203" s="147"/>
      <c r="AE203" s="57"/>
      <c r="AF203" s="157"/>
      <c r="AG203" s="51"/>
      <c r="AH203" s="51"/>
      <c r="AK203" s="159" t="s">
        <v>429</v>
      </c>
      <c r="AL203" s="159" t="s">
        <v>960</v>
      </c>
      <c r="AV203" s="51"/>
      <c r="AX203" s="51"/>
      <c r="AZ203" s="51"/>
      <c r="BB203" s="51"/>
      <c r="BD203" s="51"/>
      <c r="BF203" s="51"/>
    </row>
    <row r="204" spans="1:58" s="53" customFormat="1" ht="12.75" customHeight="1">
      <c r="A204" s="156">
        <v>14202</v>
      </c>
      <c r="B204" s="159" t="s">
        <v>961</v>
      </c>
      <c r="C204" s="160" t="s">
        <v>962</v>
      </c>
      <c r="E204" s="160" t="s">
        <v>313</v>
      </c>
      <c r="F204" s="53" t="s">
        <v>27</v>
      </c>
      <c r="G204" s="55" t="s">
        <v>177</v>
      </c>
      <c r="H204" s="56"/>
      <c r="I204" s="55" t="s">
        <v>293</v>
      </c>
      <c r="J204" s="55" t="s">
        <v>40</v>
      </c>
      <c r="K204" s="55" t="s">
        <v>87</v>
      </c>
      <c r="L204" s="55" t="s">
        <v>163</v>
      </c>
      <c r="M204" s="55" t="s">
        <v>75</v>
      </c>
      <c r="N204" s="55" t="s">
        <v>27</v>
      </c>
      <c r="O204" s="57">
        <v>41758</v>
      </c>
      <c r="P204" s="51">
        <v>251630</v>
      </c>
      <c r="Q204" s="51"/>
      <c r="R204" s="51"/>
      <c r="S204" s="51"/>
      <c r="T204" s="51"/>
      <c r="U204" s="51"/>
      <c r="V204" s="51"/>
      <c r="W204" s="52"/>
      <c r="X204" s="52"/>
      <c r="Y204" s="51"/>
      <c r="Z204" s="60" t="s">
        <v>57</v>
      </c>
      <c r="AA204" s="61"/>
      <c r="AB204" s="82">
        <f>IF(Z204=Tables!J$5,AA204*P204,)</f>
        <v>0</v>
      </c>
      <c r="AC204" s="147"/>
      <c r="AD204" s="147"/>
      <c r="AE204" s="57"/>
      <c r="AF204" s="157"/>
      <c r="AG204" s="51"/>
      <c r="AH204" s="51"/>
      <c r="AU204" s="159" t="s">
        <v>1008</v>
      </c>
      <c r="AV204" s="51">
        <v>239500</v>
      </c>
      <c r="AW204" s="159" t="s">
        <v>1007</v>
      </c>
      <c r="AX204" s="51">
        <v>246263</v>
      </c>
      <c r="AY204" s="159" t="s">
        <v>1009</v>
      </c>
      <c r="AZ204" s="51">
        <v>279500</v>
      </c>
      <c r="BB204" s="51"/>
      <c r="BD204" s="51"/>
      <c r="BF204" s="51"/>
    </row>
    <row r="205" spans="1:58" s="53" customFormat="1" ht="12.75" customHeight="1">
      <c r="A205" s="156">
        <v>14203</v>
      </c>
      <c r="B205" s="160" t="s">
        <v>963</v>
      </c>
      <c r="C205" s="160" t="s">
        <v>963</v>
      </c>
      <c r="E205" s="54"/>
      <c r="F205" s="53" t="s">
        <v>27</v>
      </c>
      <c r="G205" s="55" t="s">
        <v>177</v>
      </c>
      <c r="H205" s="56"/>
      <c r="I205" s="55" t="s">
        <v>12</v>
      </c>
      <c r="J205" s="55" t="s">
        <v>38</v>
      </c>
      <c r="K205" s="55" t="s">
        <v>87</v>
      </c>
      <c r="L205" s="55" t="s">
        <v>163</v>
      </c>
      <c r="M205" s="55" t="s">
        <v>75</v>
      </c>
      <c r="N205" s="55" t="s">
        <v>27</v>
      </c>
      <c r="O205" s="57">
        <v>41751</v>
      </c>
      <c r="P205" s="51">
        <v>27840</v>
      </c>
      <c r="Q205" s="51"/>
      <c r="R205" s="51"/>
      <c r="S205" s="51"/>
      <c r="T205" s="51"/>
      <c r="U205" s="51"/>
      <c r="V205" s="51"/>
      <c r="W205" s="52"/>
      <c r="X205" s="52"/>
      <c r="Y205" s="51"/>
      <c r="Z205" s="60" t="s">
        <v>56</v>
      </c>
      <c r="AA205" s="61"/>
      <c r="AB205" s="82">
        <f>IF(Z205=Tables!J$5,AA205*P205,)</f>
        <v>0</v>
      </c>
      <c r="AC205" s="147"/>
      <c r="AD205" s="147"/>
      <c r="AE205" s="57"/>
      <c r="AF205" s="157"/>
      <c r="AG205" s="51"/>
      <c r="AH205" s="51"/>
      <c r="AK205" s="159" t="s">
        <v>269</v>
      </c>
      <c r="AL205" s="159" t="s">
        <v>436</v>
      </c>
      <c r="AV205" s="51"/>
      <c r="AX205" s="51"/>
      <c r="AZ205" s="51"/>
      <c r="BB205" s="51"/>
      <c r="BD205" s="51"/>
      <c r="BF205" s="51"/>
    </row>
    <row r="206" spans="1:58" s="53" customFormat="1" ht="12.75" customHeight="1">
      <c r="A206" s="156">
        <v>14204</v>
      </c>
      <c r="B206" s="159" t="s">
        <v>964</v>
      </c>
      <c r="C206" s="160" t="s">
        <v>965</v>
      </c>
      <c r="D206" s="159" t="s">
        <v>966</v>
      </c>
      <c r="E206" s="160" t="s">
        <v>363</v>
      </c>
      <c r="F206" s="159" t="s">
        <v>27</v>
      </c>
      <c r="G206" s="55" t="s">
        <v>177</v>
      </c>
      <c r="H206" s="56"/>
      <c r="I206" s="55" t="s">
        <v>12</v>
      </c>
      <c r="J206" s="55" t="s">
        <v>38</v>
      </c>
      <c r="K206" s="55" t="s">
        <v>111</v>
      </c>
      <c r="L206" s="55" t="s">
        <v>164</v>
      </c>
      <c r="M206" s="55" t="s">
        <v>304</v>
      </c>
      <c r="N206" s="55" t="s">
        <v>27</v>
      </c>
      <c r="O206" s="57">
        <v>41751</v>
      </c>
      <c r="P206" s="51">
        <v>2382</v>
      </c>
      <c r="Q206" s="51"/>
      <c r="R206" s="51"/>
      <c r="S206" s="51"/>
      <c r="T206" s="51"/>
      <c r="U206" s="51"/>
      <c r="V206" s="51"/>
      <c r="W206" s="52"/>
      <c r="X206" s="52"/>
      <c r="Y206" s="51"/>
      <c r="Z206" s="60" t="s">
        <v>56</v>
      </c>
      <c r="AA206" s="61">
        <v>1</v>
      </c>
      <c r="AB206" s="82">
        <f>IF(Z206=Tables!J$5,AA206*P206,)</f>
        <v>0</v>
      </c>
      <c r="AC206" s="147"/>
      <c r="AD206" s="147"/>
      <c r="AE206" s="57"/>
      <c r="AF206" s="157"/>
      <c r="AG206" s="51"/>
      <c r="AH206" s="51"/>
      <c r="AK206" s="159" t="s">
        <v>217</v>
      </c>
      <c r="AL206" s="159" t="s">
        <v>931</v>
      </c>
      <c r="AV206" s="51"/>
      <c r="AX206" s="51"/>
      <c r="AZ206" s="51"/>
      <c r="BB206" s="51"/>
      <c r="BD206" s="51"/>
      <c r="BF206" s="51"/>
    </row>
    <row r="207" spans="1:58" s="53" customFormat="1" ht="12.75" customHeight="1">
      <c r="A207" s="156">
        <v>14205</v>
      </c>
      <c r="B207" s="159" t="s">
        <v>967</v>
      </c>
      <c r="C207" s="160" t="s">
        <v>311</v>
      </c>
      <c r="D207" s="159" t="s">
        <v>968</v>
      </c>
      <c r="E207" s="160" t="s">
        <v>969</v>
      </c>
      <c r="F207" s="53" t="s">
        <v>27</v>
      </c>
      <c r="G207" s="55" t="s">
        <v>177</v>
      </c>
      <c r="H207" s="56"/>
      <c r="I207" s="55" t="s">
        <v>12</v>
      </c>
      <c r="J207" s="55" t="s">
        <v>38</v>
      </c>
      <c r="K207" s="55" t="s">
        <v>111</v>
      </c>
      <c r="L207" s="55" t="s">
        <v>74</v>
      </c>
      <c r="M207" s="55" t="s">
        <v>75</v>
      </c>
      <c r="N207" s="55" t="s">
        <v>27</v>
      </c>
      <c r="O207" s="57">
        <v>41754</v>
      </c>
      <c r="P207" s="51">
        <v>2611</v>
      </c>
      <c r="Q207" s="51"/>
      <c r="R207" s="51"/>
      <c r="S207" s="51"/>
      <c r="T207" s="51"/>
      <c r="U207" s="51"/>
      <c r="V207" s="51"/>
      <c r="W207" s="52"/>
      <c r="X207" s="52"/>
      <c r="Y207" s="51"/>
      <c r="Z207" s="60" t="s">
        <v>56</v>
      </c>
      <c r="AA207" s="61"/>
      <c r="AB207" s="82">
        <f>IF(Z207=Tables!J$5,AA207*P207,)</f>
        <v>0</v>
      </c>
      <c r="AC207" s="147"/>
      <c r="AD207" s="147"/>
      <c r="AE207" s="57"/>
      <c r="AF207" s="157"/>
      <c r="AG207" s="51"/>
      <c r="AH207" s="51"/>
      <c r="AK207" s="53" t="s">
        <v>269</v>
      </c>
      <c r="AL207" s="159" t="s">
        <v>466</v>
      </c>
      <c r="AM207" s="53" t="s">
        <v>212</v>
      </c>
      <c r="AN207" s="159" t="s">
        <v>649</v>
      </c>
      <c r="AV207" s="51"/>
      <c r="AX207" s="51"/>
      <c r="AZ207" s="51"/>
      <c r="BB207" s="51"/>
      <c r="BD207" s="51"/>
      <c r="BF207" s="51"/>
    </row>
    <row r="208" spans="1:58" s="53" customFormat="1" ht="12.75" customHeight="1">
      <c r="A208" s="156">
        <v>14206</v>
      </c>
      <c r="B208" s="159" t="s">
        <v>970</v>
      </c>
      <c r="C208" s="160" t="s">
        <v>311</v>
      </c>
      <c r="D208" s="159" t="s">
        <v>465</v>
      </c>
      <c r="E208" s="160" t="s">
        <v>317</v>
      </c>
      <c r="F208" s="53" t="s">
        <v>27</v>
      </c>
      <c r="G208" s="55" t="s">
        <v>177</v>
      </c>
      <c r="H208" s="56"/>
      <c r="I208" s="55" t="s">
        <v>12</v>
      </c>
      <c r="J208" s="55" t="s">
        <v>38</v>
      </c>
      <c r="K208" s="55" t="s">
        <v>87</v>
      </c>
      <c r="L208" s="55" t="s">
        <v>74</v>
      </c>
      <c r="M208" s="55" t="s">
        <v>75</v>
      </c>
      <c r="N208" s="55" t="s">
        <v>27</v>
      </c>
      <c r="O208" s="57">
        <v>41754</v>
      </c>
      <c r="P208" s="51">
        <v>4449</v>
      </c>
      <c r="Q208" s="51"/>
      <c r="R208" s="51"/>
      <c r="S208" s="51"/>
      <c r="T208" s="51"/>
      <c r="U208" s="51"/>
      <c r="V208" s="51"/>
      <c r="W208" s="52"/>
      <c r="X208" s="52"/>
      <c r="Y208" s="51"/>
      <c r="Z208" s="60" t="s">
        <v>56</v>
      </c>
      <c r="AA208" s="61"/>
      <c r="AB208" s="82">
        <f>IF(Z208=Tables!J$5,AA208*P208,)</f>
        <v>0</v>
      </c>
      <c r="AC208" s="147"/>
      <c r="AD208" s="147"/>
      <c r="AE208" s="57"/>
      <c r="AF208" s="157"/>
      <c r="AG208" s="51"/>
      <c r="AH208" s="51"/>
      <c r="AK208" s="53" t="s">
        <v>269</v>
      </c>
      <c r="AL208" s="159" t="s">
        <v>466</v>
      </c>
      <c r="AM208" s="53" t="s">
        <v>212</v>
      </c>
      <c r="AN208" s="159" t="s">
        <v>649</v>
      </c>
      <c r="AV208" s="51"/>
      <c r="AX208" s="51"/>
      <c r="AZ208" s="51"/>
      <c r="BB208" s="51"/>
      <c r="BD208" s="51"/>
      <c r="BF208" s="51"/>
    </row>
    <row r="209" spans="1:58" s="53" customFormat="1" ht="12.75" customHeight="1">
      <c r="A209" s="156">
        <v>14207</v>
      </c>
      <c r="B209" s="159" t="s">
        <v>971</v>
      </c>
      <c r="C209" s="160" t="s">
        <v>311</v>
      </c>
      <c r="D209" s="159" t="s">
        <v>465</v>
      </c>
      <c r="E209" s="160" t="s">
        <v>317</v>
      </c>
      <c r="F209" s="53" t="s">
        <v>27</v>
      </c>
      <c r="G209" s="55" t="s">
        <v>177</v>
      </c>
      <c r="H209" s="56"/>
      <c r="I209" s="55" t="s">
        <v>12</v>
      </c>
      <c r="J209" s="55" t="s">
        <v>38</v>
      </c>
      <c r="K209" s="55" t="s">
        <v>87</v>
      </c>
      <c r="L209" s="55" t="s">
        <v>74</v>
      </c>
      <c r="M209" s="55" t="s">
        <v>75</v>
      </c>
      <c r="N209" s="55" t="s">
        <v>27</v>
      </c>
      <c r="O209" s="57">
        <v>41754</v>
      </c>
      <c r="P209" s="51">
        <v>5176</v>
      </c>
      <c r="Q209" s="51"/>
      <c r="R209" s="51"/>
      <c r="S209" s="51"/>
      <c r="T209" s="51"/>
      <c r="U209" s="51"/>
      <c r="V209" s="51"/>
      <c r="W209" s="52"/>
      <c r="X209" s="52"/>
      <c r="Y209" s="51"/>
      <c r="Z209" s="60" t="s">
        <v>56</v>
      </c>
      <c r="AA209" s="61"/>
      <c r="AB209" s="82">
        <f>IF(Z209=Tables!J$5,AA209*P209,)</f>
        <v>0</v>
      </c>
      <c r="AC209" s="147"/>
      <c r="AD209" s="147"/>
      <c r="AE209" s="57"/>
      <c r="AF209" s="157"/>
      <c r="AG209" s="51"/>
      <c r="AH209" s="51"/>
      <c r="AK209" s="53" t="s">
        <v>269</v>
      </c>
      <c r="AL209" s="159" t="s">
        <v>466</v>
      </c>
      <c r="AM209" s="53" t="s">
        <v>212</v>
      </c>
      <c r="AN209" s="159" t="s">
        <v>649</v>
      </c>
      <c r="AV209" s="51"/>
      <c r="AX209" s="51"/>
      <c r="AZ209" s="51"/>
      <c r="BB209" s="51"/>
      <c r="BD209" s="51"/>
      <c r="BF209" s="51"/>
    </row>
    <row r="210" spans="1:58" s="53" customFormat="1" ht="12.75" customHeight="1">
      <c r="A210" s="156">
        <v>14208</v>
      </c>
      <c r="B210" s="159" t="s">
        <v>977</v>
      </c>
      <c r="C210" s="160" t="s">
        <v>978</v>
      </c>
      <c r="E210" s="160" t="s">
        <v>355</v>
      </c>
      <c r="F210" s="53" t="s">
        <v>27</v>
      </c>
      <c r="G210" s="55" t="s">
        <v>177</v>
      </c>
      <c r="H210" s="56"/>
      <c r="I210" s="55" t="s">
        <v>12</v>
      </c>
      <c r="J210" s="55" t="s">
        <v>38</v>
      </c>
      <c r="K210" s="55" t="s">
        <v>87</v>
      </c>
      <c r="L210" s="55" t="s">
        <v>163</v>
      </c>
      <c r="M210" s="55" t="s">
        <v>75</v>
      </c>
      <c r="N210" s="55" t="s">
        <v>27</v>
      </c>
      <c r="O210" s="57">
        <v>41754</v>
      </c>
      <c r="P210" s="51">
        <v>3210</v>
      </c>
      <c r="Q210" s="51"/>
      <c r="R210" s="51"/>
      <c r="S210" s="51"/>
      <c r="T210" s="51"/>
      <c r="U210" s="51"/>
      <c r="V210" s="51"/>
      <c r="W210" s="52"/>
      <c r="X210" s="52"/>
      <c r="Y210" s="51"/>
      <c r="Z210" s="60" t="s">
        <v>57</v>
      </c>
      <c r="AA210" s="61"/>
      <c r="AB210" s="82">
        <f>IF(Z210=Tables!J$5,AA210*P210,)</f>
        <v>0</v>
      </c>
      <c r="AC210" s="147"/>
      <c r="AD210" s="147"/>
      <c r="AE210" s="57"/>
      <c r="AF210" s="157"/>
      <c r="AG210" s="51"/>
      <c r="AH210" s="51"/>
      <c r="AV210" s="51"/>
      <c r="AX210" s="51"/>
      <c r="AZ210" s="51"/>
      <c r="BB210" s="51"/>
      <c r="BD210" s="51"/>
      <c r="BF210" s="51"/>
    </row>
    <row r="211" spans="1:58" s="53" customFormat="1" ht="12.75" customHeight="1">
      <c r="A211" s="156">
        <v>14209</v>
      </c>
      <c r="B211" s="159" t="s">
        <v>972</v>
      </c>
      <c r="C211" s="160" t="s">
        <v>973</v>
      </c>
      <c r="D211" s="159" t="s">
        <v>974</v>
      </c>
      <c r="E211" s="160" t="s">
        <v>975</v>
      </c>
      <c r="F211" s="53" t="s">
        <v>27</v>
      </c>
      <c r="G211" s="55" t="s">
        <v>178</v>
      </c>
      <c r="H211" s="56">
        <v>171063</v>
      </c>
      <c r="I211" s="55" t="s">
        <v>151</v>
      </c>
      <c r="J211" s="55" t="s">
        <v>38</v>
      </c>
      <c r="K211" s="55" t="s">
        <v>87</v>
      </c>
      <c r="L211" s="55" t="s">
        <v>569</v>
      </c>
      <c r="M211" s="55" t="s">
        <v>75</v>
      </c>
      <c r="N211" s="55" t="s">
        <v>27</v>
      </c>
      <c r="O211" s="57">
        <v>41768</v>
      </c>
      <c r="P211" s="51">
        <v>596928</v>
      </c>
      <c r="Q211" s="51"/>
      <c r="R211" s="51"/>
      <c r="S211" s="51"/>
      <c r="T211" s="51"/>
      <c r="U211" s="51"/>
      <c r="V211" s="51"/>
      <c r="W211" s="52"/>
      <c r="X211" s="52"/>
      <c r="Y211" s="51"/>
      <c r="Z211" s="60" t="s">
        <v>57</v>
      </c>
      <c r="AA211" s="61"/>
      <c r="AB211" s="82">
        <f>IF(Z211=Tables!J$5,AA211*P211,)</f>
        <v>0</v>
      </c>
      <c r="AC211" s="147"/>
      <c r="AD211" s="147"/>
      <c r="AE211" s="57"/>
      <c r="AF211" s="157"/>
      <c r="AG211" s="51"/>
      <c r="AH211" s="51"/>
      <c r="AK211" s="53" t="s">
        <v>263</v>
      </c>
      <c r="AL211" s="159" t="s">
        <v>976</v>
      </c>
      <c r="AV211" s="51"/>
      <c r="AX211" s="51"/>
      <c r="AZ211" s="51"/>
      <c r="BB211" s="51"/>
      <c r="BD211" s="51"/>
      <c r="BF211" s="51"/>
    </row>
    <row r="212" spans="1:58" s="53" customFormat="1" ht="12.75" customHeight="1">
      <c r="A212" s="156">
        <v>14210</v>
      </c>
      <c r="B212" s="159" t="s">
        <v>980</v>
      </c>
      <c r="C212" s="160" t="s">
        <v>311</v>
      </c>
      <c r="E212" s="160" t="s">
        <v>680</v>
      </c>
      <c r="F212" s="53" t="s">
        <v>27</v>
      </c>
      <c r="G212" s="55" t="s">
        <v>177</v>
      </c>
      <c r="H212" s="56"/>
      <c r="I212" s="55" t="s">
        <v>12</v>
      </c>
      <c r="J212" s="55" t="s">
        <v>38</v>
      </c>
      <c r="K212" s="55" t="s">
        <v>87</v>
      </c>
      <c r="L212" s="55" t="s">
        <v>74</v>
      </c>
      <c r="M212" s="55" t="s">
        <v>75</v>
      </c>
      <c r="N212" s="55" t="s">
        <v>27</v>
      </c>
      <c r="O212" s="57">
        <v>41758</v>
      </c>
      <c r="P212" s="51">
        <v>30890</v>
      </c>
      <c r="Q212" s="51"/>
      <c r="R212" s="51"/>
      <c r="S212" s="51"/>
      <c r="T212" s="51"/>
      <c r="U212" s="51"/>
      <c r="V212" s="51"/>
      <c r="W212" s="52"/>
      <c r="X212" s="52"/>
      <c r="Y212" s="51"/>
      <c r="Z212" s="60" t="s">
        <v>56</v>
      </c>
      <c r="AA212" s="61"/>
      <c r="AB212" s="82">
        <f>IF(Z212=Tables!J$5,AA212*P212,)</f>
        <v>0</v>
      </c>
      <c r="AC212" s="147"/>
      <c r="AD212" s="147"/>
      <c r="AE212" s="57"/>
      <c r="AF212" s="157"/>
      <c r="AG212" s="51"/>
      <c r="AH212" s="51"/>
      <c r="AK212" s="53" t="s">
        <v>223</v>
      </c>
      <c r="AL212" s="159" t="s">
        <v>948</v>
      </c>
      <c r="AV212" s="51"/>
      <c r="AX212" s="51"/>
      <c r="AZ212" s="51"/>
      <c r="BB212" s="51"/>
      <c r="BD212" s="51"/>
      <c r="BF212" s="51"/>
    </row>
    <row r="213" spans="1:58" s="53" customFormat="1" ht="12.75" customHeight="1">
      <c r="A213" s="156">
        <v>14211</v>
      </c>
      <c r="B213" s="159" t="s">
        <v>981</v>
      </c>
      <c r="C213" s="160" t="s">
        <v>311</v>
      </c>
      <c r="D213" s="159" t="s">
        <v>465</v>
      </c>
      <c r="E213" s="160" t="s">
        <v>317</v>
      </c>
      <c r="F213" s="53" t="s">
        <v>27</v>
      </c>
      <c r="G213" s="55" t="s">
        <v>177</v>
      </c>
      <c r="H213" s="56"/>
      <c r="I213" s="55" t="s">
        <v>12</v>
      </c>
      <c r="J213" s="55" t="s">
        <v>38</v>
      </c>
      <c r="K213" s="55" t="s">
        <v>87</v>
      </c>
      <c r="L213" s="55" t="s">
        <v>74</v>
      </c>
      <c r="M213" s="55" t="s">
        <v>75</v>
      </c>
      <c r="N213" s="55" t="s">
        <v>27</v>
      </c>
      <c r="O213" s="57">
        <v>41754</v>
      </c>
      <c r="P213" s="51">
        <v>377</v>
      </c>
      <c r="Q213" s="51"/>
      <c r="R213" s="51"/>
      <c r="S213" s="51"/>
      <c r="T213" s="51"/>
      <c r="U213" s="51"/>
      <c r="V213" s="51"/>
      <c r="W213" s="52"/>
      <c r="X213" s="52"/>
      <c r="Y213" s="51"/>
      <c r="Z213" s="60" t="s">
        <v>56</v>
      </c>
      <c r="AA213" s="61"/>
      <c r="AB213" s="82">
        <f>IF(Z213=Tables!J$5,AA213*P213,)</f>
        <v>0</v>
      </c>
      <c r="AC213" s="147"/>
      <c r="AD213" s="147"/>
      <c r="AE213" s="57"/>
      <c r="AF213" s="157"/>
      <c r="AG213" s="51"/>
      <c r="AH213" s="51"/>
      <c r="AV213" s="51"/>
      <c r="AX213" s="51"/>
      <c r="AZ213" s="51"/>
      <c r="BB213" s="51"/>
      <c r="BD213" s="51"/>
      <c r="BF213" s="51"/>
    </row>
    <row r="214" spans="1:58" s="53" customFormat="1" ht="12.75" customHeight="1">
      <c r="A214" s="156">
        <v>14212</v>
      </c>
      <c r="B214" s="159" t="s">
        <v>982</v>
      </c>
      <c r="C214" s="160" t="s">
        <v>983</v>
      </c>
      <c r="E214" s="160" t="s">
        <v>355</v>
      </c>
      <c r="F214" s="53" t="s">
        <v>27</v>
      </c>
      <c r="G214" s="55" t="s">
        <v>177</v>
      </c>
      <c r="H214" s="56"/>
      <c r="I214" s="55" t="s">
        <v>16</v>
      </c>
      <c r="J214" s="55" t="s">
        <v>38</v>
      </c>
      <c r="K214" s="55" t="s">
        <v>111</v>
      </c>
      <c r="L214" s="55" t="s">
        <v>164</v>
      </c>
      <c r="M214" s="55" t="s">
        <v>304</v>
      </c>
      <c r="N214" s="55" t="s">
        <v>27</v>
      </c>
      <c r="O214" s="57">
        <v>41754</v>
      </c>
      <c r="P214" s="51">
        <v>1300</v>
      </c>
      <c r="Q214" s="51"/>
      <c r="R214" s="51"/>
      <c r="S214" s="51"/>
      <c r="T214" s="51"/>
      <c r="U214" s="51"/>
      <c r="V214" s="51"/>
      <c r="W214" s="52"/>
      <c r="X214" s="52"/>
      <c r="Y214" s="51"/>
      <c r="Z214" s="60" t="s">
        <v>56</v>
      </c>
      <c r="AA214" s="61">
        <v>1</v>
      </c>
      <c r="AB214" s="82">
        <f>IF(Z214=Tables!J$5,AA214*P214,)</f>
        <v>0</v>
      </c>
      <c r="AC214" s="147"/>
      <c r="AD214" s="147"/>
      <c r="AE214" s="57"/>
      <c r="AF214" s="157"/>
      <c r="AG214" s="51"/>
      <c r="AH214" s="51"/>
      <c r="AV214" s="51"/>
      <c r="AX214" s="51"/>
      <c r="AZ214" s="51"/>
      <c r="BB214" s="51"/>
      <c r="BD214" s="51"/>
      <c r="BF214" s="51"/>
    </row>
    <row r="215" spans="1:58" s="53" customFormat="1" ht="12.75" customHeight="1">
      <c r="A215" s="156">
        <v>14213</v>
      </c>
      <c r="B215" s="159" t="s">
        <v>984</v>
      </c>
      <c r="C215" s="54"/>
      <c r="E215" s="160" t="s">
        <v>969</v>
      </c>
      <c r="F215" s="159" t="s">
        <v>27</v>
      </c>
      <c r="G215" s="55" t="s">
        <v>177</v>
      </c>
      <c r="H215" s="56">
        <v>2901</v>
      </c>
      <c r="I215" s="55" t="s">
        <v>12</v>
      </c>
      <c r="J215" s="55" t="s">
        <v>39</v>
      </c>
      <c r="K215" s="55" t="s">
        <v>87</v>
      </c>
      <c r="L215" s="55" t="s">
        <v>74</v>
      </c>
      <c r="M215" s="55" t="s">
        <v>75</v>
      </c>
      <c r="N215" s="55" t="s">
        <v>27</v>
      </c>
      <c r="O215" s="57">
        <v>41766</v>
      </c>
      <c r="P215" s="51">
        <v>52529</v>
      </c>
      <c r="Q215" s="51"/>
      <c r="R215" s="51"/>
      <c r="S215" s="51"/>
      <c r="T215" s="51"/>
      <c r="U215" s="51"/>
      <c r="V215" s="51"/>
      <c r="W215" s="52"/>
      <c r="X215" s="52"/>
      <c r="Y215" s="51"/>
      <c r="Z215" s="60" t="s">
        <v>67</v>
      </c>
      <c r="AA215" s="61">
        <v>0.3</v>
      </c>
      <c r="AB215" s="82">
        <f>IF(Z215=Tables!J$5,AA215*P215,)</f>
        <v>0</v>
      </c>
      <c r="AC215" s="147"/>
      <c r="AD215" s="147"/>
      <c r="AE215" s="57"/>
      <c r="AF215" s="157"/>
      <c r="AG215" s="51"/>
      <c r="AH215" s="51"/>
      <c r="AK215" s="53" t="s">
        <v>375</v>
      </c>
      <c r="AV215" s="51"/>
      <c r="AX215" s="51"/>
      <c r="AZ215" s="51"/>
      <c r="BB215" s="51"/>
      <c r="BD215" s="51"/>
      <c r="BF215" s="51"/>
    </row>
    <row r="216" spans="1:58" s="53" customFormat="1" ht="12.75" customHeight="1">
      <c r="A216" s="156">
        <v>14214</v>
      </c>
      <c r="B216" s="159" t="s">
        <v>985</v>
      </c>
      <c r="C216" s="160" t="s">
        <v>311</v>
      </c>
      <c r="E216" s="160" t="s">
        <v>986</v>
      </c>
      <c r="F216" s="159" t="s">
        <v>27</v>
      </c>
      <c r="G216" s="55" t="s">
        <v>177</v>
      </c>
      <c r="H216" s="56"/>
      <c r="I216" s="55" t="s">
        <v>12</v>
      </c>
      <c r="J216" s="55" t="s">
        <v>38</v>
      </c>
      <c r="K216" s="55" t="s">
        <v>87</v>
      </c>
      <c r="L216" s="55" t="s">
        <v>76</v>
      </c>
      <c r="M216" s="55" t="s">
        <v>75</v>
      </c>
      <c r="N216" s="55" t="s">
        <v>27</v>
      </c>
      <c r="O216" s="57">
        <v>41767</v>
      </c>
      <c r="P216" s="51">
        <v>2257233</v>
      </c>
      <c r="Q216" s="51"/>
      <c r="R216" s="51"/>
      <c r="S216" s="51"/>
      <c r="T216" s="51"/>
      <c r="U216" s="51"/>
      <c r="V216" s="51"/>
      <c r="W216" s="52"/>
      <c r="X216" s="52"/>
      <c r="Y216" s="51"/>
      <c r="Z216" s="60" t="s">
        <v>57</v>
      </c>
      <c r="AA216" s="61"/>
      <c r="AB216" s="82">
        <f>IF(Z216=Tables!J$5,AA216*P216,)</f>
        <v>0</v>
      </c>
      <c r="AC216" s="147"/>
      <c r="AD216" s="147"/>
      <c r="AE216" s="57"/>
      <c r="AF216" s="157"/>
      <c r="AG216" s="51"/>
      <c r="AH216" s="51"/>
      <c r="AI216" s="53" t="s">
        <v>223</v>
      </c>
      <c r="AJ216" s="159" t="s">
        <v>987</v>
      </c>
      <c r="AK216" s="53" t="s">
        <v>223</v>
      </c>
      <c r="AL216" s="159" t="s">
        <v>987</v>
      </c>
      <c r="AU216" s="159" t="s">
        <v>1046</v>
      </c>
      <c r="AV216" s="51"/>
      <c r="AX216" s="51"/>
      <c r="AZ216" s="51"/>
      <c r="BB216" s="51"/>
      <c r="BD216" s="51"/>
      <c r="BF216" s="51"/>
    </row>
    <row r="217" spans="1:58" s="53" customFormat="1" ht="12.75" customHeight="1">
      <c r="A217" s="156">
        <v>14215</v>
      </c>
      <c r="B217" s="159" t="s">
        <v>988</v>
      </c>
      <c r="C217" s="160" t="s">
        <v>989</v>
      </c>
      <c r="D217" s="159" t="s">
        <v>990</v>
      </c>
      <c r="E217" s="160" t="s">
        <v>412</v>
      </c>
      <c r="F217" s="159" t="s">
        <v>27</v>
      </c>
      <c r="G217" s="55" t="s">
        <v>177</v>
      </c>
      <c r="H217" s="56"/>
      <c r="I217" s="55" t="s">
        <v>152</v>
      </c>
      <c r="J217" s="55" t="s">
        <v>38</v>
      </c>
      <c r="K217" s="55" t="s">
        <v>111</v>
      </c>
      <c r="L217" s="55" t="s">
        <v>164</v>
      </c>
      <c r="M217" s="55" t="s">
        <v>304</v>
      </c>
      <c r="N217" s="55" t="s">
        <v>27</v>
      </c>
      <c r="O217" s="57">
        <v>41761</v>
      </c>
      <c r="P217" s="51">
        <v>9585</v>
      </c>
      <c r="Q217" s="51"/>
      <c r="R217" s="51"/>
      <c r="S217" s="51"/>
      <c r="T217" s="51"/>
      <c r="U217" s="51"/>
      <c r="V217" s="51"/>
      <c r="W217" s="52"/>
      <c r="X217" s="52"/>
      <c r="Y217" s="51"/>
      <c r="Z217" s="60" t="s">
        <v>57</v>
      </c>
      <c r="AA217" s="61"/>
      <c r="AB217" s="82">
        <f>IF(Z217=Tables!J$5,AA217*P217,)</f>
        <v>0</v>
      </c>
      <c r="AC217" s="147"/>
      <c r="AD217" s="147"/>
      <c r="AE217" s="57"/>
      <c r="AF217" s="157"/>
      <c r="AG217" s="51"/>
      <c r="AH217" s="51"/>
      <c r="AK217" s="159" t="s">
        <v>991</v>
      </c>
      <c r="AL217" s="159" t="s">
        <v>992</v>
      </c>
      <c r="AV217" s="51"/>
      <c r="AX217" s="51"/>
      <c r="AZ217" s="51"/>
      <c r="BB217" s="51"/>
      <c r="BD217" s="51"/>
      <c r="BF217" s="51"/>
    </row>
    <row r="218" spans="1:58" s="53" customFormat="1" ht="12.75" customHeight="1">
      <c r="A218" s="156">
        <v>14216</v>
      </c>
      <c r="B218" s="159" t="s">
        <v>993</v>
      </c>
      <c r="C218" s="160" t="s">
        <v>311</v>
      </c>
      <c r="D218" s="159" t="s">
        <v>334</v>
      </c>
      <c r="E218" s="160" t="s">
        <v>313</v>
      </c>
      <c r="F218" s="53" t="s">
        <v>27</v>
      </c>
      <c r="G218" s="55" t="s">
        <v>177</v>
      </c>
      <c r="H218" s="56"/>
      <c r="I218" s="55" t="s">
        <v>12</v>
      </c>
      <c r="J218" s="55" t="s">
        <v>39</v>
      </c>
      <c r="K218" s="55" t="s">
        <v>87</v>
      </c>
      <c r="L218" s="55" t="s">
        <v>74</v>
      </c>
      <c r="M218" s="55" t="s">
        <v>75</v>
      </c>
      <c r="N218" s="55" t="s">
        <v>27</v>
      </c>
      <c r="O218" s="57">
        <v>41766</v>
      </c>
      <c r="P218" s="51">
        <v>84578</v>
      </c>
      <c r="Q218" s="51">
        <v>5404</v>
      </c>
      <c r="R218" s="51">
        <v>17670</v>
      </c>
      <c r="S218" s="51"/>
      <c r="T218" s="51"/>
      <c r="U218" s="51"/>
      <c r="V218" s="51"/>
      <c r="W218" s="52"/>
      <c r="X218" s="52"/>
      <c r="Y218" s="51"/>
      <c r="Z218" s="60" t="s">
        <v>56</v>
      </c>
      <c r="AA218" s="61">
        <v>0.3</v>
      </c>
      <c r="AB218" s="82">
        <f>IF(Z218=Tables!J$5,AA218*P218,)</f>
        <v>0</v>
      </c>
      <c r="AC218" s="147"/>
      <c r="AD218" s="147"/>
      <c r="AE218" s="57"/>
      <c r="AF218" s="157"/>
      <c r="AG218" s="51"/>
      <c r="AH218" s="51"/>
      <c r="AK218" s="53" t="s">
        <v>269</v>
      </c>
      <c r="AL218" s="159" t="s">
        <v>913</v>
      </c>
      <c r="AV218" s="51"/>
      <c r="AX218" s="51"/>
      <c r="AZ218" s="51"/>
      <c r="BB218" s="51"/>
      <c r="BD218" s="51"/>
      <c r="BF218" s="51"/>
    </row>
    <row r="219" spans="1:58" s="53" customFormat="1" ht="12.75" customHeight="1">
      <c r="A219" s="156">
        <v>14217</v>
      </c>
      <c r="B219" s="159" t="s">
        <v>994</v>
      </c>
      <c r="C219" s="160" t="s">
        <v>995</v>
      </c>
      <c r="D219" s="159" t="s">
        <v>1001</v>
      </c>
      <c r="E219" s="160" t="s">
        <v>996</v>
      </c>
      <c r="F219" s="159" t="s">
        <v>27</v>
      </c>
      <c r="G219" s="55" t="s">
        <v>177</v>
      </c>
      <c r="H219" s="56"/>
      <c r="I219" s="55" t="s">
        <v>16</v>
      </c>
      <c r="J219" s="55" t="s">
        <v>38</v>
      </c>
      <c r="K219" s="55" t="s">
        <v>111</v>
      </c>
      <c r="L219" s="55" t="s">
        <v>164</v>
      </c>
      <c r="M219" s="55" t="s">
        <v>304</v>
      </c>
      <c r="N219" s="55" t="s">
        <v>27</v>
      </c>
      <c r="O219" s="57">
        <v>41766</v>
      </c>
      <c r="P219" s="53">
        <v>9690</v>
      </c>
      <c r="Q219" s="51">
        <v>1300</v>
      </c>
      <c r="R219" s="51"/>
      <c r="S219" s="51"/>
      <c r="T219" s="51"/>
      <c r="U219" s="51"/>
      <c r="V219" s="51"/>
      <c r="W219" s="52"/>
      <c r="X219" s="52"/>
      <c r="Y219" s="51"/>
      <c r="Z219" s="60" t="s">
        <v>57</v>
      </c>
      <c r="AA219" s="61">
        <v>0.1</v>
      </c>
      <c r="AB219" s="82">
        <f>IF(Z219=Tables!J$5,AA219*P219,)</f>
        <v>0</v>
      </c>
      <c r="AC219" s="147"/>
      <c r="AD219" s="147"/>
      <c r="AE219" s="57"/>
      <c r="AF219" s="157"/>
      <c r="AG219" s="51"/>
      <c r="AH219" s="51"/>
      <c r="AK219" s="159" t="s">
        <v>997</v>
      </c>
      <c r="AL219" s="159" t="s">
        <v>998</v>
      </c>
      <c r="AV219" s="51"/>
      <c r="AX219" s="51"/>
      <c r="AZ219" s="51"/>
      <c r="BB219" s="51"/>
      <c r="BD219" s="51"/>
      <c r="BF219" s="51"/>
    </row>
    <row r="220" spans="1:58" s="53" customFormat="1" ht="12.75" customHeight="1">
      <c r="A220" s="156">
        <v>14218</v>
      </c>
      <c r="B220" s="159" t="s">
        <v>999</v>
      </c>
      <c r="C220" s="160" t="s">
        <v>1000</v>
      </c>
      <c r="D220" s="159" t="s">
        <v>966</v>
      </c>
      <c r="E220" s="160" t="s">
        <v>363</v>
      </c>
      <c r="F220" s="159" t="s">
        <v>27</v>
      </c>
      <c r="G220" s="55" t="s">
        <v>177</v>
      </c>
      <c r="H220" s="56"/>
      <c r="I220" s="55" t="s">
        <v>12</v>
      </c>
      <c r="J220" s="55" t="s">
        <v>38</v>
      </c>
      <c r="K220" s="55" t="s">
        <v>111</v>
      </c>
      <c r="L220" s="55" t="s">
        <v>164</v>
      </c>
      <c r="M220" s="55" t="s">
        <v>304</v>
      </c>
      <c r="N220" s="55" t="s">
        <v>27</v>
      </c>
      <c r="O220" s="57">
        <v>41768</v>
      </c>
      <c r="P220" s="51">
        <v>5791</v>
      </c>
      <c r="Q220" s="51"/>
      <c r="R220" s="51"/>
      <c r="S220" s="51"/>
      <c r="T220" s="51"/>
      <c r="U220" s="51"/>
      <c r="V220" s="51"/>
      <c r="W220" s="52"/>
      <c r="X220" s="52"/>
      <c r="Y220" s="51"/>
      <c r="Z220" s="60" t="s">
        <v>56</v>
      </c>
      <c r="AA220" s="61">
        <v>1</v>
      </c>
      <c r="AB220" s="82">
        <f>IF(Z220=Tables!J$5,AA220*P220,)</f>
        <v>0</v>
      </c>
      <c r="AC220" s="147"/>
      <c r="AD220" s="147"/>
      <c r="AE220" s="57"/>
      <c r="AF220" s="157"/>
      <c r="AG220" s="51"/>
      <c r="AH220" s="51"/>
      <c r="AK220" s="159" t="s">
        <v>217</v>
      </c>
      <c r="AL220" s="159" t="s">
        <v>931</v>
      </c>
      <c r="AV220" s="51"/>
      <c r="AX220" s="51"/>
      <c r="AZ220" s="51"/>
      <c r="BB220" s="51"/>
      <c r="BD220" s="51"/>
      <c r="BF220" s="51"/>
    </row>
    <row r="221" spans="1:58" s="53" customFormat="1" ht="12.75" customHeight="1">
      <c r="A221" s="156">
        <v>14219</v>
      </c>
      <c r="B221" s="159" t="s">
        <v>1004</v>
      </c>
      <c r="C221" s="160" t="s">
        <v>1005</v>
      </c>
      <c r="D221" s="165" t="s">
        <v>1006</v>
      </c>
      <c r="E221" s="160" t="s">
        <v>355</v>
      </c>
      <c r="F221" s="159" t="s">
        <v>27</v>
      </c>
      <c r="G221" s="55" t="s">
        <v>177</v>
      </c>
      <c r="H221" s="56"/>
      <c r="I221" s="55" t="s">
        <v>12</v>
      </c>
      <c r="J221" s="55" t="s">
        <v>38</v>
      </c>
      <c r="K221" s="55" t="s">
        <v>111</v>
      </c>
      <c r="L221" s="55" t="s">
        <v>164</v>
      </c>
      <c r="M221" s="55" t="s">
        <v>304</v>
      </c>
      <c r="N221" s="55" t="s">
        <v>27</v>
      </c>
      <c r="O221" s="57">
        <v>41768</v>
      </c>
      <c r="P221" s="51">
        <v>1270</v>
      </c>
      <c r="Q221" s="51"/>
      <c r="R221" s="51"/>
      <c r="S221" s="51"/>
      <c r="T221" s="51"/>
      <c r="U221" s="51"/>
      <c r="V221" s="51"/>
      <c r="W221" s="52"/>
      <c r="X221" s="52"/>
      <c r="Y221" s="51"/>
      <c r="Z221" s="60" t="s">
        <v>57</v>
      </c>
      <c r="AA221" s="61"/>
      <c r="AB221" s="82">
        <f>IF(Z221=Tables!J$5,AA221*P221,)</f>
        <v>0</v>
      </c>
      <c r="AC221" s="147"/>
      <c r="AD221" s="147"/>
      <c r="AE221" s="57"/>
      <c r="AF221" s="157"/>
      <c r="AG221" s="51"/>
      <c r="AH221" s="51"/>
      <c r="AK221" s="159" t="s">
        <v>1002</v>
      </c>
      <c r="AL221" s="159" t="s">
        <v>1003</v>
      </c>
      <c r="AV221" s="51"/>
      <c r="AX221" s="51"/>
      <c r="AZ221" s="51"/>
      <c r="BB221" s="51"/>
      <c r="BD221" s="51"/>
      <c r="BF221" s="51"/>
    </row>
    <row r="222" spans="1:58" s="53" customFormat="1" ht="12.75" customHeight="1">
      <c r="A222" s="156">
        <v>14220</v>
      </c>
      <c r="B222" s="159" t="s">
        <v>1010</v>
      </c>
      <c r="C222" s="160" t="s">
        <v>1011</v>
      </c>
      <c r="D222" s="159" t="s">
        <v>1012</v>
      </c>
      <c r="E222" s="160" t="s">
        <v>363</v>
      </c>
      <c r="F222" s="159" t="s">
        <v>27</v>
      </c>
      <c r="G222" s="55" t="s">
        <v>177</v>
      </c>
      <c r="H222" s="56"/>
      <c r="I222" s="55" t="s">
        <v>12</v>
      </c>
      <c r="J222" s="55" t="s">
        <v>149</v>
      </c>
      <c r="K222" s="55" t="s">
        <v>111</v>
      </c>
      <c r="L222" s="55" t="s">
        <v>164</v>
      </c>
      <c r="M222" s="55" t="s">
        <v>304</v>
      </c>
      <c r="N222" s="55" t="s">
        <v>27</v>
      </c>
      <c r="O222" s="57">
        <v>41768</v>
      </c>
      <c r="P222" s="51">
        <v>118725</v>
      </c>
      <c r="Q222" s="51"/>
      <c r="R222" s="51"/>
      <c r="S222" s="51"/>
      <c r="T222" s="51"/>
      <c r="U222" s="51"/>
      <c r="V222" s="51"/>
      <c r="W222" s="52"/>
      <c r="X222" s="52"/>
      <c r="Y222" s="51"/>
      <c r="Z222" s="60" t="s">
        <v>67</v>
      </c>
      <c r="AA222" s="61"/>
      <c r="AB222" s="82">
        <f>IF(Z222=Tables!J$5,AA222*P222,)</f>
        <v>0</v>
      </c>
      <c r="AC222" s="147"/>
      <c r="AD222" s="147"/>
      <c r="AE222" s="57"/>
      <c r="AF222" s="157"/>
      <c r="AG222" s="51"/>
      <c r="AH222" s="51"/>
      <c r="AV222" s="51"/>
      <c r="AX222" s="51"/>
      <c r="AZ222" s="51"/>
      <c r="BB222" s="51"/>
      <c r="BD222" s="51"/>
      <c r="BF222" s="51"/>
    </row>
    <row r="223" spans="1:58" s="53" customFormat="1" ht="12.75" customHeight="1">
      <c r="A223" s="156">
        <v>14221</v>
      </c>
      <c r="B223" s="159" t="s">
        <v>1015</v>
      </c>
      <c r="C223" s="160" t="s">
        <v>474</v>
      </c>
      <c r="D223" s="159" t="s">
        <v>427</v>
      </c>
      <c r="E223" s="160" t="s">
        <v>313</v>
      </c>
      <c r="F223" s="53" t="s">
        <v>27</v>
      </c>
      <c r="G223" s="55" t="s">
        <v>177</v>
      </c>
      <c r="H223" s="56"/>
      <c r="I223" s="55" t="s">
        <v>16</v>
      </c>
      <c r="J223" s="55" t="s">
        <v>39</v>
      </c>
      <c r="K223" s="55" t="s">
        <v>87</v>
      </c>
      <c r="L223" s="55" t="s">
        <v>74</v>
      </c>
      <c r="M223" s="55" t="s">
        <v>75</v>
      </c>
      <c r="N223" s="55" t="s">
        <v>27</v>
      </c>
      <c r="O223" s="57">
        <v>41794</v>
      </c>
      <c r="P223" s="51">
        <v>76845</v>
      </c>
      <c r="Q223" s="51"/>
      <c r="R223" s="51"/>
      <c r="S223" s="51"/>
      <c r="T223" s="51"/>
      <c r="U223" s="51"/>
      <c r="V223" s="51"/>
      <c r="W223" s="52"/>
      <c r="X223" s="52"/>
      <c r="Y223" s="51"/>
      <c r="Z223" s="60" t="s">
        <v>56</v>
      </c>
      <c r="AA223" s="61">
        <v>0.3</v>
      </c>
      <c r="AB223" s="82">
        <f>IF(Z223=Tables!J$5,AA223*P223,)</f>
        <v>0</v>
      </c>
      <c r="AC223" s="147"/>
      <c r="AD223" s="147"/>
      <c r="AE223" s="57"/>
      <c r="AF223" s="157"/>
      <c r="AG223" s="51"/>
      <c r="AH223" s="51"/>
      <c r="AI223" s="53" t="s">
        <v>201</v>
      </c>
      <c r="AJ223" s="159" t="s">
        <v>1016</v>
      </c>
      <c r="AU223" s="159" t="s">
        <v>1017</v>
      </c>
      <c r="AV223" s="51"/>
      <c r="AW223" s="159" t="s">
        <v>1018</v>
      </c>
      <c r="AX223" s="51"/>
      <c r="AZ223" s="51"/>
      <c r="BB223" s="51"/>
      <c r="BD223" s="51"/>
      <c r="BF223" s="51"/>
    </row>
    <row r="224" spans="1:58" s="53" customFormat="1" ht="12.75" customHeight="1">
      <c r="A224" s="156">
        <v>14222</v>
      </c>
      <c r="B224" s="159" t="s">
        <v>1019</v>
      </c>
      <c r="C224" s="160" t="s">
        <v>311</v>
      </c>
      <c r="D224" s="159" t="s">
        <v>539</v>
      </c>
      <c r="E224" s="160" t="s">
        <v>342</v>
      </c>
      <c r="F224" s="53" t="s">
        <v>27</v>
      </c>
      <c r="G224" s="55" t="s">
        <v>177</v>
      </c>
      <c r="H224" s="56">
        <v>28000</v>
      </c>
      <c r="I224" s="55" t="s">
        <v>12</v>
      </c>
      <c r="J224" s="55" t="s">
        <v>39</v>
      </c>
      <c r="K224" s="55" t="s">
        <v>87</v>
      </c>
      <c r="L224" s="55" t="s">
        <v>74</v>
      </c>
      <c r="M224" s="55" t="s">
        <v>75</v>
      </c>
      <c r="N224" s="55" t="s">
        <v>27</v>
      </c>
      <c r="O224" s="57">
        <v>41780</v>
      </c>
      <c r="P224" s="51">
        <v>223746</v>
      </c>
      <c r="Q224" s="51">
        <v>42604</v>
      </c>
      <c r="R224" s="51"/>
      <c r="S224" s="51"/>
      <c r="T224" s="51"/>
      <c r="U224" s="51"/>
      <c r="V224" s="51"/>
      <c r="W224" s="52"/>
      <c r="X224" s="52"/>
      <c r="Y224" s="51"/>
      <c r="Z224" s="60" t="s">
        <v>57</v>
      </c>
      <c r="AA224" s="61"/>
      <c r="AB224" s="82">
        <f>IF(Z224=Tables!J$5,AA224*P224,)</f>
        <v>0</v>
      </c>
      <c r="AC224" s="147"/>
      <c r="AD224" s="147"/>
      <c r="AE224" s="57"/>
      <c r="AF224" s="157"/>
      <c r="AG224" s="51"/>
      <c r="AH224" s="51"/>
      <c r="AK224" s="53" t="s">
        <v>204</v>
      </c>
      <c r="AL224" s="159" t="s">
        <v>1020</v>
      </c>
      <c r="AV224" s="51"/>
      <c r="AX224" s="51"/>
      <c r="AZ224" s="51"/>
      <c r="BB224" s="51"/>
      <c r="BD224" s="51"/>
      <c r="BF224" s="51"/>
    </row>
    <row r="225" spans="1:58" s="53" customFormat="1" ht="12.75" customHeight="1">
      <c r="A225" s="156">
        <v>14223</v>
      </c>
      <c r="B225" s="159" t="s">
        <v>1021</v>
      </c>
      <c r="C225" s="160" t="s">
        <v>1022</v>
      </c>
      <c r="D225" s="159" t="s">
        <v>427</v>
      </c>
      <c r="E225" s="160" t="s">
        <v>313</v>
      </c>
      <c r="F225" s="159" t="s">
        <v>27</v>
      </c>
      <c r="G225" s="55" t="s">
        <v>177</v>
      </c>
      <c r="H225" s="56"/>
      <c r="I225" s="55" t="s">
        <v>17</v>
      </c>
      <c r="J225" s="55" t="s">
        <v>38</v>
      </c>
      <c r="K225" s="55" t="s">
        <v>85</v>
      </c>
      <c r="L225" s="55" t="s">
        <v>164</v>
      </c>
      <c r="M225" s="55" t="s">
        <v>304</v>
      </c>
      <c r="N225" s="55" t="s">
        <v>27</v>
      </c>
      <c r="O225" s="57">
        <v>41775</v>
      </c>
      <c r="P225" s="51">
        <v>63000</v>
      </c>
      <c r="Q225" s="51">
        <v>189000</v>
      </c>
      <c r="R225" s="51"/>
      <c r="S225" s="51"/>
      <c r="T225" s="51"/>
      <c r="U225" s="51"/>
      <c r="V225" s="51"/>
      <c r="W225" s="52"/>
      <c r="X225" s="52"/>
      <c r="Y225" s="51"/>
      <c r="Z225" s="60" t="s">
        <v>58</v>
      </c>
      <c r="AA225" s="61"/>
      <c r="AB225" s="82">
        <f>IF(Z225=Tables!J$5,AA225*P225,)</f>
        <v>0</v>
      </c>
      <c r="AC225" s="147">
        <v>41802</v>
      </c>
      <c r="AD225" s="147">
        <v>41825</v>
      </c>
      <c r="AE225" s="57"/>
      <c r="AF225" s="157"/>
      <c r="AG225" s="51"/>
      <c r="AH225" s="51"/>
      <c r="AK225" s="159" t="s">
        <v>1023</v>
      </c>
      <c r="AL225" s="159" t="s">
        <v>1024</v>
      </c>
      <c r="AV225" s="51"/>
      <c r="AX225" s="51"/>
      <c r="AZ225" s="51"/>
      <c r="BB225" s="51"/>
      <c r="BD225" s="51"/>
      <c r="BF225" s="51"/>
    </row>
    <row r="226" spans="1:58" s="53" customFormat="1" ht="12.75" customHeight="1">
      <c r="A226" s="156">
        <v>14224</v>
      </c>
      <c r="B226" s="159" t="s">
        <v>1026</v>
      </c>
      <c r="C226" s="160" t="s">
        <v>1025</v>
      </c>
      <c r="D226" s="159" t="s">
        <v>1027</v>
      </c>
      <c r="E226" s="160" t="s">
        <v>908</v>
      </c>
      <c r="F226" s="53" t="s">
        <v>27</v>
      </c>
      <c r="G226" s="55" t="s">
        <v>178</v>
      </c>
      <c r="H226" s="56"/>
      <c r="I226" s="55" t="s">
        <v>152</v>
      </c>
      <c r="J226" s="55" t="s">
        <v>39</v>
      </c>
      <c r="K226" s="55" t="s">
        <v>87</v>
      </c>
      <c r="L226" s="55" t="s">
        <v>163</v>
      </c>
      <c r="M226" s="55" t="s">
        <v>75</v>
      </c>
      <c r="N226" s="55" t="s">
        <v>27</v>
      </c>
      <c r="O226" s="57">
        <v>41780</v>
      </c>
      <c r="P226" s="51">
        <v>0</v>
      </c>
      <c r="Q226" s="51"/>
      <c r="R226" s="51"/>
      <c r="S226" s="51"/>
      <c r="T226" s="51"/>
      <c r="U226" s="51"/>
      <c r="V226" s="51"/>
      <c r="W226" s="52"/>
      <c r="X226" s="52"/>
      <c r="Y226" s="51"/>
      <c r="Z226" s="60" t="s">
        <v>66</v>
      </c>
      <c r="AA226" s="61"/>
      <c r="AB226" s="82">
        <f>IF(Z226=Tables!J$5,AA226*P226,)</f>
        <v>0</v>
      </c>
      <c r="AC226" s="147"/>
      <c r="AD226" s="147"/>
      <c r="AE226" s="57"/>
      <c r="AF226" s="157"/>
      <c r="AG226" s="51"/>
      <c r="AH226" s="51"/>
      <c r="AK226" s="53" t="s">
        <v>275</v>
      </c>
      <c r="AL226" s="159" t="s">
        <v>1028</v>
      </c>
      <c r="AV226" s="51"/>
      <c r="AX226" s="51"/>
      <c r="AZ226" s="51"/>
      <c r="BB226" s="51"/>
      <c r="BD226" s="51"/>
      <c r="BF226" s="51"/>
    </row>
    <row r="227" spans="1:58" s="53" customFormat="1" ht="12.75" customHeight="1">
      <c r="A227" s="156">
        <v>14225</v>
      </c>
      <c r="B227" s="159" t="s">
        <v>1029</v>
      </c>
      <c r="C227" s="160" t="s">
        <v>1030</v>
      </c>
      <c r="D227" s="159" t="s">
        <v>716</v>
      </c>
      <c r="E227" s="160" t="s">
        <v>355</v>
      </c>
      <c r="F227" s="159" t="s">
        <v>27</v>
      </c>
      <c r="G227" s="55" t="s">
        <v>177</v>
      </c>
      <c r="H227" s="56"/>
      <c r="I227" s="55" t="s">
        <v>16</v>
      </c>
      <c r="J227" s="55" t="s">
        <v>38</v>
      </c>
      <c r="K227" s="55" t="s">
        <v>111</v>
      </c>
      <c r="L227" s="55" t="s">
        <v>164</v>
      </c>
      <c r="M227" s="55" t="s">
        <v>304</v>
      </c>
      <c r="N227" s="55" t="s">
        <v>27</v>
      </c>
      <c r="O227" s="57">
        <v>41778</v>
      </c>
      <c r="P227" s="51">
        <v>18489</v>
      </c>
      <c r="Q227" s="51"/>
      <c r="R227" s="51"/>
      <c r="S227" s="51"/>
      <c r="T227" s="51"/>
      <c r="U227" s="51"/>
      <c r="V227" s="51"/>
      <c r="W227" s="52"/>
      <c r="X227" s="52"/>
      <c r="Y227" s="51"/>
      <c r="Z227" s="60" t="s">
        <v>56</v>
      </c>
      <c r="AA227" s="61"/>
      <c r="AB227" s="82">
        <f>IF(Z227=Tables!J$5,AA227*P227,)</f>
        <v>0</v>
      </c>
      <c r="AC227" s="147"/>
      <c r="AD227" s="147"/>
      <c r="AE227" s="57"/>
      <c r="AF227" s="157"/>
      <c r="AG227" s="51"/>
      <c r="AH227" s="51"/>
      <c r="AK227" s="159" t="s">
        <v>202</v>
      </c>
      <c r="AL227" s="159" t="s">
        <v>1031</v>
      </c>
      <c r="AV227" s="51"/>
      <c r="AX227" s="51"/>
      <c r="AZ227" s="51"/>
      <c r="BB227" s="51"/>
      <c r="BD227" s="51"/>
      <c r="BF227" s="51"/>
    </row>
    <row r="228" spans="1:58" s="53" customFormat="1" ht="12.75" customHeight="1">
      <c r="A228" s="156">
        <v>14226</v>
      </c>
      <c r="B228" s="159" t="s">
        <v>1032</v>
      </c>
      <c r="C228" s="160" t="s">
        <v>1033</v>
      </c>
      <c r="D228" s="159" t="s">
        <v>316</v>
      </c>
      <c r="E228" s="160" t="s">
        <v>317</v>
      </c>
      <c r="F228" s="53" t="s">
        <v>27</v>
      </c>
      <c r="G228" s="55" t="s">
        <v>177</v>
      </c>
      <c r="H228" s="56">
        <v>9000</v>
      </c>
      <c r="I228" s="55" t="s">
        <v>14</v>
      </c>
      <c r="J228" s="55" t="s">
        <v>39</v>
      </c>
      <c r="K228" s="55" t="s">
        <v>87</v>
      </c>
      <c r="L228" s="55" t="s">
        <v>163</v>
      </c>
      <c r="M228" s="55" t="s">
        <v>75</v>
      </c>
      <c r="N228" s="55" t="s">
        <v>27</v>
      </c>
      <c r="O228" s="57">
        <v>41789</v>
      </c>
      <c r="P228" s="51">
        <v>248200</v>
      </c>
      <c r="Q228" s="51">
        <v>6450</v>
      </c>
      <c r="R228" s="51">
        <v>10000</v>
      </c>
      <c r="S228" s="51">
        <v>7000</v>
      </c>
      <c r="T228" s="51"/>
      <c r="U228" s="51"/>
      <c r="V228" s="51"/>
      <c r="W228" s="52"/>
      <c r="X228" s="52"/>
      <c r="Y228" s="51"/>
      <c r="Z228" s="60" t="s">
        <v>56</v>
      </c>
      <c r="AA228" s="61"/>
      <c r="AB228" s="82">
        <f>IF(Z228=Tables!J$5,AA228*P228,)</f>
        <v>0</v>
      </c>
      <c r="AC228" s="147"/>
      <c r="AD228" s="147"/>
      <c r="AE228" s="57"/>
      <c r="AF228" s="157"/>
      <c r="AG228" s="51"/>
      <c r="AH228" s="51"/>
      <c r="AK228" s="53" t="s">
        <v>250</v>
      </c>
      <c r="AL228" s="159" t="s">
        <v>402</v>
      </c>
      <c r="AM228" s="53" t="s">
        <v>942</v>
      </c>
      <c r="AN228" s="159" t="s">
        <v>1105</v>
      </c>
      <c r="AO228" s="53" t="s">
        <v>263</v>
      </c>
      <c r="AP228" s="159" t="s">
        <v>1106</v>
      </c>
      <c r="AQ228" s="53" t="s">
        <v>239</v>
      </c>
      <c r="AR228" s="159" t="s">
        <v>1107</v>
      </c>
      <c r="AV228" s="51"/>
      <c r="AX228" s="51"/>
      <c r="AZ228" s="51"/>
      <c r="BB228" s="51"/>
      <c r="BD228" s="51"/>
      <c r="BF228" s="51"/>
    </row>
    <row r="229" spans="1:58" s="53" customFormat="1" ht="12.75" customHeight="1">
      <c r="A229" s="156">
        <v>14227</v>
      </c>
      <c r="B229" s="159" t="s">
        <v>1034</v>
      </c>
      <c r="C229" s="160" t="s">
        <v>365</v>
      </c>
      <c r="D229" s="159" t="s">
        <v>1035</v>
      </c>
      <c r="E229" s="160" t="s">
        <v>612</v>
      </c>
      <c r="F229" s="53" t="s">
        <v>27</v>
      </c>
      <c r="G229" s="55" t="s">
        <v>178</v>
      </c>
      <c r="H229" s="56">
        <v>47200</v>
      </c>
      <c r="I229" s="55" t="s">
        <v>151</v>
      </c>
      <c r="J229" s="55" t="s">
        <v>39</v>
      </c>
      <c r="K229" s="55" t="s">
        <v>87</v>
      </c>
      <c r="L229" s="55" t="s">
        <v>163</v>
      </c>
      <c r="M229" s="55" t="s">
        <v>75</v>
      </c>
      <c r="N229" s="55" t="s">
        <v>27</v>
      </c>
      <c r="O229" s="57">
        <v>41794</v>
      </c>
      <c r="P229" s="51">
        <v>0</v>
      </c>
      <c r="Q229" s="51"/>
      <c r="R229" s="51"/>
      <c r="S229" s="51"/>
      <c r="T229" s="51"/>
      <c r="U229" s="51"/>
      <c r="V229" s="51"/>
      <c r="W229" s="52"/>
      <c r="X229" s="52"/>
      <c r="Y229" s="51"/>
      <c r="Z229" s="60" t="s">
        <v>66</v>
      </c>
      <c r="AA229" s="61"/>
      <c r="AB229" s="82">
        <f>IF(Z229=Tables!J$5,AA229*P229,)</f>
        <v>0</v>
      </c>
      <c r="AC229" s="147"/>
      <c r="AD229" s="147"/>
      <c r="AE229" s="57"/>
      <c r="AF229" s="157"/>
      <c r="AG229" s="51"/>
      <c r="AH229" s="51"/>
      <c r="AK229" s="53" t="s">
        <v>275</v>
      </c>
      <c r="AL229" s="159" t="s">
        <v>1036</v>
      </c>
      <c r="AV229" s="51"/>
      <c r="AX229" s="51"/>
      <c r="AZ229" s="51"/>
      <c r="BB229" s="51"/>
      <c r="BD229" s="51"/>
      <c r="BF229" s="51"/>
    </row>
    <row r="230" spans="1:58" s="53" customFormat="1" ht="12.75" customHeight="1">
      <c r="A230" s="156">
        <v>14228</v>
      </c>
      <c r="B230" s="159" t="s">
        <v>1063</v>
      </c>
      <c r="C230" s="160" t="s">
        <v>1037</v>
      </c>
      <c r="D230" s="159" t="s">
        <v>1062</v>
      </c>
      <c r="E230" s="160" t="s">
        <v>1038</v>
      </c>
      <c r="F230" s="53" t="s">
        <v>27</v>
      </c>
      <c r="G230" s="55" t="s">
        <v>178</v>
      </c>
      <c r="H230" s="168" t="s">
        <v>1061</v>
      </c>
      <c r="I230" s="55" t="s">
        <v>17</v>
      </c>
      <c r="J230" s="55" t="s">
        <v>39</v>
      </c>
      <c r="K230" s="55" t="s">
        <v>87</v>
      </c>
      <c r="L230" s="161" t="s">
        <v>74</v>
      </c>
      <c r="M230" s="55" t="s">
        <v>75</v>
      </c>
      <c r="N230" s="55" t="s">
        <v>27</v>
      </c>
      <c r="O230" s="57">
        <v>41789</v>
      </c>
      <c r="P230" s="51">
        <v>211881</v>
      </c>
      <c r="Q230" s="51"/>
      <c r="R230" s="51"/>
      <c r="S230" s="51"/>
      <c r="T230" s="51"/>
      <c r="U230" s="51"/>
      <c r="V230" s="51"/>
      <c r="W230" s="52"/>
      <c r="X230" s="52"/>
      <c r="Y230" s="51"/>
      <c r="Z230" s="60" t="s">
        <v>57</v>
      </c>
      <c r="AA230" s="61">
        <v>0.3</v>
      </c>
      <c r="AB230" s="82">
        <f>IF(Z230=Tables!J$5,AA230*P230,)</f>
        <v>0</v>
      </c>
      <c r="AC230" s="147">
        <v>41813</v>
      </c>
      <c r="AD230" s="147">
        <v>41836</v>
      </c>
      <c r="AE230" s="57"/>
      <c r="AF230" s="157"/>
      <c r="AG230" s="51"/>
      <c r="AH230" s="51"/>
      <c r="AK230" s="53" t="s">
        <v>1065</v>
      </c>
      <c r="AL230" s="159" t="s">
        <v>1064</v>
      </c>
      <c r="AV230" s="51"/>
      <c r="AX230" s="51"/>
      <c r="AZ230" s="51"/>
      <c r="BB230" s="51"/>
      <c r="BD230" s="51"/>
      <c r="BF230" s="51"/>
    </row>
    <row r="231" spans="1:58" s="53" customFormat="1" ht="12.75" customHeight="1">
      <c r="A231" s="156">
        <v>14229</v>
      </c>
      <c r="B231" s="159" t="s">
        <v>1039</v>
      </c>
      <c r="C231" s="160" t="s">
        <v>1040</v>
      </c>
      <c r="D231" s="159" t="s">
        <v>1041</v>
      </c>
      <c r="E231" s="160" t="s">
        <v>313</v>
      </c>
      <c r="F231" s="53" t="s">
        <v>27</v>
      </c>
      <c r="G231" s="55" t="s">
        <v>177</v>
      </c>
      <c r="H231" s="56"/>
      <c r="I231" s="55" t="s">
        <v>152</v>
      </c>
      <c r="J231" s="55" t="s">
        <v>39</v>
      </c>
      <c r="K231" s="55" t="s">
        <v>87</v>
      </c>
      <c r="L231" s="55" t="s">
        <v>569</v>
      </c>
      <c r="M231" s="55" t="s">
        <v>75</v>
      </c>
      <c r="N231" s="55" t="s">
        <v>27</v>
      </c>
      <c r="O231" s="57">
        <v>41789</v>
      </c>
      <c r="P231" s="51">
        <v>1087537</v>
      </c>
      <c r="Q231" s="51"/>
      <c r="R231" s="51"/>
      <c r="S231" s="51"/>
      <c r="T231" s="51"/>
      <c r="U231" s="51"/>
      <c r="V231" s="51"/>
      <c r="W231" s="52"/>
      <c r="X231" s="52"/>
      <c r="Y231" s="51"/>
      <c r="Z231" s="60" t="s">
        <v>56</v>
      </c>
      <c r="AA231" s="61"/>
      <c r="AB231" s="82">
        <f>IF(Z231=Tables!J$5,AA231*P231,)</f>
        <v>0</v>
      </c>
      <c r="AC231" s="147"/>
      <c r="AD231" s="147"/>
      <c r="AE231" s="57"/>
      <c r="AF231" s="157"/>
      <c r="AG231" s="51"/>
      <c r="AH231" s="51"/>
      <c r="AK231" s="53" t="s">
        <v>258</v>
      </c>
      <c r="AL231" s="159" t="s">
        <v>1042</v>
      </c>
      <c r="AV231" s="51"/>
      <c r="AX231" s="51"/>
      <c r="AZ231" s="51"/>
      <c r="BB231" s="51"/>
      <c r="BD231" s="51"/>
      <c r="BF231" s="51"/>
    </row>
    <row r="232" spans="1:58" s="53" customFormat="1" ht="12.75" customHeight="1">
      <c r="A232" s="156">
        <v>14230</v>
      </c>
      <c r="B232" s="159" t="s">
        <v>1043</v>
      </c>
      <c r="C232" s="160" t="s">
        <v>1044</v>
      </c>
      <c r="D232" s="159" t="s">
        <v>1045</v>
      </c>
      <c r="E232" s="160" t="s">
        <v>342</v>
      </c>
      <c r="F232" s="159" t="s">
        <v>27</v>
      </c>
      <c r="G232" s="55" t="s">
        <v>177</v>
      </c>
      <c r="H232" s="56"/>
      <c r="I232" s="55" t="s">
        <v>12</v>
      </c>
      <c r="J232" s="55" t="s">
        <v>38</v>
      </c>
      <c r="K232" s="55" t="s">
        <v>111</v>
      </c>
      <c r="L232" s="55" t="s">
        <v>164</v>
      </c>
      <c r="M232" s="55" t="s">
        <v>304</v>
      </c>
      <c r="N232" s="55" t="s">
        <v>27</v>
      </c>
      <c r="O232" s="57">
        <v>41782</v>
      </c>
      <c r="P232" s="51">
        <v>527</v>
      </c>
      <c r="Q232" s="51"/>
      <c r="R232" s="51"/>
      <c r="S232" s="51"/>
      <c r="T232" s="51"/>
      <c r="U232" s="51"/>
      <c r="V232" s="51"/>
      <c r="W232" s="52"/>
      <c r="X232" s="52"/>
      <c r="Y232" s="51"/>
      <c r="Z232" s="60" t="s">
        <v>57</v>
      </c>
      <c r="AA232" s="61"/>
      <c r="AB232" s="82">
        <f>IF(Z232=Tables!J$5,AA232*P232,)</f>
        <v>0</v>
      </c>
      <c r="AC232" s="147"/>
      <c r="AD232" s="147"/>
      <c r="AE232" s="57"/>
      <c r="AF232" s="157"/>
      <c r="AG232" s="51"/>
      <c r="AH232" s="51"/>
      <c r="AK232" s="159" t="s">
        <v>205</v>
      </c>
      <c r="AL232" s="159" t="s">
        <v>350</v>
      </c>
      <c r="AV232" s="51"/>
      <c r="AX232" s="51"/>
      <c r="AZ232" s="51"/>
      <c r="BB232" s="51"/>
      <c r="BD232" s="51"/>
      <c r="BF232" s="51"/>
    </row>
    <row r="233" spans="1:58" s="53" customFormat="1" ht="12.75" customHeight="1">
      <c r="A233" s="156">
        <v>14231</v>
      </c>
      <c r="B233" s="159" t="s">
        <v>1048</v>
      </c>
      <c r="C233" s="160" t="s">
        <v>1049</v>
      </c>
      <c r="E233" s="160" t="s">
        <v>1050</v>
      </c>
      <c r="F233" s="159" t="s">
        <v>27</v>
      </c>
      <c r="G233" s="55" t="s">
        <v>177</v>
      </c>
      <c r="H233" s="56"/>
      <c r="I233" s="55" t="s">
        <v>152</v>
      </c>
      <c r="J233" s="55" t="s">
        <v>149</v>
      </c>
      <c r="K233" s="55" t="s">
        <v>111</v>
      </c>
      <c r="L233" s="55" t="s">
        <v>164</v>
      </c>
      <c r="M233" s="55" t="s">
        <v>304</v>
      </c>
      <c r="N233" s="55" t="s">
        <v>27</v>
      </c>
      <c r="O233" s="57">
        <v>41782</v>
      </c>
      <c r="P233" s="51">
        <v>14800</v>
      </c>
      <c r="Q233" s="51">
        <v>14800</v>
      </c>
      <c r="R233" s="51">
        <v>14800</v>
      </c>
      <c r="S233" s="51"/>
      <c r="T233" s="51"/>
      <c r="U233" s="51"/>
      <c r="V233" s="51"/>
      <c r="W233" s="52"/>
      <c r="X233" s="52"/>
      <c r="Y233" s="51"/>
      <c r="Z233" s="60" t="s">
        <v>57</v>
      </c>
      <c r="AA233" s="61"/>
      <c r="AB233" s="82">
        <f>IF(Z233=Tables!J$5,AA233*P233,)</f>
        <v>0</v>
      </c>
      <c r="AC233" s="147"/>
      <c r="AD233" s="147"/>
      <c r="AE233" s="57"/>
      <c r="AF233" s="157"/>
      <c r="AG233" s="51"/>
      <c r="AH233" s="51"/>
      <c r="AK233" s="159" t="s">
        <v>1051</v>
      </c>
      <c r="AV233" s="51"/>
      <c r="AX233" s="51"/>
      <c r="AZ233" s="51"/>
      <c r="BB233" s="51"/>
      <c r="BD233" s="51"/>
      <c r="BF233" s="51"/>
    </row>
    <row r="234" spans="1:58" s="53" customFormat="1" ht="12.75" customHeight="1">
      <c r="A234" s="156">
        <v>14232</v>
      </c>
      <c r="B234" s="159" t="s">
        <v>1053</v>
      </c>
      <c r="C234" s="160" t="s">
        <v>1054</v>
      </c>
      <c r="D234" s="159" t="s">
        <v>932</v>
      </c>
      <c r="E234" s="160" t="s">
        <v>930</v>
      </c>
      <c r="F234" s="159" t="s">
        <v>27</v>
      </c>
      <c r="G234" s="55" t="s">
        <v>177</v>
      </c>
      <c r="H234" s="56"/>
      <c r="I234" s="55" t="s">
        <v>12</v>
      </c>
      <c r="J234" s="55" t="s">
        <v>38</v>
      </c>
      <c r="K234" s="55" t="s">
        <v>111</v>
      </c>
      <c r="L234" s="55" t="s">
        <v>164</v>
      </c>
      <c r="M234" s="55" t="s">
        <v>304</v>
      </c>
      <c r="N234" s="55" t="s">
        <v>27</v>
      </c>
      <c r="O234" s="57">
        <v>41782</v>
      </c>
      <c r="P234" s="51">
        <v>1170</v>
      </c>
      <c r="Q234" s="51">
        <v>870</v>
      </c>
      <c r="R234" s="51">
        <v>480</v>
      </c>
      <c r="S234" s="51"/>
      <c r="T234" s="51"/>
      <c r="U234" s="51"/>
      <c r="V234" s="51"/>
      <c r="W234" s="52"/>
      <c r="X234" s="52"/>
      <c r="Y234" s="51"/>
      <c r="Z234" s="60" t="s">
        <v>56</v>
      </c>
      <c r="AA234" s="61">
        <v>1</v>
      </c>
      <c r="AB234" s="82">
        <f>IF(Z234=Tables!J$5,AA234*P234,)</f>
        <v>0</v>
      </c>
      <c r="AC234" s="147"/>
      <c r="AD234" s="147"/>
      <c r="AE234" s="57"/>
      <c r="AF234" s="157"/>
      <c r="AG234" s="51"/>
      <c r="AH234" s="51"/>
      <c r="AK234" s="159" t="s">
        <v>217</v>
      </c>
      <c r="AL234" s="53" t="s">
        <v>1052</v>
      </c>
      <c r="AV234" s="51"/>
      <c r="AX234" s="51"/>
      <c r="AZ234" s="51"/>
      <c r="BB234" s="51"/>
      <c r="BD234" s="51"/>
      <c r="BF234" s="51"/>
    </row>
    <row r="235" spans="1:58" s="53" customFormat="1" ht="12.75" customHeight="1">
      <c r="A235" s="156">
        <v>14233</v>
      </c>
      <c r="B235" s="159" t="s">
        <v>1057</v>
      </c>
      <c r="C235" s="160" t="s">
        <v>12</v>
      </c>
      <c r="D235" s="159" t="s">
        <v>1108</v>
      </c>
      <c r="E235" s="160" t="s">
        <v>355</v>
      </c>
      <c r="F235" s="53" t="s">
        <v>27</v>
      </c>
      <c r="G235" s="55" t="s">
        <v>178</v>
      </c>
      <c r="H235" s="56">
        <v>50704</v>
      </c>
      <c r="I235" s="55" t="s">
        <v>152</v>
      </c>
      <c r="J235" s="55" t="s">
        <v>39</v>
      </c>
      <c r="K235" s="55" t="s">
        <v>87</v>
      </c>
      <c r="L235" s="55" t="s">
        <v>76</v>
      </c>
      <c r="M235" s="55" t="s">
        <v>75</v>
      </c>
      <c r="N235" s="55" t="s">
        <v>27</v>
      </c>
      <c r="O235" s="57">
        <v>41794</v>
      </c>
      <c r="P235" s="51">
        <v>3123000</v>
      </c>
      <c r="Q235" s="51"/>
      <c r="R235" s="51"/>
      <c r="S235" s="51"/>
      <c r="T235" s="51"/>
      <c r="U235" s="51"/>
      <c r="V235" s="51"/>
      <c r="W235" s="52"/>
      <c r="X235" s="52"/>
      <c r="Y235" s="51"/>
      <c r="Z235" s="60" t="s">
        <v>57</v>
      </c>
      <c r="AA235" s="61"/>
      <c r="AB235" s="82">
        <f>IF(Z235=Tables!J$5,AA235*P235,)</f>
        <v>0</v>
      </c>
      <c r="AC235" s="147"/>
      <c r="AD235" s="147"/>
      <c r="AE235" s="57"/>
      <c r="AF235" s="157"/>
      <c r="AG235" s="51"/>
      <c r="AH235" s="51"/>
      <c r="AV235" s="51"/>
      <c r="AX235" s="51"/>
      <c r="AZ235" s="51"/>
      <c r="BB235" s="51"/>
      <c r="BD235" s="51"/>
      <c r="BF235" s="51"/>
    </row>
    <row r="236" spans="1:58" s="53" customFormat="1" ht="12.75" customHeight="1">
      <c r="A236" s="156">
        <v>14234</v>
      </c>
      <c r="B236" s="159" t="s">
        <v>1055</v>
      </c>
      <c r="C236" s="160" t="s">
        <v>12</v>
      </c>
      <c r="D236" s="159" t="s">
        <v>1110</v>
      </c>
      <c r="E236" s="160" t="s">
        <v>355</v>
      </c>
      <c r="F236" s="53" t="s">
        <v>27</v>
      </c>
      <c r="G236" s="55" t="s">
        <v>178</v>
      </c>
      <c r="H236" s="56">
        <v>147641</v>
      </c>
      <c r="I236" s="55" t="s">
        <v>152</v>
      </c>
      <c r="J236" s="55" t="s">
        <v>39</v>
      </c>
      <c r="K236" s="55" t="s">
        <v>87</v>
      </c>
      <c r="L236" s="55" t="s">
        <v>76</v>
      </c>
      <c r="M236" s="55" t="s">
        <v>75</v>
      </c>
      <c r="N236" s="55" t="s">
        <v>27</v>
      </c>
      <c r="O236" s="57">
        <v>41794</v>
      </c>
      <c r="P236" s="51">
        <v>7013000</v>
      </c>
      <c r="Q236" s="51"/>
      <c r="R236" s="51"/>
      <c r="S236" s="51"/>
      <c r="T236" s="51"/>
      <c r="U236" s="51"/>
      <c r="V236" s="51"/>
      <c r="W236" s="52"/>
      <c r="X236" s="52"/>
      <c r="Y236" s="51"/>
      <c r="Z236" s="60" t="s">
        <v>57</v>
      </c>
      <c r="AA236" s="61"/>
      <c r="AB236" s="82">
        <f>IF(Z236=Tables!J$5,AA236*P236,)</f>
        <v>0</v>
      </c>
      <c r="AC236" s="147"/>
      <c r="AD236" s="147"/>
      <c r="AE236" s="57"/>
      <c r="AF236" s="155"/>
      <c r="AG236" s="51"/>
      <c r="AH236" s="51"/>
      <c r="AV236" s="51"/>
      <c r="AX236" s="51"/>
      <c r="AZ236" s="51"/>
      <c r="BB236" s="51"/>
      <c r="BD236" s="51"/>
      <c r="BF236" s="51"/>
    </row>
    <row r="237" spans="1:58" s="53" customFormat="1" ht="12.75" customHeight="1">
      <c r="A237" s="156">
        <v>14235</v>
      </c>
      <c r="B237" s="159" t="s">
        <v>1056</v>
      </c>
      <c r="C237" s="160" t="s">
        <v>12</v>
      </c>
      <c r="D237" s="159" t="s">
        <v>1109</v>
      </c>
      <c r="E237" s="160" t="s">
        <v>355</v>
      </c>
      <c r="F237" s="53" t="s">
        <v>27</v>
      </c>
      <c r="G237" s="55" t="s">
        <v>178</v>
      </c>
      <c r="H237" s="56">
        <v>40690</v>
      </c>
      <c r="I237" s="55" t="s">
        <v>152</v>
      </c>
      <c r="J237" s="55" t="s">
        <v>39</v>
      </c>
      <c r="K237" s="55" t="s">
        <v>87</v>
      </c>
      <c r="L237" s="55" t="s">
        <v>76</v>
      </c>
      <c r="M237" s="55" t="s">
        <v>75</v>
      </c>
      <c r="N237" s="55" t="s">
        <v>27</v>
      </c>
      <c r="O237" s="57">
        <v>41794</v>
      </c>
      <c r="P237" s="51">
        <v>1736000</v>
      </c>
      <c r="Q237" s="51"/>
      <c r="R237" s="51"/>
      <c r="S237" s="51"/>
      <c r="T237" s="51"/>
      <c r="U237" s="51"/>
      <c r="V237" s="51"/>
      <c r="W237" s="52"/>
      <c r="X237" s="52"/>
      <c r="Y237" s="51"/>
      <c r="Z237" s="60" t="s">
        <v>57</v>
      </c>
      <c r="AA237" s="61"/>
      <c r="AB237" s="82">
        <f>IF(Z237=Tables!J$5,AA237*P237,)</f>
        <v>0</v>
      </c>
      <c r="AC237" s="147"/>
      <c r="AD237" s="147"/>
      <c r="AE237" s="57"/>
      <c r="AF237" s="155"/>
      <c r="AG237" s="51"/>
      <c r="AH237" s="51"/>
      <c r="AV237" s="51"/>
      <c r="AX237" s="51"/>
      <c r="AZ237" s="51"/>
      <c r="BB237" s="51"/>
      <c r="BD237" s="51"/>
      <c r="BF237" s="51"/>
    </row>
    <row r="238" spans="1:58" s="53" customFormat="1" ht="12.75" customHeight="1">
      <c r="A238" s="156">
        <v>14236</v>
      </c>
      <c r="B238" s="159" t="s">
        <v>1058</v>
      </c>
      <c r="C238" s="160" t="s">
        <v>752</v>
      </c>
      <c r="D238" s="159" t="s">
        <v>1059</v>
      </c>
      <c r="E238" s="160" t="s">
        <v>412</v>
      </c>
      <c r="F238" s="159" t="s">
        <v>27</v>
      </c>
      <c r="G238" s="55" t="s">
        <v>177</v>
      </c>
      <c r="H238" s="56"/>
      <c r="I238" s="55" t="s">
        <v>12</v>
      </c>
      <c r="J238" s="55" t="s">
        <v>38</v>
      </c>
      <c r="K238" s="55" t="s">
        <v>111</v>
      </c>
      <c r="L238" s="55" t="s">
        <v>164</v>
      </c>
      <c r="M238" s="55" t="s">
        <v>304</v>
      </c>
      <c r="N238" s="55" t="s">
        <v>27</v>
      </c>
      <c r="O238" s="57">
        <v>41791</v>
      </c>
      <c r="P238" s="51">
        <v>4000</v>
      </c>
      <c r="Q238" s="51"/>
      <c r="R238" s="51"/>
      <c r="S238" s="51"/>
      <c r="T238" s="51"/>
      <c r="U238" s="51"/>
      <c r="V238" s="51"/>
      <c r="W238" s="52"/>
      <c r="X238" s="52"/>
      <c r="Y238" s="51"/>
      <c r="Z238" s="60" t="s">
        <v>56</v>
      </c>
      <c r="AA238" s="61"/>
      <c r="AB238" s="82">
        <f>IF(Z238=Tables!J$5,AA238*P238,)</f>
        <v>0</v>
      </c>
      <c r="AC238" s="147"/>
      <c r="AD238" s="147"/>
      <c r="AE238" s="57"/>
      <c r="AF238" s="155"/>
      <c r="AG238" s="51"/>
      <c r="AH238" s="51"/>
      <c r="AI238" s="53" t="s">
        <v>215</v>
      </c>
      <c r="AJ238" s="53" t="s">
        <v>1060</v>
      </c>
      <c r="AK238" s="159" t="s">
        <v>215</v>
      </c>
      <c r="AL238" s="159" t="s">
        <v>1060</v>
      </c>
      <c r="AV238" s="51"/>
      <c r="AX238" s="51"/>
      <c r="AZ238" s="51"/>
      <c r="BB238" s="51"/>
      <c r="BD238" s="51"/>
      <c r="BF238" s="51"/>
    </row>
    <row r="239" spans="1:58" s="53" customFormat="1" ht="12.75" customHeight="1">
      <c r="A239" s="156">
        <v>14237</v>
      </c>
      <c r="B239" s="159" t="s">
        <v>1066</v>
      </c>
      <c r="C239" s="54"/>
      <c r="E239" s="160" t="s">
        <v>1067</v>
      </c>
      <c r="F239" s="159" t="s">
        <v>1068</v>
      </c>
      <c r="G239" s="55" t="s">
        <v>180</v>
      </c>
      <c r="H239" s="56"/>
      <c r="I239" s="55" t="s">
        <v>16</v>
      </c>
      <c r="J239" s="55" t="s">
        <v>38</v>
      </c>
      <c r="K239" s="55" t="s">
        <v>87</v>
      </c>
      <c r="L239" s="55" t="s">
        <v>76</v>
      </c>
      <c r="M239" s="55" t="s">
        <v>75</v>
      </c>
      <c r="N239" s="55" t="s">
        <v>27</v>
      </c>
      <c r="O239" s="57"/>
      <c r="P239" s="51">
        <v>0</v>
      </c>
      <c r="Q239" s="51"/>
      <c r="R239" s="51"/>
      <c r="S239" s="51"/>
      <c r="T239" s="51"/>
      <c r="U239" s="51"/>
      <c r="V239" s="51"/>
      <c r="W239" s="52"/>
      <c r="X239" s="52"/>
      <c r="Y239" s="51"/>
      <c r="Z239" s="60" t="s">
        <v>66</v>
      </c>
      <c r="AA239" s="61"/>
      <c r="AB239" s="82">
        <f>IF(Z239=Tables!J$5,AA239*P239,)</f>
        <v>0</v>
      </c>
      <c r="AC239" s="147"/>
      <c r="AD239" s="147"/>
      <c r="AE239" s="57"/>
      <c r="AF239" s="155"/>
      <c r="AG239" s="51"/>
      <c r="AH239" s="51"/>
      <c r="AV239" s="51"/>
      <c r="AX239" s="51"/>
      <c r="AZ239" s="51"/>
      <c r="BB239" s="51"/>
      <c r="BD239" s="51"/>
      <c r="BF239" s="51"/>
    </row>
    <row r="240" spans="1:58" s="53" customFormat="1" ht="12.75" customHeight="1">
      <c r="A240" s="156">
        <v>14238</v>
      </c>
      <c r="B240" s="159" t="s">
        <v>1069</v>
      </c>
      <c r="C240" s="160" t="s">
        <v>1070</v>
      </c>
      <c r="D240" s="159" t="s">
        <v>1071</v>
      </c>
      <c r="E240" s="160" t="s">
        <v>356</v>
      </c>
      <c r="F240" s="159" t="s">
        <v>27</v>
      </c>
      <c r="G240" s="55" t="s">
        <v>177</v>
      </c>
      <c r="H240" s="56"/>
      <c r="I240" s="55" t="s">
        <v>12</v>
      </c>
      <c r="J240" s="55" t="s">
        <v>38</v>
      </c>
      <c r="K240" s="55" t="s">
        <v>111</v>
      </c>
      <c r="L240" s="55" t="s">
        <v>164</v>
      </c>
      <c r="M240" s="55" t="s">
        <v>304</v>
      </c>
      <c r="N240" s="55" t="s">
        <v>27</v>
      </c>
      <c r="O240" s="57">
        <v>41793</v>
      </c>
      <c r="P240" s="51">
        <v>1380</v>
      </c>
      <c r="Q240" s="51"/>
      <c r="R240" s="51"/>
      <c r="S240" s="51"/>
      <c r="T240" s="51"/>
      <c r="U240" s="51"/>
      <c r="V240" s="51"/>
      <c r="W240" s="52"/>
      <c r="X240" s="52"/>
      <c r="Y240" s="51"/>
      <c r="Z240" s="60" t="s">
        <v>56</v>
      </c>
      <c r="AA240" s="61"/>
      <c r="AB240" s="82">
        <f>IF(Z240=Tables!J$5,AA240*P240,)</f>
        <v>0</v>
      </c>
      <c r="AC240" s="147"/>
      <c r="AD240" s="147"/>
      <c r="AE240" s="57"/>
      <c r="AF240" s="155"/>
      <c r="AG240" s="51"/>
      <c r="AH240" s="51"/>
      <c r="AK240" s="159" t="s">
        <v>877</v>
      </c>
      <c r="AL240" s="159" t="s">
        <v>878</v>
      </c>
      <c r="AV240" s="51"/>
      <c r="AX240" s="51"/>
      <c r="AZ240" s="51"/>
      <c r="BB240" s="51"/>
      <c r="BD240" s="51"/>
      <c r="BF240" s="51"/>
    </row>
    <row r="241" spans="1:58" s="53" customFormat="1" ht="12.75" customHeight="1">
      <c r="A241" s="156">
        <v>14239</v>
      </c>
      <c r="B241" s="159" t="s">
        <v>1072</v>
      </c>
      <c r="C241" s="160" t="s">
        <v>1073</v>
      </c>
      <c r="D241" s="53" t="s">
        <v>1071</v>
      </c>
      <c r="E241" s="54" t="s">
        <v>356</v>
      </c>
      <c r="F241" s="53" t="s">
        <v>27</v>
      </c>
      <c r="G241" s="55" t="s">
        <v>177</v>
      </c>
      <c r="H241" s="56"/>
      <c r="I241" s="55" t="s">
        <v>12</v>
      </c>
      <c r="J241" s="55" t="s">
        <v>38</v>
      </c>
      <c r="K241" s="55" t="s">
        <v>111</v>
      </c>
      <c r="L241" s="55" t="s">
        <v>164</v>
      </c>
      <c r="M241" s="55" t="s">
        <v>304</v>
      </c>
      <c r="N241" s="55" t="s">
        <v>27</v>
      </c>
      <c r="O241" s="57">
        <v>41794</v>
      </c>
      <c r="P241" s="51">
        <v>2857</v>
      </c>
      <c r="Q241" s="51"/>
      <c r="R241" s="51"/>
      <c r="S241" s="51"/>
      <c r="T241" s="51"/>
      <c r="U241" s="51"/>
      <c r="V241" s="51"/>
      <c r="W241" s="52"/>
      <c r="X241" s="52"/>
      <c r="Y241" s="51"/>
      <c r="Z241" s="60" t="s">
        <v>56</v>
      </c>
      <c r="AA241" s="61"/>
      <c r="AB241" s="82">
        <f>IF(Z241=Tables!J$5,AA241*P241,)</f>
        <v>0</v>
      </c>
      <c r="AC241" s="147"/>
      <c r="AD241" s="147"/>
      <c r="AE241" s="57"/>
      <c r="AF241" s="155"/>
      <c r="AG241" s="51"/>
      <c r="AH241" s="51"/>
      <c r="AK241" s="53" t="s">
        <v>877</v>
      </c>
      <c r="AL241" s="53" t="s">
        <v>878</v>
      </c>
      <c r="AV241" s="51"/>
      <c r="AX241" s="51"/>
      <c r="AZ241" s="51"/>
      <c r="BB241" s="51"/>
      <c r="BD241" s="51"/>
      <c r="BF241" s="51"/>
    </row>
    <row r="242" spans="1:58" s="53" customFormat="1" ht="12.75" customHeight="1">
      <c r="A242" s="156">
        <v>14240</v>
      </c>
      <c r="B242" s="159" t="s">
        <v>1074</v>
      </c>
      <c r="C242" s="160" t="s">
        <v>1075</v>
      </c>
      <c r="D242" s="159" t="s">
        <v>1076</v>
      </c>
      <c r="E242" s="160" t="s">
        <v>1077</v>
      </c>
      <c r="F242" s="53" t="s">
        <v>27</v>
      </c>
      <c r="G242" s="55" t="s">
        <v>177</v>
      </c>
      <c r="H242" s="56"/>
      <c r="I242" s="55" t="s">
        <v>12</v>
      </c>
      <c r="J242" s="55" t="s">
        <v>38</v>
      </c>
      <c r="K242" s="55" t="s">
        <v>111</v>
      </c>
      <c r="L242" s="55" t="s">
        <v>164</v>
      </c>
      <c r="M242" s="55" t="s">
        <v>304</v>
      </c>
      <c r="N242" s="55" t="s">
        <v>27</v>
      </c>
      <c r="O242" s="57">
        <v>41794</v>
      </c>
      <c r="P242" s="51">
        <v>1780</v>
      </c>
      <c r="Q242" s="51"/>
      <c r="R242" s="51"/>
      <c r="S242" s="51"/>
      <c r="T242" s="51"/>
      <c r="U242" s="51"/>
      <c r="V242" s="51"/>
      <c r="W242" s="52"/>
      <c r="X242" s="52"/>
      <c r="Y242" s="51"/>
      <c r="Z242" s="60" t="s">
        <v>58</v>
      </c>
      <c r="AA242" s="61"/>
      <c r="AB242" s="82">
        <f>IF(Z242=Tables!J$5,AA242*P242,)</f>
        <v>0</v>
      </c>
      <c r="AC242" s="147"/>
      <c r="AD242" s="147"/>
      <c r="AE242" s="57"/>
      <c r="AF242" s="155"/>
      <c r="AG242" s="51"/>
      <c r="AH242" s="51"/>
      <c r="AK242" s="159" t="s">
        <v>1090</v>
      </c>
      <c r="AL242" s="159" t="s">
        <v>1078</v>
      </c>
      <c r="AV242" s="51"/>
      <c r="AX242" s="51"/>
      <c r="AZ242" s="51"/>
      <c r="BB242" s="51"/>
      <c r="BD242" s="51"/>
      <c r="BF242" s="51"/>
    </row>
    <row r="243" spans="1:58" s="53" customFormat="1" ht="12.75" customHeight="1">
      <c r="A243" s="156">
        <v>14241</v>
      </c>
      <c r="B243" s="159" t="s">
        <v>1180</v>
      </c>
      <c r="C243" s="160" t="s">
        <v>1179</v>
      </c>
      <c r="D243" s="159" t="s">
        <v>400</v>
      </c>
      <c r="E243" s="160" t="s">
        <v>401</v>
      </c>
      <c r="F243" s="159" t="s">
        <v>27</v>
      </c>
      <c r="G243" s="55" t="s">
        <v>178</v>
      </c>
      <c r="H243" s="56"/>
      <c r="I243" s="55" t="s">
        <v>152</v>
      </c>
      <c r="J243" s="55" t="s">
        <v>149</v>
      </c>
      <c r="K243" s="55" t="s">
        <v>85</v>
      </c>
      <c r="L243" s="55" t="s">
        <v>164</v>
      </c>
      <c r="M243" s="55" t="s">
        <v>304</v>
      </c>
      <c r="N243" s="55" t="s">
        <v>27</v>
      </c>
      <c r="O243" s="57">
        <v>41794</v>
      </c>
      <c r="P243" s="51">
        <v>556210</v>
      </c>
      <c r="Q243" s="51">
        <v>161300</v>
      </c>
      <c r="R243" s="51"/>
      <c r="S243" s="51"/>
      <c r="T243" s="51"/>
      <c r="U243" s="51"/>
      <c r="V243" s="51"/>
      <c r="W243" s="52"/>
      <c r="X243" s="52"/>
      <c r="Y243" s="51"/>
      <c r="Z243" s="60" t="s">
        <v>58</v>
      </c>
      <c r="AA243" s="61"/>
      <c r="AB243" s="82">
        <f>IF(Z243=Tables!J$5,AA243*P243,)</f>
        <v>0</v>
      </c>
      <c r="AC243" s="147"/>
      <c r="AD243" s="147"/>
      <c r="AE243" s="57"/>
      <c r="AF243" s="155"/>
      <c r="AG243" s="51"/>
      <c r="AH243" s="51"/>
      <c r="AK243" s="159" t="s">
        <v>303</v>
      </c>
      <c r="AL243" s="159" t="s">
        <v>1081</v>
      </c>
      <c r="AV243" s="51"/>
      <c r="AX243" s="51"/>
      <c r="AZ243" s="51"/>
      <c r="BB243" s="51"/>
      <c r="BD243" s="51"/>
      <c r="BF243" s="51"/>
    </row>
    <row r="244" spans="1:58" s="53" customFormat="1" ht="12.75" customHeight="1">
      <c r="A244" s="156">
        <v>14242</v>
      </c>
      <c r="B244" s="159" t="s">
        <v>1079</v>
      </c>
      <c r="C244" s="54"/>
      <c r="D244" s="159" t="s">
        <v>1080</v>
      </c>
      <c r="E244" s="160" t="s">
        <v>313</v>
      </c>
      <c r="F244" s="53" t="s">
        <v>27</v>
      </c>
      <c r="G244" s="55" t="s">
        <v>177</v>
      </c>
      <c r="H244" s="56"/>
      <c r="I244" s="55" t="s">
        <v>12</v>
      </c>
      <c r="J244" s="55" t="s">
        <v>39</v>
      </c>
      <c r="K244" s="55" t="s">
        <v>87</v>
      </c>
      <c r="L244" s="55" t="s">
        <v>569</v>
      </c>
      <c r="M244" s="55" t="s">
        <v>75</v>
      </c>
      <c r="N244" s="55" t="s">
        <v>27</v>
      </c>
      <c r="O244" s="57">
        <v>41796</v>
      </c>
      <c r="P244" s="51">
        <v>82227</v>
      </c>
      <c r="Q244" s="51"/>
      <c r="R244" s="51"/>
      <c r="S244" s="51"/>
      <c r="T244" s="51"/>
      <c r="U244" s="51"/>
      <c r="V244" s="51"/>
      <c r="W244" s="52"/>
      <c r="X244" s="52"/>
      <c r="Y244" s="51"/>
      <c r="Z244" s="60" t="s">
        <v>57</v>
      </c>
      <c r="AA244" s="61"/>
      <c r="AB244" s="82">
        <f>IF(Z244=Tables!J$5,AA244*P244,)</f>
        <v>0</v>
      </c>
      <c r="AC244" s="147"/>
      <c r="AD244" s="147"/>
      <c r="AE244" s="57"/>
      <c r="AF244" s="155"/>
      <c r="AG244" s="51"/>
      <c r="AH244" s="51"/>
      <c r="AK244" s="53" t="s">
        <v>269</v>
      </c>
      <c r="AL244" s="159" t="s">
        <v>913</v>
      </c>
      <c r="AV244" s="51"/>
      <c r="AX244" s="51"/>
      <c r="AZ244" s="51"/>
      <c r="BB244" s="51"/>
      <c r="BD244" s="51"/>
      <c r="BF244" s="51"/>
    </row>
    <row r="245" spans="1:58" s="53" customFormat="1" ht="12.75" customHeight="1">
      <c r="A245" s="156">
        <v>14243</v>
      </c>
      <c r="B245" s="159" t="s">
        <v>1082</v>
      </c>
      <c r="C245" s="160" t="s">
        <v>1083</v>
      </c>
      <c r="D245" s="159" t="s">
        <v>334</v>
      </c>
      <c r="E245" s="160" t="s">
        <v>313</v>
      </c>
      <c r="F245" s="159" t="s">
        <v>27</v>
      </c>
      <c r="G245" s="55" t="s">
        <v>177</v>
      </c>
      <c r="H245" s="56"/>
      <c r="I245" s="55" t="s">
        <v>12</v>
      </c>
      <c r="J245" s="55" t="s">
        <v>38</v>
      </c>
      <c r="K245" s="55" t="s">
        <v>111</v>
      </c>
      <c r="L245" s="55" t="s">
        <v>164</v>
      </c>
      <c r="M245" s="55" t="s">
        <v>304</v>
      </c>
      <c r="N245" s="55" t="s">
        <v>27</v>
      </c>
      <c r="O245" s="57">
        <v>41794</v>
      </c>
      <c r="P245" s="51">
        <v>3808</v>
      </c>
      <c r="Q245" s="51"/>
      <c r="R245" s="51"/>
      <c r="S245" s="51"/>
      <c r="T245" s="51"/>
      <c r="U245" s="51"/>
      <c r="V245" s="51"/>
      <c r="W245" s="52"/>
      <c r="X245" s="52"/>
      <c r="Y245" s="51"/>
      <c r="Z245" s="60" t="s">
        <v>56</v>
      </c>
      <c r="AA245" s="61"/>
      <c r="AB245" s="82">
        <f>IF(Z245=Tables!J$5,AA245*P245,)</f>
        <v>0</v>
      </c>
      <c r="AC245" s="147"/>
      <c r="AD245" s="147"/>
      <c r="AE245" s="57"/>
      <c r="AF245" s="155"/>
      <c r="AG245" s="51"/>
      <c r="AH245" s="51"/>
      <c r="AK245" s="159" t="s">
        <v>351</v>
      </c>
      <c r="AL245" s="159" t="s">
        <v>352</v>
      </c>
      <c r="AV245" s="51"/>
      <c r="AX245" s="51"/>
      <c r="AZ245" s="51"/>
      <c r="BB245" s="51"/>
      <c r="BD245" s="51"/>
      <c r="BF245" s="51"/>
    </row>
    <row r="246" spans="1:58" s="53" customFormat="1" ht="12.75" customHeight="1">
      <c r="A246" s="156">
        <v>14244</v>
      </c>
      <c r="B246" s="159" t="s">
        <v>1084</v>
      </c>
      <c r="C246" s="160" t="s">
        <v>1085</v>
      </c>
      <c r="D246" s="159" t="s">
        <v>465</v>
      </c>
      <c r="E246" s="160" t="s">
        <v>313</v>
      </c>
      <c r="F246" s="53" t="s">
        <v>27</v>
      </c>
      <c r="G246" s="55" t="s">
        <v>177</v>
      </c>
      <c r="H246" s="56"/>
      <c r="I246" s="55" t="s">
        <v>12</v>
      </c>
      <c r="J246" s="55" t="s">
        <v>39</v>
      </c>
      <c r="K246" s="55" t="s">
        <v>111</v>
      </c>
      <c r="L246" s="55" t="s">
        <v>569</v>
      </c>
      <c r="M246" s="55" t="s">
        <v>75</v>
      </c>
      <c r="N246" s="55" t="s">
        <v>27</v>
      </c>
      <c r="O246" s="57">
        <v>41795</v>
      </c>
      <c r="P246" s="51">
        <v>3636</v>
      </c>
      <c r="Q246" s="51">
        <v>4818</v>
      </c>
      <c r="R246" s="51"/>
      <c r="S246" s="51"/>
      <c r="T246" s="51"/>
      <c r="U246" s="51"/>
      <c r="V246" s="51"/>
      <c r="W246" s="52"/>
      <c r="X246" s="52"/>
      <c r="Y246" s="51"/>
      <c r="Z246" s="60" t="s">
        <v>67</v>
      </c>
      <c r="AA246" s="61"/>
      <c r="AB246" s="82">
        <f>IF(Z246=Tables!J$5,AA246*P246,)</f>
        <v>0</v>
      </c>
      <c r="AC246" s="147"/>
      <c r="AD246" s="147"/>
      <c r="AE246" s="57"/>
      <c r="AF246" s="155"/>
      <c r="AG246" s="51"/>
      <c r="AH246" s="51"/>
      <c r="AK246" s="53" t="s">
        <v>212</v>
      </c>
      <c r="AL246" s="159" t="s">
        <v>561</v>
      </c>
      <c r="AV246" s="51"/>
      <c r="AX246" s="51"/>
      <c r="AZ246" s="51"/>
      <c r="BB246" s="51"/>
      <c r="BD246" s="51"/>
      <c r="BF246" s="51"/>
    </row>
    <row r="247" spans="1:58" s="53" customFormat="1" ht="12.75" customHeight="1">
      <c r="A247" s="156">
        <v>14245</v>
      </c>
      <c r="B247" s="159" t="s">
        <v>1093</v>
      </c>
      <c r="C247" s="160" t="s">
        <v>1086</v>
      </c>
      <c r="D247" s="159" t="s">
        <v>1087</v>
      </c>
      <c r="E247" s="160" t="s">
        <v>394</v>
      </c>
      <c r="F247" s="159" t="s">
        <v>27</v>
      </c>
      <c r="G247" s="55" t="s">
        <v>177</v>
      </c>
      <c r="H247" s="56"/>
      <c r="I247" s="55" t="s">
        <v>12</v>
      </c>
      <c r="J247" s="55" t="s">
        <v>38</v>
      </c>
      <c r="K247" s="55" t="s">
        <v>111</v>
      </c>
      <c r="L247" s="55" t="s">
        <v>164</v>
      </c>
      <c r="M247" s="55" t="s">
        <v>304</v>
      </c>
      <c r="N247" s="55" t="s">
        <v>27</v>
      </c>
      <c r="O247" s="57">
        <v>41796</v>
      </c>
      <c r="P247" s="51">
        <v>1980</v>
      </c>
      <c r="Q247" s="51">
        <v>1200</v>
      </c>
      <c r="R247" s="51">
        <v>855</v>
      </c>
      <c r="S247" s="51"/>
      <c r="T247" s="51"/>
      <c r="U247" s="51"/>
      <c r="V247" s="51"/>
      <c r="W247" s="52"/>
      <c r="X247" s="52"/>
      <c r="Y247" s="51"/>
      <c r="Z247" s="60" t="s">
        <v>56</v>
      </c>
      <c r="AA247" s="61"/>
      <c r="AB247" s="82">
        <f>IF(Z247=Tables!J$5,AA247*P247,)</f>
        <v>0</v>
      </c>
      <c r="AC247" s="147"/>
      <c r="AD247" s="147"/>
      <c r="AE247" s="57"/>
      <c r="AF247" s="155"/>
      <c r="AG247" s="51"/>
      <c r="AH247" s="51"/>
      <c r="AK247" s="159" t="s">
        <v>1088</v>
      </c>
      <c r="AL247" s="159" t="s">
        <v>1089</v>
      </c>
      <c r="AV247" s="51"/>
      <c r="AX247" s="51"/>
      <c r="AZ247" s="51"/>
      <c r="BB247" s="51"/>
      <c r="BD247" s="51"/>
      <c r="BF247" s="51"/>
    </row>
    <row r="248" spans="1:58" s="53" customFormat="1" ht="12.75" customHeight="1">
      <c r="A248" s="156">
        <v>14246</v>
      </c>
      <c r="B248" s="159" t="s">
        <v>1094</v>
      </c>
      <c r="C248" s="160" t="s">
        <v>1091</v>
      </c>
      <c r="D248" s="159" t="s">
        <v>1087</v>
      </c>
      <c r="E248" s="160" t="s">
        <v>394</v>
      </c>
      <c r="F248" s="159" t="s">
        <v>27</v>
      </c>
      <c r="G248" s="55" t="s">
        <v>177</v>
      </c>
      <c r="H248" s="56"/>
      <c r="I248" s="55" t="s">
        <v>12</v>
      </c>
      <c r="J248" s="55" t="s">
        <v>38</v>
      </c>
      <c r="K248" s="55" t="s">
        <v>111</v>
      </c>
      <c r="L248" s="55" t="s">
        <v>164</v>
      </c>
      <c r="M248" s="55" t="s">
        <v>304</v>
      </c>
      <c r="N248" s="55" t="s">
        <v>27</v>
      </c>
      <c r="O248" s="57">
        <v>41800</v>
      </c>
      <c r="P248" s="51">
        <v>2200</v>
      </c>
      <c r="Q248" s="51">
        <v>2200</v>
      </c>
      <c r="R248" s="51">
        <v>2200</v>
      </c>
      <c r="S248" s="51"/>
      <c r="T248" s="51"/>
      <c r="U248" s="51"/>
      <c r="V248" s="51"/>
      <c r="W248" s="52"/>
      <c r="X248" s="52"/>
      <c r="Y248" s="51"/>
      <c r="Z248" s="60" t="s">
        <v>58</v>
      </c>
      <c r="AA248" s="61"/>
      <c r="AB248" s="82">
        <f>IF(Z248=Tables!J$5,AA248*P248,)</f>
        <v>0</v>
      </c>
      <c r="AC248" s="147"/>
      <c r="AD248" s="147"/>
      <c r="AE248" s="57"/>
      <c r="AF248" s="156"/>
      <c r="AG248" s="51"/>
      <c r="AH248" s="51"/>
      <c r="AK248" s="159" t="s">
        <v>1088</v>
      </c>
      <c r="AL248" s="159" t="s">
        <v>1089</v>
      </c>
      <c r="AV248" s="51"/>
      <c r="AX248" s="51"/>
      <c r="AZ248" s="51"/>
      <c r="BB248" s="51"/>
      <c r="BD248" s="51"/>
      <c r="BF248" s="51"/>
    </row>
    <row r="249" spans="1:58" s="53" customFormat="1" ht="12.75" customHeight="1">
      <c r="A249" s="156">
        <v>14247</v>
      </c>
      <c r="B249" s="159" t="s">
        <v>1095</v>
      </c>
      <c r="C249" s="160" t="s">
        <v>1092</v>
      </c>
      <c r="D249" s="53" t="s">
        <v>1087</v>
      </c>
      <c r="E249" s="54" t="s">
        <v>394</v>
      </c>
      <c r="F249" s="53" t="s">
        <v>27</v>
      </c>
      <c r="G249" s="55" t="s">
        <v>177</v>
      </c>
      <c r="H249" s="56"/>
      <c r="I249" s="55" t="s">
        <v>12</v>
      </c>
      <c r="J249" s="55" t="s">
        <v>149</v>
      </c>
      <c r="K249" s="55" t="s">
        <v>111</v>
      </c>
      <c r="L249" s="55" t="s">
        <v>164</v>
      </c>
      <c r="M249" s="55" t="s">
        <v>304</v>
      </c>
      <c r="N249" s="55" t="s">
        <v>27</v>
      </c>
      <c r="O249" s="57">
        <v>41790</v>
      </c>
      <c r="P249" s="51">
        <v>3000</v>
      </c>
      <c r="Q249" s="51"/>
      <c r="R249" s="51"/>
      <c r="S249" s="51"/>
      <c r="T249" s="51"/>
      <c r="U249" s="51"/>
      <c r="V249" s="51"/>
      <c r="W249" s="52"/>
      <c r="X249" s="52"/>
      <c r="Y249" s="51"/>
      <c r="Z249" s="60" t="s">
        <v>56</v>
      </c>
      <c r="AA249" s="61"/>
      <c r="AB249" s="82">
        <f>IF(Z249=Tables!J$5,AA249*P249,)</f>
        <v>0</v>
      </c>
      <c r="AC249" s="147"/>
      <c r="AD249" s="147"/>
      <c r="AE249" s="57"/>
      <c r="AF249" s="156"/>
      <c r="AG249" s="51"/>
      <c r="AH249" s="51"/>
      <c r="AI249" s="53" t="s">
        <v>1088</v>
      </c>
      <c r="AJ249" s="53" t="s">
        <v>1089</v>
      </c>
      <c r="AK249" s="53" t="s">
        <v>1088</v>
      </c>
      <c r="AL249" s="53" t="s">
        <v>1089</v>
      </c>
      <c r="AV249" s="51"/>
      <c r="AX249" s="51"/>
      <c r="AZ249" s="51"/>
      <c r="BB249" s="51"/>
      <c r="BD249" s="51"/>
      <c r="BF249" s="51"/>
    </row>
    <row r="250" spans="1:58" s="53" customFormat="1" ht="12.75" customHeight="1">
      <c r="A250" s="156">
        <v>14248</v>
      </c>
      <c r="B250" s="159" t="s">
        <v>1096</v>
      </c>
      <c r="C250" s="160" t="s">
        <v>1097</v>
      </c>
      <c r="E250" s="160" t="s">
        <v>625</v>
      </c>
      <c r="F250" s="159" t="s">
        <v>27</v>
      </c>
      <c r="G250" s="55" t="s">
        <v>177</v>
      </c>
      <c r="H250" s="56"/>
      <c r="I250" s="55" t="s">
        <v>12</v>
      </c>
      <c r="J250" s="55" t="s">
        <v>38</v>
      </c>
      <c r="K250" s="55" t="s">
        <v>87</v>
      </c>
      <c r="L250" s="55" t="s">
        <v>164</v>
      </c>
      <c r="M250" s="55" t="s">
        <v>304</v>
      </c>
      <c r="N250" s="55" t="s">
        <v>27</v>
      </c>
      <c r="O250" s="57">
        <v>41800</v>
      </c>
      <c r="P250" s="51">
        <v>158800</v>
      </c>
      <c r="Q250" s="51"/>
      <c r="R250" s="51"/>
      <c r="S250" s="51"/>
      <c r="T250" s="51"/>
      <c r="U250" s="51"/>
      <c r="V250" s="51"/>
      <c r="W250" s="52"/>
      <c r="X250" s="52"/>
      <c r="Y250" s="51"/>
      <c r="Z250" s="60" t="s">
        <v>57</v>
      </c>
      <c r="AA250" s="61">
        <v>0.01</v>
      </c>
      <c r="AB250" s="82">
        <f>IF(Z250=Tables!J$5,AA250*P250,)</f>
        <v>0</v>
      </c>
      <c r="AC250" s="147"/>
      <c r="AD250" s="147"/>
      <c r="AE250" s="57"/>
      <c r="AF250" s="156"/>
      <c r="AG250" s="51"/>
      <c r="AH250" s="51"/>
      <c r="AK250" s="159" t="s">
        <v>213</v>
      </c>
      <c r="AL250" s="159" t="s">
        <v>631</v>
      </c>
      <c r="AV250" s="51"/>
      <c r="AX250" s="51"/>
      <c r="AZ250" s="51"/>
      <c r="BB250" s="51"/>
      <c r="BD250" s="51"/>
      <c r="BF250" s="51"/>
    </row>
    <row r="251" spans="1:58" s="53" customFormat="1" ht="12.75" customHeight="1">
      <c r="A251" s="156">
        <v>14249</v>
      </c>
      <c r="B251" s="159" t="s">
        <v>1098</v>
      </c>
      <c r="C251" s="160" t="s">
        <v>1099</v>
      </c>
      <c r="D251" s="159" t="s">
        <v>1100</v>
      </c>
      <c r="E251" s="160" t="s">
        <v>1101</v>
      </c>
      <c r="F251" s="159" t="s">
        <v>27</v>
      </c>
      <c r="G251" s="55" t="s">
        <v>177</v>
      </c>
      <c r="H251" s="56"/>
      <c r="I251" s="55" t="s">
        <v>12</v>
      </c>
      <c r="J251" s="55" t="s">
        <v>38</v>
      </c>
      <c r="K251" s="55" t="s">
        <v>111</v>
      </c>
      <c r="L251" s="55" t="s">
        <v>164</v>
      </c>
      <c r="M251" s="55" t="s">
        <v>304</v>
      </c>
      <c r="N251" s="55" t="s">
        <v>27</v>
      </c>
      <c r="O251" s="57">
        <v>41800</v>
      </c>
      <c r="P251" s="51">
        <v>850</v>
      </c>
      <c r="Q251" s="51"/>
      <c r="R251" s="51"/>
      <c r="S251" s="51"/>
      <c r="T251" s="51"/>
      <c r="U251" s="51"/>
      <c r="V251" s="51"/>
      <c r="W251" s="52"/>
      <c r="X251" s="52"/>
      <c r="Y251" s="51"/>
      <c r="Z251" s="60" t="s">
        <v>56</v>
      </c>
      <c r="AA251" s="61">
        <v>0.75</v>
      </c>
      <c r="AB251" s="82">
        <f>IF(Z251=Tables!J$5,AA251*P251,)</f>
        <v>0</v>
      </c>
      <c r="AC251" s="147"/>
      <c r="AD251" s="147"/>
      <c r="AE251" s="57"/>
      <c r="AF251" s="156"/>
      <c r="AG251" s="51"/>
      <c r="AH251" s="51"/>
      <c r="AV251" s="51"/>
      <c r="AX251" s="51"/>
      <c r="AZ251" s="51"/>
      <c r="BB251" s="51"/>
      <c r="BD251" s="51"/>
      <c r="BF251" s="51"/>
    </row>
    <row r="252" spans="1:58" s="53" customFormat="1" ht="12.75" customHeight="1">
      <c r="A252" s="156">
        <v>14250</v>
      </c>
      <c r="B252" s="159" t="s">
        <v>1102</v>
      </c>
      <c r="C252" s="160" t="s">
        <v>1103</v>
      </c>
      <c r="D252" s="159" t="s">
        <v>763</v>
      </c>
      <c r="E252" s="160" t="s">
        <v>659</v>
      </c>
      <c r="F252" s="53" t="s">
        <v>27</v>
      </c>
      <c r="G252" s="55" t="s">
        <v>177</v>
      </c>
      <c r="H252" s="56"/>
      <c r="I252" s="55" t="s">
        <v>14</v>
      </c>
      <c r="J252" s="55" t="s">
        <v>39</v>
      </c>
      <c r="K252" s="55" t="s">
        <v>87</v>
      </c>
      <c r="L252" s="55" t="s">
        <v>74</v>
      </c>
      <c r="M252" s="55" t="s">
        <v>75</v>
      </c>
      <c r="N252" s="55" t="s">
        <v>27</v>
      </c>
      <c r="O252" s="57">
        <v>41814</v>
      </c>
      <c r="P252" s="51">
        <v>1494032</v>
      </c>
      <c r="Q252" s="51"/>
      <c r="R252" s="51"/>
      <c r="S252" s="51"/>
      <c r="T252" s="51"/>
      <c r="U252" s="51"/>
      <c r="V252" s="51"/>
      <c r="W252" s="52"/>
      <c r="X252" s="52"/>
      <c r="Y252" s="51"/>
      <c r="Z252" s="60" t="s">
        <v>57</v>
      </c>
      <c r="AA252" s="61">
        <v>0.3</v>
      </c>
      <c r="AB252" s="82">
        <f>IF(Z252=Tables!J$5,AA252*P252,)</f>
        <v>0</v>
      </c>
      <c r="AC252" s="147"/>
      <c r="AD252" s="147"/>
      <c r="AE252" s="57"/>
      <c r="AF252" s="156"/>
      <c r="AG252" s="51"/>
      <c r="AH252" s="51"/>
      <c r="AK252" s="53" t="s">
        <v>204</v>
      </c>
      <c r="AL252" s="159" t="s">
        <v>764</v>
      </c>
      <c r="AM252" s="53" t="s">
        <v>239</v>
      </c>
      <c r="AN252" s="159" t="s">
        <v>1107</v>
      </c>
      <c r="AO252" s="53" t="s">
        <v>1111</v>
      </c>
      <c r="AP252" s="159" t="s">
        <v>1104</v>
      </c>
      <c r="AQ252" s="53" t="s">
        <v>1112</v>
      </c>
      <c r="AR252" s="159" t="s">
        <v>1113</v>
      </c>
      <c r="AV252" s="51"/>
      <c r="AX252" s="51"/>
      <c r="AZ252" s="51"/>
      <c r="BB252" s="51"/>
      <c r="BD252" s="51"/>
      <c r="BF252" s="51"/>
    </row>
    <row r="253" spans="1:58" s="53" customFormat="1" ht="12.75" customHeight="1">
      <c r="A253" s="156">
        <v>14251</v>
      </c>
      <c r="B253" s="159" t="s">
        <v>1114</v>
      </c>
      <c r="C253" s="160" t="s">
        <v>1115</v>
      </c>
      <c r="E253" s="160" t="s">
        <v>1116</v>
      </c>
      <c r="F253" s="159" t="s">
        <v>27</v>
      </c>
      <c r="G253" s="55" t="s">
        <v>177</v>
      </c>
      <c r="H253" s="56"/>
      <c r="I253" s="55" t="s">
        <v>152</v>
      </c>
      <c r="J253" s="55" t="s">
        <v>39</v>
      </c>
      <c r="K253" s="161" t="s">
        <v>87</v>
      </c>
      <c r="L253" s="161" t="s">
        <v>73</v>
      </c>
      <c r="M253" s="161" t="s">
        <v>81</v>
      </c>
      <c r="N253" s="161" t="s">
        <v>27</v>
      </c>
      <c r="O253" s="57">
        <v>41810</v>
      </c>
      <c r="P253" s="51">
        <v>1525104</v>
      </c>
      <c r="Q253" s="51"/>
      <c r="R253" s="51"/>
      <c r="S253" s="51"/>
      <c r="T253" s="51"/>
      <c r="U253" s="51"/>
      <c r="V253" s="51"/>
      <c r="W253" s="52"/>
      <c r="X253" s="52"/>
      <c r="Y253" s="51"/>
      <c r="Z253" s="162" t="s">
        <v>57</v>
      </c>
      <c r="AA253" s="61"/>
      <c r="AB253" s="82">
        <f>IF(Z253=Tables!J$5,AA253*P253,)</f>
        <v>0</v>
      </c>
      <c r="AC253" s="147"/>
      <c r="AD253" s="147"/>
      <c r="AE253" s="57"/>
      <c r="AF253" s="156"/>
      <c r="AG253" s="51"/>
      <c r="AH253" s="51"/>
      <c r="AK253" s="53" t="s">
        <v>211</v>
      </c>
      <c r="AV253" s="51"/>
      <c r="AX253" s="51"/>
      <c r="AZ253" s="51"/>
      <c r="BB253" s="51"/>
      <c r="BD253" s="51"/>
      <c r="BF253" s="51"/>
    </row>
    <row r="254" spans="1:58" s="53" customFormat="1" ht="12.75" customHeight="1">
      <c r="A254" s="156">
        <v>14252</v>
      </c>
      <c r="B254" s="159" t="s">
        <v>1117</v>
      </c>
      <c r="C254" s="160" t="s">
        <v>1118</v>
      </c>
      <c r="D254" s="159" t="s">
        <v>1119</v>
      </c>
      <c r="E254" s="160" t="s">
        <v>313</v>
      </c>
      <c r="F254" s="53" t="s">
        <v>27</v>
      </c>
      <c r="G254" s="55" t="s">
        <v>177</v>
      </c>
      <c r="H254" s="56"/>
      <c r="I254" s="55" t="s">
        <v>12</v>
      </c>
      <c r="J254" s="55" t="s">
        <v>39</v>
      </c>
      <c r="K254" s="55" t="s">
        <v>111</v>
      </c>
      <c r="L254" s="55" t="s">
        <v>73</v>
      </c>
      <c r="M254" s="55" t="s">
        <v>81</v>
      </c>
      <c r="N254" s="55" t="s">
        <v>27</v>
      </c>
      <c r="O254" s="57">
        <v>41808</v>
      </c>
      <c r="P254" s="51">
        <v>95832</v>
      </c>
      <c r="Q254" s="51"/>
      <c r="R254" s="51"/>
      <c r="S254" s="51"/>
      <c r="T254" s="51"/>
      <c r="U254" s="51"/>
      <c r="V254" s="51"/>
      <c r="W254" s="52"/>
      <c r="X254" s="52"/>
      <c r="Y254" s="51"/>
      <c r="Z254" s="60" t="s">
        <v>56</v>
      </c>
      <c r="AA254" s="61"/>
      <c r="AB254" s="82">
        <f>IF(Z254=Tables!J$5,AA254*P254,)</f>
        <v>0</v>
      </c>
      <c r="AC254" s="147"/>
      <c r="AD254" s="147"/>
      <c r="AE254" s="57"/>
      <c r="AF254" s="156"/>
      <c r="AG254" s="51"/>
      <c r="AH254" s="51"/>
      <c r="AK254" s="53" t="s">
        <v>223</v>
      </c>
      <c r="AL254" s="159" t="s">
        <v>722</v>
      </c>
      <c r="AV254" s="51"/>
      <c r="AX254" s="51"/>
      <c r="AZ254" s="51"/>
      <c r="BB254" s="51"/>
      <c r="BD254" s="51"/>
      <c r="BF254" s="51"/>
    </row>
    <row r="255" spans="1:58" s="53" customFormat="1" ht="12.75" customHeight="1">
      <c r="A255" s="156">
        <v>14253</v>
      </c>
      <c r="B255" s="159" t="s">
        <v>1120</v>
      </c>
      <c r="C255" s="54"/>
      <c r="E255" s="160" t="s">
        <v>313</v>
      </c>
      <c r="F255" s="159" t="s">
        <v>27</v>
      </c>
      <c r="G255" s="55" t="s">
        <v>177</v>
      </c>
      <c r="H255" s="56"/>
      <c r="I255" s="55" t="s">
        <v>12</v>
      </c>
      <c r="J255" s="55" t="s">
        <v>38</v>
      </c>
      <c r="K255" s="55" t="s">
        <v>87</v>
      </c>
      <c r="L255" s="55" t="s">
        <v>74</v>
      </c>
      <c r="M255" s="55" t="s">
        <v>75</v>
      </c>
      <c r="N255" s="55" t="s">
        <v>27</v>
      </c>
      <c r="O255" s="57">
        <v>41816</v>
      </c>
      <c r="P255" s="51">
        <v>20801</v>
      </c>
      <c r="Q255" s="51">
        <v>1853</v>
      </c>
      <c r="R255" s="51">
        <v>2180</v>
      </c>
      <c r="S255" s="51">
        <v>2341</v>
      </c>
      <c r="T255" s="51">
        <v>3049</v>
      </c>
      <c r="U255" s="51"/>
      <c r="V255" s="51"/>
      <c r="W255" s="52"/>
      <c r="X255" s="52"/>
      <c r="Y255" s="51"/>
      <c r="Z255" s="60" t="s">
        <v>56</v>
      </c>
      <c r="AA255" s="61">
        <v>0.8</v>
      </c>
      <c r="AB255" s="82">
        <f>IF(Z255=Tables!J$5,AA255*P255,)</f>
        <v>0</v>
      </c>
      <c r="AC255" s="147"/>
      <c r="AD255" s="147"/>
      <c r="AE255" s="57"/>
      <c r="AF255" s="156"/>
      <c r="AG255" s="51"/>
      <c r="AH255" s="51"/>
      <c r="AK255" s="53" t="s">
        <v>223</v>
      </c>
      <c r="AL255" s="159" t="s">
        <v>322</v>
      </c>
      <c r="AV255" s="51"/>
      <c r="AX255" s="51"/>
      <c r="AZ255" s="51"/>
      <c r="BB255" s="51"/>
      <c r="BD255" s="51"/>
      <c r="BF255" s="51"/>
    </row>
    <row r="256" spans="1:58" s="53" customFormat="1" ht="12.75" customHeight="1">
      <c r="A256" s="156">
        <v>14254</v>
      </c>
      <c r="B256" s="159" t="s">
        <v>1121</v>
      </c>
      <c r="C256" s="160" t="s">
        <v>1122</v>
      </c>
      <c r="E256" s="160" t="s">
        <v>1123</v>
      </c>
      <c r="F256" s="159" t="s">
        <v>27</v>
      </c>
      <c r="G256" s="55" t="s">
        <v>177</v>
      </c>
      <c r="H256" s="56"/>
      <c r="I256" s="55" t="s">
        <v>12</v>
      </c>
      <c r="J256" s="55" t="s">
        <v>38</v>
      </c>
      <c r="K256" s="55" t="s">
        <v>111</v>
      </c>
      <c r="L256" s="55" t="s">
        <v>164</v>
      </c>
      <c r="M256" s="55" t="s">
        <v>304</v>
      </c>
      <c r="N256" s="55" t="s">
        <v>27</v>
      </c>
      <c r="O256" s="57">
        <v>41803</v>
      </c>
      <c r="P256" s="51">
        <v>2800</v>
      </c>
      <c r="Q256" s="51"/>
      <c r="R256" s="51"/>
      <c r="S256" s="51"/>
      <c r="T256" s="51"/>
      <c r="U256" s="51"/>
      <c r="V256" s="51"/>
      <c r="W256" s="52"/>
      <c r="X256" s="52"/>
      <c r="Y256" s="51"/>
      <c r="Z256" s="60" t="s">
        <v>58</v>
      </c>
      <c r="AA256" s="61"/>
      <c r="AB256" s="82">
        <f>IF(Z256=Tables!J$5,AA256*P256,)</f>
        <v>0</v>
      </c>
      <c r="AC256" s="147"/>
      <c r="AD256" s="147"/>
      <c r="AE256" s="57"/>
      <c r="AF256" s="156"/>
      <c r="AG256" s="51"/>
      <c r="AH256" s="51"/>
      <c r="AK256" s="159" t="s">
        <v>198</v>
      </c>
      <c r="AL256" s="159" t="s">
        <v>923</v>
      </c>
      <c r="AV256" s="51"/>
      <c r="AX256" s="51"/>
      <c r="AZ256" s="51"/>
      <c r="BB256" s="51"/>
      <c r="BD256" s="51"/>
      <c r="BF256" s="51"/>
    </row>
    <row r="257" spans="1:58" s="53" customFormat="1" ht="12.75" customHeight="1">
      <c r="A257" s="156">
        <v>14255</v>
      </c>
      <c r="B257" s="159" t="s">
        <v>1124</v>
      </c>
      <c r="C257" s="160" t="s">
        <v>12</v>
      </c>
      <c r="D257" s="159" t="s">
        <v>1125</v>
      </c>
      <c r="E257" s="160" t="s">
        <v>342</v>
      </c>
      <c r="F257" s="159" t="s">
        <v>27</v>
      </c>
      <c r="G257" s="161" t="s">
        <v>177</v>
      </c>
      <c r="H257" s="56">
        <v>101919</v>
      </c>
      <c r="I257" s="161" t="s">
        <v>12</v>
      </c>
      <c r="J257" s="55" t="s">
        <v>39</v>
      </c>
      <c r="K257" s="55" t="s">
        <v>87</v>
      </c>
      <c r="L257" s="55" t="s">
        <v>163</v>
      </c>
      <c r="M257" s="55" t="s">
        <v>75</v>
      </c>
      <c r="N257" s="55" t="s">
        <v>27</v>
      </c>
      <c r="O257" s="57">
        <v>42081</v>
      </c>
      <c r="P257" s="51">
        <v>935189</v>
      </c>
      <c r="Q257" s="51">
        <v>906684</v>
      </c>
      <c r="R257" s="51">
        <v>6186</v>
      </c>
      <c r="S257" s="51">
        <v>10950</v>
      </c>
      <c r="T257" s="51">
        <v>19664</v>
      </c>
      <c r="U257" s="51"/>
      <c r="V257" s="51"/>
      <c r="W257" s="52"/>
      <c r="X257" s="52"/>
      <c r="Y257" s="51"/>
      <c r="Z257" s="60" t="s">
        <v>57</v>
      </c>
      <c r="AA257" s="61">
        <v>0.01</v>
      </c>
      <c r="AB257" s="82">
        <f>IF(Z257=Tables!J$5,AA257*P257,)</f>
        <v>0</v>
      </c>
      <c r="AC257" s="147"/>
      <c r="AD257" s="147"/>
      <c r="AE257" s="57"/>
      <c r="AF257" s="156"/>
      <c r="AG257" s="51"/>
      <c r="AH257" s="51"/>
      <c r="AK257" s="53" t="s">
        <v>269</v>
      </c>
      <c r="AL257" s="159" t="s">
        <v>1126</v>
      </c>
      <c r="AM257" s="53" t="s">
        <v>1127</v>
      </c>
      <c r="AN257" s="159" t="s">
        <v>1128</v>
      </c>
      <c r="AV257" s="51"/>
      <c r="AX257" s="51"/>
      <c r="AZ257" s="51"/>
      <c r="BB257" s="51"/>
      <c r="BD257" s="51"/>
      <c r="BF257" s="51"/>
    </row>
    <row r="258" spans="1:58" s="53" customFormat="1" ht="12.75" customHeight="1">
      <c r="A258" s="156">
        <v>14256</v>
      </c>
      <c r="B258" s="159" t="s">
        <v>1129</v>
      </c>
      <c r="C258" s="160" t="s">
        <v>1130</v>
      </c>
      <c r="D258" s="159" t="s">
        <v>371</v>
      </c>
      <c r="E258" s="160" t="s">
        <v>317</v>
      </c>
      <c r="F258" s="159" t="s">
        <v>27</v>
      </c>
      <c r="G258" s="55" t="s">
        <v>177</v>
      </c>
      <c r="H258" s="56"/>
      <c r="I258" s="55" t="s">
        <v>14</v>
      </c>
      <c r="J258" s="55" t="s">
        <v>149</v>
      </c>
      <c r="K258" s="55" t="s">
        <v>85</v>
      </c>
      <c r="L258" s="55" t="s">
        <v>164</v>
      </c>
      <c r="M258" s="55" t="s">
        <v>304</v>
      </c>
      <c r="N258" s="55" t="s">
        <v>27</v>
      </c>
      <c r="O258" s="57">
        <v>41807</v>
      </c>
      <c r="P258" s="51">
        <v>96250</v>
      </c>
      <c r="Q258" s="51"/>
      <c r="R258" s="51"/>
      <c r="S258" s="51"/>
      <c r="T258" s="51"/>
      <c r="U258" s="51"/>
      <c r="V258" s="51"/>
      <c r="W258" s="52"/>
      <c r="X258" s="52"/>
      <c r="Y258" s="51"/>
      <c r="Z258" s="60" t="s">
        <v>58</v>
      </c>
      <c r="AA258" s="61"/>
      <c r="AB258" s="82">
        <f>IF(Z258=Tables!J$5,AA258*P258,)</f>
        <v>0</v>
      </c>
      <c r="AC258" s="147"/>
      <c r="AD258" s="147"/>
      <c r="AE258" s="57"/>
      <c r="AF258" s="156"/>
      <c r="AG258" s="51"/>
      <c r="AH258" s="51"/>
      <c r="AK258" s="159" t="s">
        <v>243</v>
      </c>
      <c r="AL258" s="159" t="s">
        <v>399</v>
      </c>
      <c r="AV258" s="51"/>
      <c r="AX258" s="51"/>
      <c r="AZ258" s="51"/>
      <c r="BB258" s="51"/>
      <c r="BD258" s="51"/>
      <c r="BF258" s="51"/>
    </row>
    <row r="259" spans="1:58" s="53" customFormat="1" ht="12.75" customHeight="1">
      <c r="A259" s="156">
        <v>14257</v>
      </c>
      <c r="B259" s="159" t="s">
        <v>1131</v>
      </c>
      <c r="C259" s="160" t="s">
        <v>1132</v>
      </c>
      <c r="D259" s="159" t="s">
        <v>371</v>
      </c>
      <c r="E259" s="160" t="s">
        <v>317</v>
      </c>
      <c r="F259" s="159" t="s">
        <v>27</v>
      </c>
      <c r="G259" s="55" t="s">
        <v>177</v>
      </c>
      <c r="H259" s="56"/>
      <c r="I259" s="55" t="s">
        <v>12</v>
      </c>
      <c r="J259" s="55" t="s">
        <v>37</v>
      </c>
      <c r="K259" s="55" t="s">
        <v>111</v>
      </c>
      <c r="L259" s="55" t="s">
        <v>164</v>
      </c>
      <c r="M259" s="55" t="s">
        <v>304</v>
      </c>
      <c r="N259" s="55" t="s">
        <v>27</v>
      </c>
      <c r="O259" s="57">
        <v>41807</v>
      </c>
      <c r="P259" s="51">
        <v>4900</v>
      </c>
      <c r="Q259" s="51">
        <v>4000</v>
      </c>
      <c r="R259" s="51"/>
      <c r="S259" s="51"/>
      <c r="T259" s="51"/>
      <c r="U259" s="51"/>
      <c r="V259" s="51"/>
      <c r="W259" s="52"/>
      <c r="X259" s="52"/>
      <c r="Y259" s="51"/>
      <c r="Z259" s="186" t="s">
        <v>56</v>
      </c>
      <c r="AA259" s="61">
        <v>0.5</v>
      </c>
      <c r="AB259" s="82">
        <f>IF(Z259=Tables!J$5,AA259*P259,)</f>
        <v>0</v>
      </c>
      <c r="AC259" s="147"/>
      <c r="AD259" s="147"/>
      <c r="AE259" s="57"/>
      <c r="AF259" s="156"/>
      <c r="AG259" s="51"/>
      <c r="AH259" s="51"/>
      <c r="AK259" s="159" t="s">
        <v>243</v>
      </c>
      <c r="AL259" s="159" t="s">
        <v>399</v>
      </c>
      <c r="AV259" s="51"/>
      <c r="AX259" s="51"/>
      <c r="AZ259" s="51"/>
      <c r="BB259" s="51"/>
      <c r="BD259" s="51"/>
      <c r="BF259" s="51"/>
    </row>
    <row r="260" spans="1:58" s="53" customFormat="1" ht="12.75" customHeight="1">
      <c r="A260" s="156">
        <v>14258</v>
      </c>
      <c r="B260" s="159" t="s">
        <v>1133</v>
      </c>
      <c r="C260" s="160" t="s">
        <v>1134</v>
      </c>
      <c r="E260" s="54"/>
      <c r="F260" s="159" t="s">
        <v>27</v>
      </c>
      <c r="G260" s="55" t="s">
        <v>177</v>
      </c>
      <c r="H260" s="56"/>
      <c r="I260" s="55" t="s">
        <v>12</v>
      </c>
      <c r="J260" s="55" t="s">
        <v>37</v>
      </c>
      <c r="K260" s="55" t="s">
        <v>111</v>
      </c>
      <c r="L260" s="55" t="s">
        <v>164</v>
      </c>
      <c r="M260" s="55" t="s">
        <v>304</v>
      </c>
      <c r="N260" s="55" t="s">
        <v>27</v>
      </c>
      <c r="O260" s="57">
        <v>41807</v>
      </c>
      <c r="P260" s="51">
        <v>2000</v>
      </c>
      <c r="Q260" s="51"/>
      <c r="R260" s="51"/>
      <c r="S260" s="51"/>
      <c r="T260" s="51"/>
      <c r="U260" s="51"/>
      <c r="V260" s="51"/>
      <c r="W260" s="52"/>
      <c r="X260" s="52"/>
      <c r="Y260" s="51"/>
      <c r="Z260" s="60" t="s">
        <v>56</v>
      </c>
      <c r="AA260" s="61"/>
      <c r="AB260" s="82">
        <f>IF(Z260=Tables!J$5,AA260*P260,)</f>
        <v>0</v>
      </c>
      <c r="AC260" s="147"/>
      <c r="AD260" s="147"/>
      <c r="AE260" s="57"/>
      <c r="AF260" s="156"/>
      <c r="AG260" s="51"/>
      <c r="AH260" s="51"/>
      <c r="AV260" s="51"/>
      <c r="AX260" s="51"/>
      <c r="AZ260" s="51"/>
      <c r="BB260" s="51"/>
      <c r="BD260" s="51"/>
      <c r="BF260" s="51"/>
    </row>
    <row r="261" spans="1:58" s="53" customFormat="1" ht="12.75" customHeight="1">
      <c r="A261" s="156">
        <v>14259</v>
      </c>
      <c r="B261" s="159" t="s">
        <v>1135</v>
      </c>
      <c r="C261" s="160" t="s">
        <v>1136</v>
      </c>
      <c r="D261" s="159" t="s">
        <v>1137</v>
      </c>
      <c r="E261" s="160" t="s">
        <v>1138</v>
      </c>
      <c r="F261" s="53" t="s">
        <v>27</v>
      </c>
      <c r="G261" s="55" t="s">
        <v>177</v>
      </c>
      <c r="H261" s="56"/>
      <c r="I261" s="55" t="s">
        <v>14</v>
      </c>
      <c r="J261" s="55" t="s">
        <v>38</v>
      </c>
      <c r="K261" s="55" t="s">
        <v>111</v>
      </c>
      <c r="L261" s="55" t="s">
        <v>164</v>
      </c>
      <c r="M261" s="55" t="s">
        <v>304</v>
      </c>
      <c r="N261" s="55" t="s">
        <v>27</v>
      </c>
      <c r="O261" s="57">
        <v>41807</v>
      </c>
      <c r="P261" s="51">
        <v>6500</v>
      </c>
      <c r="Q261" s="51"/>
      <c r="R261" s="51"/>
      <c r="S261" s="51"/>
      <c r="T261" s="51"/>
      <c r="U261" s="51"/>
      <c r="V261" s="51"/>
      <c r="W261" s="52"/>
      <c r="X261" s="52"/>
      <c r="Y261" s="51"/>
      <c r="Z261" s="60" t="s">
        <v>56</v>
      </c>
      <c r="AA261" s="61"/>
      <c r="AB261" s="82">
        <f>IF(Z261=Tables!J$5,AA261*P261,)</f>
        <v>0</v>
      </c>
      <c r="AC261" s="147"/>
      <c r="AD261" s="147"/>
      <c r="AE261" s="57"/>
      <c r="AF261" s="156"/>
      <c r="AG261" s="51"/>
      <c r="AH261" s="51"/>
      <c r="AI261" s="53" t="s">
        <v>1140</v>
      </c>
      <c r="AJ261" s="53" t="s">
        <v>1139</v>
      </c>
      <c r="AK261" s="159" t="s">
        <v>1140</v>
      </c>
      <c r="AL261" s="159" t="s">
        <v>1139</v>
      </c>
      <c r="AV261" s="51"/>
      <c r="AX261" s="51"/>
      <c r="AZ261" s="51"/>
      <c r="BB261" s="51"/>
      <c r="BD261" s="51"/>
      <c r="BF261" s="51"/>
    </row>
    <row r="262" spans="1:58" s="53" customFormat="1" ht="12.75" customHeight="1">
      <c r="A262" s="156">
        <v>14260</v>
      </c>
      <c r="B262" s="159" t="s">
        <v>1141</v>
      </c>
      <c r="C262" s="160" t="s">
        <v>311</v>
      </c>
      <c r="D262" s="159" t="s">
        <v>1119</v>
      </c>
      <c r="E262" s="160" t="s">
        <v>313</v>
      </c>
      <c r="F262" s="53" t="s">
        <v>27</v>
      </c>
      <c r="G262" s="55" t="s">
        <v>177</v>
      </c>
      <c r="H262" s="56"/>
      <c r="I262" s="55" t="s">
        <v>12</v>
      </c>
      <c r="J262" s="55" t="s">
        <v>38</v>
      </c>
      <c r="K262" s="55" t="s">
        <v>111</v>
      </c>
      <c r="L262" s="55" t="s">
        <v>74</v>
      </c>
      <c r="M262" s="55" t="s">
        <v>75</v>
      </c>
      <c r="N262" s="55" t="s">
        <v>27</v>
      </c>
      <c r="O262" s="57">
        <v>41810</v>
      </c>
      <c r="P262" s="51">
        <v>76822</v>
      </c>
      <c r="Q262" s="51"/>
      <c r="R262" s="51"/>
      <c r="S262" s="51"/>
      <c r="T262" s="51"/>
      <c r="U262" s="51"/>
      <c r="V262" s="51"/>
      <c r="W262" s="52"/>
      <c r="X262" s="52"/>
      <c r="Y262" s="51"/>
      <c r="Z262" s="60" t="s">
        <v>67</v>
      </c>
      <c r="AA262" s="61">
        <v>0.3</v>
      </c>
      <c r="AB262" s="82">
        <f>IF(Z262=Tables!J$5,AA262*P262,)</f>
        <v>0</v>
      </c>
      <c r="AC262" s="147"/>
      <c r="AD262" s="147"/>
      <c r="AE262" s="57"/>
      <c r="AF262" s="156"/>
      <c r="AG262" s="51"/>
      <c r="AH262" s="51"/>
      <c r="AK262" s="53" t="s">
        <v>223</v>
      </c>
      <c r="AL262" s="159" t="s">
        <v>722</v>
      </c>
      <c r="AV262" s="51"/>
      <c r="AX262" s="51"/>
      <c r="AZ262" s="51"/>
      <c r="BB262" s="51"/>
      <c r="BD262" s="51"/>
      <c r="BF262" s="51"/>
    </row>
    <row r="263" spans="1:58" s="53" customFormat="1" ht="12.75" customHeight="1">
      <c r="A263" s="156">
        <v>14261</v>
      </c>
      <c r="B263" s="159" t="s">
        <v>1142</v>
      </c>
      <c r="C263" s="160" t="s">
        <v>1143</v>
      </c>
      <c r="D263" s="159" t="s">
        <v>400</v>
      </c>
      <c r="E263" s="160" t="s">
        <v>401</v>
      </c>
      <c r="F263" s="53" t="s">
        <v>27</v>
      </c>
      <c r="G263" s="55" t="s">
        <v>178</v>
      </c>
      <c r="H263" s="56"/>
      <c r="I263" s="55" t="s">
        <v>16</v>
      </c>
      <c r="J263" s="55" t="s">
        <v>38</v>
      </c>
      <c r="K263" s="55" t="s">
        <v>85</v>
      </c>
      <c r="L263" s="55" t="s">
        <v>164</v>
      </c>
      <c r="M263" s="55" t="s">
        <v>304</v>
      </c>
      <c r="N263" s="55" t="s">
        <v>27</v>
      </c>
      <c r="O263" s="57">
        <v>41810</v>
      </c>
      <c r="P263" s="51">
        <v>323510</v>
      </c>
      <c r="Q263" s="51">
        <v>12000</v>
      </c>
      <c r="R263" s="51"/>
      <c r="S263" s="51"/>
      <c r="T263" s="51"/>
      <c r="U263" s="51"/>
      <c r="V263" s="51"/>
      <c r="W263" s="52"/>
      <c r="X263" s="52"/>
      <c r="Y263" s="51"/>
      <c r="Z263" s="60" t="s">
        <v>56</v>
      </c>
      <c r="AA263" s="61">
        <v>0.8</v>
      </c>
      <c r="AB263" s="82">
        <f>IF(Z263=Tables!J$5,AA263*P263,)</f>
        <v>0</v>
      </c>
      <c r="AC263" s="147"/>
      <c r="AD263" s="147"/>
      <c r="AE263" s="57"/>
      <c r="AF263" s="156"/>
      <c r="AG263" s="51"/>
      <c r="AH263" s="51"/>
      <c r="AI263" s="53" t="s">
        <v>303</v>
      </c>
      <c r="AJ263" s="53" t="s">
        <v>1148</v>
      </c>
      <c r="AK263" s="159" t="s">
        <v>303</v>
      </c>
      <c r="AL263" s="159" t="s">
        <v>1148</v>
      </c>
      <c r="AV263" s="51"/>
      <c r="AX263" s="51"/>
      <c r="AZ263" s="51"/>
      <c r="BB263" s="51"/>
      <c r="BD263" s="51"/>
      <c r="BF263" s="51"/>
    </row>
    <row r="264" spans="1:58" s="53" customFormat="1" ht="12.75" customHeight="1">
      <c r="A264" s="156">
        <v>14262</v>
      </c>
      <c r="B264" s="159" t="s">
        <v>1144</v>
      </c>
      <c r="C264" s="160" t="s">
        <v>1145</v>
      </c>
      <c r="D264" s="53" t="s">
        <v>400</v>
      </c>
      <c r="E264" s="54" t="s">
        <v>401</v>
      </c>
      <c r="F264" s="53" t="s">
        <v>27</v>
      </c>
      <c r="G264" s="55" t="s">
        <v>178</v>
      </c>
      <c r="H264" s="56"/>
      <c r="I264" s="55" t="s">
        <v>16</v>
      </c>
      <c r="J264" s="55" t="s">
        <v>38</v>
      </c>
      <c r="K264" s="55" t="s">
        <v>85</v>
      </c>
      <c r="L264" s="55" t="s">
        <v>164</v>
      </c>
      <c r="M264" s="55" t="s">
        <v>304</v>
      </c>
      <c r="N264" s="55" t="s">
        <v>27</v>
      </c>
      <c r="O264" s="57">
        <v>41810</v>
      </c>
      <c r="P264" s="51">
        <v>371560</v>
      </c>
      <c r="Q264" s="51"/>
      <c r="R264" s="51"/>
      <c r="S264" s="51"/>
      <c r="T264" s="51"/>
      <c r="U264" s="51"/>
      <c r="V264" s="51"/>
      <c r="W264" s="52"/>
      <c r="X264" s="52"/>
      <c r="Y264" s="51"/>
      <c r="Z264" s="60" t="s">
        <v>58</v>
      </c>
      <c r="AA264" s="61"/>
      <c r="AB264" s="82">
        <f>IF(Z264=Tables!J$5,AA264*P264,)</f>
        <v>0</v>
      </c>
      <c r="AC264" s="147"/>
      <c r="AD264" s="147"/>
      <c r="AE264" s="57"/>
      <c r="AF264" s="156"/>
      <c r="AG264" s="51"/>
      <c r="AH264" s="51"/>
      <c r="AI264" s="53" t="s">
        <v>303</v>
      </c>
      <c r="AJ264" s="53" t="s">
        <v>1148</v>
      </c>
      <c r="AK264" s="159" t="s">
        <v>303</v>
      </c>
      <c r="AL264" s="159" t="s">
        <v>1148</v>
      </c>
      <c r="AV264" s="51"/>
      <c r="AX264" s="51"/>
      <c r="AZ264" s="51"/>
      <c r="BB264" s="51"/>
      <c r="BD264" s="51"/>
      <c r="BF264" s="51"/>
    </row>
    <row r="265" spans="1:58" s="53" customFormat="1" ht="12.75" customHeight="1">
      <c r="A265" s="156">
        <v>14263</v>
      </c>
      <c r="B265" s="159" t="s">
        <v>1146</v>
      </c>
      <c r="C265" s="160" t="s">
        <v>1147</v>
      </c>
      <c r="D265" s="159" t="s">
        <v>932</v>
      </c>
      <c r="E265" s="160" t="s">
        <v>930</v>
      </c>
      <c r="F265" s="53" t="s">
        <v>27</v>
      </c>
      <c r="G265" s="55" t="s">
        <v>178</v>
      </c>
      <c r="H265" s="56"/>
      <c r="I265" s="55" t="s">
        <v>12</v>
      </c>
      <c r="J265" s="55" t="s">
        <v>38</v>
      </c>
      <c r="K265" s="55" t="s">
        <v>111</v>
      </c>
      <c r="L265" s="55" t="s">
        <v>164</v>
      </c>
      <c r="M265" s="55" t="s">
        <v>304</v>
      </c>
      <c r="N265" s="55" t="s">
        <v>27</v>
      </c>
      <c r="O265" s="57">
        <v>41807</v>
      </c>
      <c r="P265" s="51">
        <v>6250</v>
      </c>
      <c r="Q265" s="51"/>
      <c r="R265" s="51"/>
      <c r="S265" s="51"/>
      <c r="T265" s="51"/>
      <c r="U265" s="51"/>
      <c r="V265" s="51"/>
      <c r="W265" s="52"/>
      <c r="X265" s="52"/>
      <c r="Y265" s="51"/>
      <c r="Z265" s="60" t="s">
        <v>57</v>
      </c>
      <c r="AA265" s="61"/>
      <c r="AB265" s="82">
        <f>IF(Z265=Tables!J$5,AA265*P265,)</f>
        <v>0</v>
      </c>
      <c r="AC265" s="147"/>
      <c r="AD265" s="147"/>
      <c r="AE265" s="57"/>
      <c r="AF265" s="156"/>
      <c r="AG265" s="51"/>
      <c r="AH265" s="51"/>
      <c r="AK265" s="159" t="s">
        <v>217</v>
      </c>
      <c r="AL265" s="159" t="s">
        <v>1151</v>
      </c>
      <c r="AV265" s="51"/>
      <c r="AX265" s="51"/>
      <c r="AZ265" s="51"/>
      <c r="BB265" s="51"/>
      <c r="BD265" s="51"/>
      <c r="BF265" s="51"/>
    </row>
    <row r="266" spans="1:58" s="53" customFormat="1" ht="12.75" customHeight="1">
      <c r="A266" s="156">
        <v>14264</v>
      </c>
      <c r="B266" s="159" t="s">
        <v>1149</v>
      </c>
      <c r="C266" s="160" t="s">
        <v>1150</v>
      </c>
      <c r="D266" s="159" t="s">
        <v>427</v>
      </c>
      <c r="E266" s="160" t="s">
        <v>313</v>
      </c>
      <c r="F266" s="53" t="s">
        <v>27</v>
      </c>
      <c r="G266" s="55" t="s">
        <v>177</v>
      </c>
      <c r="H266" s="56"/>
      <c r="I266" s="55" t="s">
        <v>17</v>
      </c>
      <c r="J266" s="55" t="s">
        <v>38</v>
      </c>
      <c r="K266" s="55" t="s">
        <v>85</v>
      </c>
      <c r="L266" s="55" t="s">
        <v>164</v>
      </c>
      <c r="M266" s="55" t="s">
        <v>304</v>
      </c>
      <c r="N266" s="55" t="s">
        <v>27</v>
      </c>
      <c r="O266" s="57">
        <v>41807</v>
      </c>
      <c r="P266" s="51">
        <v>89800</v>
      </c>
      <c r="Q266" s="51"/>
      <c r="R266" s="51"/>
      <c r="S266" s="51"/>
      <c r="T266" s="51"/>
      <c r="U266" s="51"/>
      <c r="V266" s="51"/>
      <c r="W266" s="52"/>
      <c r="X266" s="52"/>
      <c r="Y266" s="51"/>
      <c r="Z266" s="60" t="s">
        <v>58</v>
      </c>
      <c r="AA266" s="61"/>
      <c r="AB266" s="82">
        <f>IF(Z266=Tables!J$5,AA266*P266,)</f>
        <v>0</v>
      </c>
      <c r="AC266" s="147"/>
      <c r="AD266" s="147"/>
      <c r="AE266" s="57"/>
      <c r="AF266" s="156"/>
      <c r="AG266" s="51"/>
      <c r="AH266" s="51"/>
      <c r="AK266" s="159" t="s">
        <v>429</v>
      </c>
      <c r="AL266" s="159" t="s">
        <v>1152</v>
      </c>
      <c r="AV266" s="51"/>
      <c r="AX266" s="51"/>
      <c r="AZ266" s="51"/>
      <c r="BB266" s="51"/>
      <c r="BD266" s="51"/>
      <c r="BF266" s="51"/>
    </row>
    <row r="267" spans="1:58" s="53" customFormat="1" ht="12.75" customHeight="1">
      <c r="A267" s="156">
        <v>14265</v>
      </c>
      <c r="B267" s="159" t="s">
        <v>1153</v>
      </c>
      <c r="C267" s="160" t="s">
        <v>1154</v>
      </c>
      <c r="D267" s="159" t="s">
        <v>1155</v>
      </c>
      <c r="E267" s="160" t="s">
        <v>313</v>
      </c>
      <c r="F267" s="159" t="s">
        <v>27</v>
      </c>
      <c r="G267" s="55" t="s">
        <v>177</v>
      </c>
      <c r="H267" s="56"/>
      <c r="I267" s="55" t="s">
        <v>12</v>
      </c>
      <c r="J267" s="55" t="s">
        <v>38</v>
      </c>
      <c r="K267" s="55" t="s">
        <v>111</v>
      </c>
      <c r="L267" s="55" t="s">
        <v>164</v>
      </c>
      <c r="M267" s="55" t="s">
        <v>304</v>
      </c>
      <c r="N267" s="55" t="s">
        <v>27</v>
      </c>
      <c r="O267" s="57">
        <v>41811</v>
      </c>
      <c r="P267" s="51">
        <v>29330</v>
      </c>
      <c r="Q267" s="51"/>
      <c r="R267" s="51"/>
      <c r="S267" s="51"/>
      <c r="T267" s="51"/>
      <c r="U267" s="51"/>
      <c r="V267" s="51"/>
      <c r="W267" s="52"/>
      <c r="X267" s="52"/>
      <c r="Y267" s="51"/>
      <c r="Z267" s="60" t="s">
        <v>58</v>
      </c>
      <c r="AA267" s="61"/>
      <c r="AB267" s="82">
        <f>IF(Z267=Tables!J$5,AA267*P267,)</f>
        <v>0</v>
      </c>
      <c r="AC267" s="147"/>
      <c r="AD267" s="147"/>
      <c r="AE267" s="57"/>
      <c r="AF267" s="156"/>
      <c r="AG267" s="51"/>
      <c r="AH267" s="51"/>
      <c r="AK267" s="159" t="s">
        <v>1225</v>
      </c>
      <c r="AL267" s="159" t="s">
        <v>1159</v>
      </c>
      <c r="AV267" s="51"/>
      <c r="AX267" s="51"/>
      <c r="AZ267" s="51"/>
      <c r="BB267" s="51"/>
      <c r="BD267" s="51"/>
      <c r="BF267" s="51"/>
    </row>
    <row r="268" spans="1:58" s="53" customFormat="1" ht="12.75" customHeight="1">
      <c r="A268" s="156">
        <v>14266</v>
      </c>
      <c r="B268" s="159" t="s">
        <v>1156</v>
      </c>
      <c r="C268" s="160" t="s">
        <v>1157</v>
      </c>
      <c r="D268" s="159" t="s">
        <v>1158</v>
      </c>
      <c r="E268" s="160" t="s">
        <v>313</v>
      </c>
      <c r="F268" s="159" t="s">
        <v>27</v>
      </c>
      <c r="G268" s="55" t="s">
        <v>177</v>
      </c>
      <c r="H268" s="56"/>
      <c r="I268" s="55" t="s">
        <v>12</v>
      </c>
      <c r="J268" s="55" t="s">
        <v>39</v>
      </c>
      <c r="K268" s="55" t="s">
        <v>111</v>
      </c>
      <c r="L268" s="55" t="s">
        <v>164</v>
      </c>
      <c r="M268" s="55" t="s">
        <v>304</v>
      </c>
      <c r="N268" s="55" t="s">
        <v>27</v>
      </c>
      <c r="O268" s="57">
        <v>41811</v>
      </c>
      <c r="P268" s="51">
        <v>240</v>
      </c>
      <c r="Q268" s="51"/>
      <c r="R268" s="51"/>
      <c r="S268" s="51"/>
      <c r="T268" s="51"/>
      <c r="U268" s="51"/>
      <c r="V268" s="51"/>
      <c r="W268" s="52"/>
      <c r="X268" s="52"/>
      <c r="Y268" s="51"/>
      <c r="Z268" s="60" t="s">
        <v>57</v>
      </c>
      <c r="AA268" s="61"/>
      <c r="AB268" s="82">
        <f>IF(Z268=Tables!J$5,AA268*P268,)</f>
        <v>0</v>
      </c>
      <c r="AC268" s="147"/>
      <c r="AD268" s="147"/>
      <c r="AE268" s="57"/>
      <c r="AF268" s="156"/>
      <c r="AG268" s="51"/>
      <c r="AH268" s="51"/>
      <c r="AL268" s="159" t="s">
        <v>1160</v>
      </c>
      <c r="AV268" s="51"/>
      <c r="AX268" s="51"/>
      <c r="AZ268" s="51"/>
      <c r="BB268" s="51"/>
      <c r="BD268" s="51"/>
      <c r="BF268" s="51"/>
    </row>
    <row r="269" spans="1:58" s="53" customFormat="1" ht="12.75" customHeight="1">
      <c r="A269" s="156">
        <v>14267</v>
      </c>
      <c r="B269" s="159" t="s">
        <v>1163</v>
      </c>
      <c r="C269" s="160" t="s">
        <v>1165</v>
      </c>
      <c r="D269" s="159" t="s">
        <v>427</v>
      </c>
      <c r="E269" s="160" t="s">
        <v>313</v>
      </c>
      <c r="F269" s="159" t="s">
        <v>27</v>
      </c>
      <c r="G269" s="55" t="s">
        <v>177</v>
      </c>
      <c r="H269" s="56"/>
      <c r="I269" s="55" t="s">
        <v>16</v>
      </c>
      <c r="J269" s="55" t="s">
        <v>38</v>
      </c>
      <c r="K269" s="55" t="s">
        <v>111</v>
      </c>
      <c r="L269" s="55" t="s">
        <v>164</v>
      </c>
      <c r="M269" s="55" t="s">
        <v>304</v>
      </c>
      <c r="N269" s="55" t="s">
        <v>27</v>
      </c>
      <c r="O269" s="57">
        <v>41812</v>
      </c>
      <c r="P269" s="51">
        <v>3300</v>
      </c>
      <c r="Q269" s="51"/>
      <c r="R269" s="51"/>
      <c r="S269" s="51"/>
      <c r="T269" s="51"/>
      <c r="U269" s="51"/>
      <c r="V269" s="51"/>
      <c r="W269" s="52"/>
      <c r="X269" s="52"/>
      <c r="Y269" s="51"/>
      <c r="Z269" s="60" t="s">
        <v>67</v>
      </c>
      <c r="AA269" s="61">
        <v>0.1</v>
      </c>
      <c r="AB269" s="82">
        <f>IF(Z269=Tables!J$5,AA269*P269,)</f>
        <v>0</v>
      </c>
      <c r="AC269" s="147"/>
      <c r="AD269" s="147"/>
      <c r="AE269" s="57"/>
      <c r="AF269" s="156"/>
      <c r="AG269" s="51"/>
      <c r="AH269" s="51"/>
      <c r="AK269" s="159" t="s">
        <v>1023</v>
      </c>
      <c r="AL269" s="159" t="s">
        <v>1024</v>
      </c>
      <c r="AV269" s="51"/>
      <c r="AX269" s="51"/>
      <c r="AZ269" s="51"/>
      <c r="BB269" s="51"/>
      <c r="BD269" s="51"/>
      <c r="BF269" s="51"/>
    </row>
    <row r="270" spans="1:58" s="53" customFormat="1" ht="12.75" customHeight="1">
      <c r="A270" s="156">
        <v>14268</v>
      </c>
      <c r="B270" s="159" t="s">
        <v>1161</v>
      </c>
      <c r="C270" s="160" t="s">
        <v>1162</v>
      </c>
      <c r="D270" s="159" t="s">
        <v>427</v>
      </c>
      <c r="E270" s="53" t="s">
        <v>313</v>
      </c>
      <c r="F270" s="53" t="s">
        <v>27</v>
      </c>
      <c r="G270" s="53" t="s">
        <v>177</v>
      </c>
      <c r="H270" s="56"/>
      <c r="I270" s="55" t="s">
        <v>16</v>
      </c>
      <c r="J270" s="55" t="s">
        <v>38</v>
      </c>
      <c r="K270" s="55" t="s">
        <v>111</v>
      </c>
      <c r="L270" s="55" t="s">
        <v>164</v>
      </c>
      <c r="M270" s="55" t="s">
        <v>304</v>
      </c>
      <c r="N270" s="55" t="s">
        <v>27</v>
      </c>
      <c r="O270" s="57">
        <v>41812</v>
      </c>
      <c r="P270" s="51">
        <v>2100</v>
      </c>
      <c r="Q270" s="51"/>
      <c r="R270" s="51"/>
      <c r="S270" s="51"/>
      <c r="T270" s="51"/>
      <c r="U270" s="51"/>
      <c r="V270" s="51"/>
      <c r="W270" s="52"/>
      <c r="X270" s="52"/>
      <c r="Y270" s="51"/>
      <c r="Z270" s="60" t="s">
        <v>67</v>
      </c>
      <c r="AA270" s="61">
        <v>0.1</v>
      </c>
      <c r="AB270" s="82">
        <f>IF(Z270=Tables!J$5,AA270*P270,)</f>
        <v>0</v>
      </c>
      <c r="AC270" s="147"/>
      <c r="AD270" s="147"/>
      <c r="AE270" s="57"/>
      <c r="AF270" s="156"/>
      <c r="AG270" s="51"/>
      <c r="AH270" s="51"/>
      <c r="AK270" s="159" t="s">
        <v>1023</v>
      </c>
      <c r="AL270" s="159" t="s">
        <v>1024</v>
      </c>
      <c r="AV270" s="51"/>
      <c r="AX270" s="51"/>
      <c r="AZ270" s="51"/>
      <c r="BB270" s="51"/>
      <c r="BD270" s="51"/>
      <c r="BF270" s="51"/>
    </row>
    <row r="271" spans="1:58" s="53" customFormat="1" ht="12.75" customHeight="1">
      <c r="A271" s="156">
        <v>14269</v>
      </c>
      <c r="B271" s="159" t="s">
        <v>1164</v>
      </c>
      <c r="C271" s="160" t="s">
        <v>1166</v>
      </c>
      <c r="D271" s="159" t="s">
        <v>427</v>
      </c>
      <c r="E271" s="54" t="s">
        <v>313</v>
      </c>
      <c r="F271" s="54" t="s">
        <v>27</v>
      </c>
      <c r="G271" s="53" t="s">
        <v>177</v>
      </c>
      <c r="H271" s="55"/>
      <c r="I271" s="55" t="s">
        <v>16</v>
      </c>
      <c r="J271" s="55" t="s">
        <v>38</v>
      </c>
      <c r="K271" s="55" t="s">
        <v>111</v>
      </c>
      <c r="L271" s="55" t="s">
        <v>164</v>
      </c>
      <c r="M271" s="55" t="s">
        <v>304</v>
      </c>
      <c r="N271" s="55" t="s">
        <v>27</v>
      </c>
      <c r="O271" s="57">
        <v>41812</v>
      </c>
      <c r="P271" s="51">
        <v>7898</v>
      </c>
      <c r="Q271" s="51"/>
      <c r="R271" s="51"/>
      <c r="S271" s="51"/>
      <c r="T271" s="51"/>
      <c r="U271" s="51"/>
      <c r="V271" s="51"/>
      <c r="W271" s="52"/>
      <c r="X271" s="52"/>
      <c r="Y271" s="51"/>
      <c r="Z271" s="60" t="s">
        <v>56</v>
      </c>
      <c r="AA271" s="61"/>
      <c r="AB271" s="82">
        <f>IF(Z271=Tables!J$5,AA271*P271,)</f>
        <v>0</v>
      </c>
      <c r="AC271" s="147"/>
      <c r="AD271" s="147"/>
      <c r="AE271" s="57"/>
      <c r="AF271" s="156"/>
      <c r="AG271" s="51"/>
      <c r="AH271" s="51"/>
      <c r="AK271" s="159" t="s">
        <v>429</v>
      </c>
      <c r="AL271" s="159" t="s">
        <v>1192</v>
      </c>
      <c r="AV271" s="51"/>
      <c r="AX271" s="51"/>
      <c r="AZ271" s="51"/>
      <c r="BB271" s="51"/>
      <c r="BD271" s="51"/>
      <c r="BF271" s="51"/>
    </row>
    <row r="272" spans="1:58" s="53" customFormat="1" ht="12.75" customHeight="1">
      <c r="A272" s="156">
        <v>14270</v>
      </c>
      <c r="B272" s="159" t="s">
        <v>1167</v>
      </c>
      <c r="C272" s="160" t="s">
        <v>1168</v>
      </c>
      <c r="D272" s="159" t="s">
        <v>1169</v>
      </c>
      <c r="E272" s="160" t="s">
        <v>680</v>
      </c>
      <c r="F272" s="53" t="s">
        <v>27</v>
      </c>
      <c r="G272" s="55" t="s">
        <v>177</v>
      </c>
      <c r="H272" s="56"/>
      <c r="I272" s="55" t="s">
        <v>12</v>
      </c>
      <c r="J272" s="55" t="s">
        <v>38</v>
      </c>
      <c r="K272" s="55" t="s">
        <v>111</v>
      </c>
      <c r="L272" s="55" t="s">
        <v>164</v>
      </c>
      <c r="M272" s="55" t="s">
        <v>304</v>
      </c>
      <c r="N272" s="55" t="s">
        <v>27</v>
      </c>
      <c r="O272" s="57">
        <v>41812</v>
      </c>
      <c r="P272" s="51">
        <v>1233</v>
      </c>
      <c r="Q272" s="51"/>
      <c r="R272" s="51"/>
      <c r="S272" s="51"/>
      <c r="T272" s="51"/>
      <c r="U272" s="51"/>
      <c r="V272" s="51"/>
      <c r="W272" s="52"/>
      <c r="X272" s="52"/>
      <c r="Y272" s="51"/>
      <c r="Z272" s="60" t="s">
        <v>57</v>
      </c>
      <c r="AA272" s="61"/>
      <c r="AB272" s="82">
        <f>IF(Z272=Tables!J$5,AA272*P272,)</f>
        <v>0</v>
      </c>
      <c r="AC272" s="147"/>
      <c r="AD272" s="147"/>
      <c r="AE272" s="57"/>
      <c r="AF272" s="156"/>
      <c r="AG272" s="51"/>
      <c r="AH272" s="51"/>
      <c r="AK272" s="159" t="s">
        <v>1170</v>
      </c>
      <c r="AL272" s="159" t="s">
        <v>1171</v>
      </c>
      <c r="AV272" s="51"/>
      <c r="AX272" s="51"/>
      <c r="AZ272" s="51"/>
      <c r="BB272" s="51"/>
      <c r="BD272" s="51"/>
      <c r="BF272" s="51"/>
    </row>
    <row r="273" spans="1:58" s="53" customFormat="1" ht="12.75" customHeight="1">
      <c r="A273" s="156">
        <v>14271</v>
      </c>
      <c r="B273" s="159" t="s">
        <v>1172</v>
      </c>
      <c r="C273" s="160" t="s">
        <v>1174</v>
      </c>
      <c r="D273" s="159" t="s">
        <v>360</v>
      </c>
      <c r="E273" s="160" t="s">
        <v>313</v>
      </c>
      <c r="F273" s="53" t="s">
        <v>27</v>
      </c>
      <c r="G273" s="55" t="s">
        <v>177</v>
      </c>
      <c r="H273" s="56"/>
      <c r="I273" s="55" t="s">
        <v>14</v>
      </c>
      <c r="J273" s="55" t="s">
        <v>38</v>
      </c>
      <c r="K273" s="55" t="s">
        <v>87</v>
      </c>
      <c r="L273" s="55" t="s">
        <v>163</v>
      </c>
      <c r="M273" s="55" t="s">
        <v>75</v>
      </c>
      <c r="N273" s="55" t="s">
        <v>27</v>
      </c>
      <c r="O273" s="57">
        <v>41815</v>
      </c>
      <c r="P273" s="51">
        <v>65725</v>
      </c>
      <c r="Q273" s="51"/>
      <c r="R273" s="51"/>
      <c r="S273" s="51"/>
      <c r="T273" s="51"/>
      <c r="U273" s="51"/>
      <c r="V273" s="51"/>
      <c r="W273" s="52"/>
      <c r="X273" s="52"/>
      <c r="Y273" s="51"/>
      <c r="Z273" s="60" t="s">
        <v>56</v>
      </c>
      <c r="AA273" s="61"/>
      <c r="AB273" s="82">
        <f>IF(Z273=Tables!J$5,AA273*P273,)</f>
        <v>0</v>
      </c>
      <c r="AC273" s="147"/>
      <c r="AD273" s="147"/>
      <c r="AE273" s="57"/>
      <c r="AF273" s="156"/>
      <c r="AG273" s="51"/>
      <c r="AH273" s="51"/>
      <c r="AK273" s="53" t="s">
        <v>228</v>
      </c>
      <c r="AL273" s="159" t="s">
        <v>1173</v>
      </c>
      <c r="AV273" s="51"/>
      <c r="AX273" s="51"/>
      <c r="AZ273" s="51"/>
      <c r="BB273" s="51"/>
      <c r="BD273" s="51"/>
      <c r="BF273" s="51"/>
    </row>
    <row r="274" spans="1:58" s="53" customFormat="1" ht="12.75" customHeight="1">
      <c r="A274" s="156">
        <v>14272</v>
      </c>
      <c r="B274" s="159" t="s">
        <v>1178</v>
      </c>
      <c r="C274" s="160" t="s">
        <v>311</v>
      </c>
      <c r="D274" s="159" t="s">
        <v>335</v>
      </c>
      <c r="E274" s="160" t="s">
        <v>313</v>
      </c>
      <c r="F274" s="53" t="s">
        <v>27</v>
      </c>
      <c r="G274" s="55" t="s">
        <v>177</v>
      </c>
      <c r="H274" s="56"/>
      <c r="I274" s="55" t="s">
        <v>12</v>
      </c>
      <c r="J274" s="55" t="s">
        <v>39</v>
      </c>
      <c r="K274" s="55" t="s">
        <v>87</v>
      </c>
      <c r="L274" s="55" t="s">
        <v>74</v>
      </c>
      <c r="M274" s="55" t="s">
        <v>75</v>
      </c>
      <c r="N274" s="55" t="s">
        <v>27</v>
      </c>
      <c r="O274" s="57">
        <v>41817</v>
      </c>
      <c r="P274" s="51">
        <v>63921</v>
      </c>
      <c r="Q274" s="51">
        <v>9700</v>
      </c>
      <c r="R274" s="51">
        <v>3622</v>
      </c>
      <c r="S274" s="51"/>
      <c r="T274" s="51"/>
      <c r="U274" s="51"/>
      <c r="V274" s="51"/>
      <c r="W274" s="52"/>
      <c r="X274" s="52"/>
      <c r="Y274" s="51"/>
      <c r="Z274" s="60" t="s">
        <v>56</v>
      </c>
      <c r="AA274" s="61">
        <v>0.3</v>
      </c>
      <c r="AB274" s="82">
        <f>IF(Z274=Tables!J$5,AA274*P274,)</f>
        <v>0</v>
      </c>
      <c r="AC274" s="147"/>
      <c r="AD274" s="147"/>
      <c r="AE274" s="57"/>
      <c r="AF274" s="156"/>
      <c r="AG274" s="51"/>
      <c r="AH274" s="51"/>
      <c r="AK274" s="53" t="s">
        <v>269</v>
      </c>
      <c r="AL274" s="159" t="s">
        <v>913</v>
      </c>
      <c r="AV274" s="51"/>
      <c r="AX274" s="51"/>
      <c r="AZ274" s="51"/>
      <c r="BB274" s="51"/>
      <c r="BD274" s="51"/>
      <c r="BF274" s="51"/>
    </row>
    <row r="275" spans="1:58" s="53" customFormat="1" ht="12.75" customHeight="1">
      <c r="A275" s="156">
        <v>14273</v>
      </c>
      <c r="B275" s="159" t="s">
        <v>1175</v>
      </c>
      <c r="C275" s="160" t="s">
        <v>1176</v>
      </c>
      <c r="D275" s="159" t="s">
        <v>383</v>
      </c>
      <c r="E275" s="160" t="s">
        <v>313</v>
      </c>
      <c r="F275" s="53" t="s">
        <v>27</v>
      </c>
      <c r="G275" s="55" t="s">
        <v>177</v>
      </c>
      <c r="H275" s="56"/>
      <c r="I275" s="55" t="s">
        <v>12</v>
      </c>
      <c r="J275" s="55" t="s">
        <v>38</v>
      </c>
      <c r="K275" s="55" t="s">
        <v>111</v>
      </c>
      <c r="L275" s="55" t="s">
        <v>164</v>
      </c>
      <c r="M275" s="55" t="s">
        <v>304</v>
      </c>
      <c r="N275" s="55" t="s">
        <v>27</v>
      </c>
      <c r="O275" s="57">
        <v>41817</v>
      </c>
      <c r="P275" s="51">
        <v>1450</v>
      </c>
      <c r="Q275" s="51">
        <v>500</v>
      </c>
      <c r="R275" s="51"/>
      <c r="S275" s="51"/>
      <c r="T275" s="51"/>
      <c r="U275" s="51"/>
      <c r="V275" s="51"/>
      <c r="W275" s="52"/>
      <c r="X275" s="52"/>
      <c r="Y275" s="51"/>
      <c r="Z275" s="60" t="s">
        <v>56</v>
      </c>
      <c r="AA275" s="61"/>
      <c r="AB275" s="82">
        <f>IF(Z275=Tables!J$5,AA275*P275,)</f>
        <v>0</v>
      </c>
      <c r="AC275" s="147"/>
      <c r="AD275" s="147"/>
      <c r="AE275" s="57"/>
      <c r="AF275" s="156"/>
      <c r="AG275" s="51"/>
      <c r="AH275" s="51"/>
      <c r="AK275" s="159" t="s">
        <v>397</v>
      </c>
      <c r="AL275" s="159" t="s">
        <v>398</v>
      </c>
      <c r="AV275" s="51"/>
      <c r="AX275" s="51"/>
      <c r="AZ275" s="51"/>
      <c r="BB275" s="51"/>
      <c r="BD275" s="51"/>
      <c r="BF275" s="51"/>
    </row>
    <row r="276" spans="1:58" s="53" customFormat="1" ht="12.75" customHeight="1">
      <c r="A276" s="156">
        <v>14274</v>
      </c>
      <c r="B276" s="159" t="s">
        <v>1177</v>
      </c>
      <c r="C276" s="160" t="s">
        <v>1184</v>
      </c>
      <c r="D276" s="159" t="s">
        <v>1186</v>
      </c>
      <c r="E276" s="160" t="s">
        <v>1185</v>
      </c>
      <c r="F276" s="159" t="s">
        <v>27</v>
      </c>
      <c r="G276" s="55" t="s">
        <v>177</v>
      </c>
      <c r="H276" s="56"/>
      <c r="I276" s="55" t="s">
        <v>152</v>
      </c>
      <c r="J276" s="55" t="s">
        <v>40</v>
      </c>
      <c r="K276" s="55" t="s">
        <v>87</v>
      </c>
      <c r="L276" s="55" t="s">
        <v>163</v>
      </c>
      <c r="M276" s="55" t="s">
        <v>75</v>
      </c>
      <c r="N276" s="55" t="s">
        <v>27</v>
      </c>
      <c r="O276" s="57">
        <v>41850</v>
      </c>
      <c r="P276" s="51">
        <v>0</v>
      </c>
      <c r="Q276" s="51"/>
      <c r="R276" s="51"/>
      <c r="S276" s="51"/>
      <c r="T276" s="51"/>
      <c r="U276" s="51"/>
      <c r="V276" s="51"/>
      <c r="W276" s="52"/>
      <c r="X276" s="52"/>
      <c r="Y276" s="51"/>
      <c r="Z276" s="60" t="s">
        <v>66</v>
      </c>
      <c r="AA276" s="61"/>
      <c r="AB276" s="82">
        <f>IF(Z276=Tables!J$5,AA276*P276,)</f>
        <v>0</v>
      </c>
      <c r="AC276" s="147"/>
      <c r="AD276" s="147"/>
      <c r="AE276" s="57"/>
      <c r="AF276" s="156"/>
      <c r="AG276" s="51"/>
      <c r="AH276" s="51"/>
      <c r="AV276" s="51"/>
      <c r="AX276" s="51"/>
      <c r="AZ276" s="51"/>
      <c r="BB276" s="51"/>
      <c r="BD276" s="51"/>
      <c r="BF276" s="51"/>
    </row>
    <row r="277" spans="1:58" s="53" customFormat="1" ht="12.75" customHeight="1">
      <c r="A277" s="156">
        <v>14275</v>
      </c>
      <c r="B277" s="159" t="s">
        <v>1181</v>
      </c>
      <c r="C277" s="54" t="s">
        <v>1182</v>
      </c>
      <c r="D277" s="53" t="s">
        <v>1183</v>
      </c>
      <c r="E277" s="160" t="s">
        <v>313</v>
      </c>
      <c r="F277" s="159" t="s">
        <v>27</v>
      </c>
      <c r="G277" s="161" t="s">
        <v>177</v>
      </c>
      <c r="H277" s="56">
        <v>119088</v>
      </c>
      <c r="I277" s="161" t="s">
        <v>12</v>
      </c>
      <c r="J277" s="55" t="s">
        <v>39</v>
      </c>
      <c r="K277" s="55" t="s">
        <v>87</v>
      </c>
      <c r="L277" s="161" t="s">
        <v>163</v>
      </c>
      <c r="M277" s="55" t="s">
        <v>75</v>
      </c>
      <c r="N277" s="161" t="s">
        <v>27</v>
      </c>
      <c r="O277" s="57">
        <v>41828</v>
      </c>
      <c r="P277" s="163">
        <v>980965</v>
      </c>
      <c r="Q277" s="51">
        <v>32020</v>
      </c>
      <c r="R277" s="51">
        <v>3270</v>
      </c>
      <c r="S277" s="51">
        <v>27915</v>
      </c>
      <c r="T277" s="51"/>
      <c r="U277" s="51"/>
      <c r="V277" s="51"/>
      <c r="W277" s="52"/>
      <c r="X277" s="52"/>
      <c r="Y277" s="51"/>
      <c r="Z277" s="60" t="s">
        <v>57</v>
      </c>
      <c r="AA277" s="61"/>
      <c r="AB277" s="82">
        <f>IF(Z277=Tables!J$5,AA277*P277,)</f>
        <v>0</v>
      </c>
      <c r="AC277" s="147"/>
      <c r="AD277" s="147"/>
      <c r="AE277" s="57"/>
      <c r="AF277" s="156"/>
      <c r="AG277" s="51"/>
      <c r="AH277" s="51"/>
      <c r="AK277" s="53" t="s">
        <v>258</v>
      </c>
      <c r="AL277" s="159" t="s">
        <v>670</v>
      </c>
      <c r="AV277" s="51"/>
      <c r="AX277" s="51"/>
      <c r="AZ277" s="51"/>
      <c r="BB277" s="51"/>
      <c r="BD277" s="51"/>
      <c r="BF277" s="51"/>
    </row>
    <row r="278" spans="1:58" s="53" customFormat="1" ht="12.75" customHeight="1">
      <c r="A278" s="156">
        <v>14276</v>
      </c>
      <c r="B278" s="159" t="s">
        <v>1187</v>
      </c>
      <c r="C278" s="160" t="s">
        <v>1190</v>
      </c>
      <c r="D278" s="159" t="s">
        <v>1087</v>
      </c>
      <c r="E278" s="160" t="s">
        <v>394</v>
      </c>
      <c r="F278" s="159" t="s">
        <v>27</v>
      </c>
      <c r="G278" s="55" t="s">
        <v>177</v>
      </c>
      <c r="H278" s="56"/>
      <c r="I278" s="55" t="s">
        <v>12</v>
      </c>
      <c r="J278" s="55" t="s">
        <v>37</v>
      </c>
      <c r="K278" s="55" t="s">
        <v>85</v>
      </c>
      <c r="L278" s="55" t="s">
        <v>164</v>
      </c>
      <c r="M278" s="55" t="s">
        <v>304</v>
      </c>
      <c r="N278" s="55" t="s">
        <v>27</v>
      </c>
      <c r="O278" s="57">
        <v>41821</v>
      </c>
      <c r="P278" s="51">
        <v>3860</v>
      </c>
      <c r="Q278" s="51"/>
      <c r="R278" s="51"/>
      <c r="S278" s="51"/>
      <c r="T278" s="51"/>
      <c r="U278" s="51"/>
      <c r="V278" s="51"/>
      <c r="W278" s="52"/>
      <c r="X278" s="52"/>
      <c r="Y278" s="51"/>
      <c r="Z278" s="60" t="s">
        <v>56</v>
      </c>
      <c r="AA278" s="61">
        <v>1</v>
      </c>
      <c r="AB278" s="82">
        <f>IF(Z278=Tables!J$5,AA278*P278,)</f>
        <v>0</v>
      </c>
      <c r="AC278" s="147"/>
      <c r="AD278" s="147"/>
      <c r="AE278" s="57"/>
      <c r="AF278" s="156"/>
      <c r="AG278" s="51"/>
      <c r="AH278" s="51"/>
      <c r="AI278" s="53" t="s">
        <v>1191</v>
      </c>
      <c r="AJ278" s="53" t="s">
        <v>853</v>
      </c>
      <c r="AK278" s="159" t="s">
        <v>1191</v>
      </c>
      <c r="AL278" s="159" t="s">
        <v>853</v>
      </c>
      <c r="AV278" s="51"/>
      <c r="AX278" s="51"/>
      <c r="AZ278" s="51"/>
      <c r="BB278" s="51"/>
      <c r="BD278" s="51"/>
      <c r="BF278" s="51"/>
    </row>
    <row r="279" spans="1:58" s="53" customFormat="1" ht="12.75" customHeight="1">
      <c r="A279" s="156">
        <v>14277</v>
      </c>
      <c r="B279" s="159" t="s">
        <v>1188</v>
      </c>
      <c r="C279" s="160" t="s">
        <v>1189</v>
      </c>
      <c r="D279" s="159" t="s">
        <v>1087</v>
      </c>
      <c r="E279" s="160" t="s">
        <v>394</v>
      </c>
      <c r="F279" s="159" t="s">
        <v>27</v>
      </c>
      <c r="G279" s="55" t="s">
        <v>177</v>
      </c>
      <c r="H279" s="56"/>
      <c r="I279" s="55" t="s">
        <v>12</v>
      </c>
      <c r="J279" s="55" t="s">
        <v>37</v>
      </c>
      <c r="K279" s="55" t="s">
        <v>85</v>
      </c>
      <c r="L279" s="55" t="s">
        <v>164</v>
      </c>
      <c r="M279" s="55" t="s">
        <v>304</v>
      </c>
      <c r="N279" s="55" t="s">
        <v>27</v>
      </c>
      <c r="O279" s="57">
        <v>41821</v>
      </c>
      <c r="P279" s="51">
        <v>2990</v>
      </c>
      <c r="Q279" s="51"/>
      <c r="R279" s="51"/>
      <c r="S279" s="51"/>
      <c r="T279" s="51"/>
      <c r="U279" s="51"/>
      <c r="V279" s="51"/>
      <c r="W279" s="52"/>
      <c r="X279" s="52"/>
      <c r="Y279" s="51"/>
      <c r="Z279" s="60" t="s">
        <v>56</v>
      </c>
      <c r="AA279" s="61">
        <v>1</v>
      </c>
      <c r="AB279" s="82">
        <f>IF(Z279=Tables!J$5,AA279*P279,)</f>
        <v>0</v>
      </c>
      <c r="AC279" s="147"/>
      <c r="AD279" s="147"/>
      <c r="AE279" s="57"/>
      <c r="AF279" s="156"/>
      <c r="AG279" s="51"/>
      <c r="AH279" s="51"/>
      <c r="AI279" s="53" t="s">
        <v>1191</v>
      </c>
      <c r="AJ279" s="53" t="s">
        <v>853</v>
      </c>
      <c r="AK279" s="159" t="s">
        <v>1191</v>
      </c>
      <c r="AL279" s="159" t="s">
        <v>853</v>
      </c>
      <c r="AV279" s="51"/>
      <c r="AX279" s="51"/>
      <c r="AZ279" s="51"/>
      <c r="BB279" s="51"/>
      <c r="BD279" s="51"/>
      <c r="BF279" s="51"/>
    </row>
    <row r="280" spans="1:58" s="53" customFormat="1" ht="12.75" customHeight="1">
      <c r="A280" s="156">
        <v>14278</v>
      </c>
      <c r="B280" s="159" t="s">
        <v>1193</v>
      </c>
      <c r="C280" s="160" t="s">
        <v>1194</v>
      </c>
      <c r="D280" s="159" t="s">
        <v>1195</v>
      </c>
      <c r="E280" s="160" t="s">
        <v>356</v>
      </c>
      <c r="F280" s="159" t="s">
        <v>27</v>
      </c>
      <c r="G280" s="55" t="s">
        <v>177</v>
      </c>
      <c r="H280" s="56"/>
      <c r="I280" s="55" t="s">
        <v>152</v>
      </c>
      <c r="J280" s="55" t="s">
        <v>38</v>
      </c>
      <c r="K280" s="55" t="s">
        <v>111</v>
      </c>
      <c r="L280" s="55" t="s">
        <v>164</v>
      </c>
      <c r="M280" s="55" t="s">
        <v>304</v>
      </c>
      <c r="N280" s="55" t="s">
        <v>27</v>
      </c>
      <c r="O280" s="57">
        <v>41828</v>
      </c>
      <c r="P280" s="51">
        <v>9800</v>
      </c>
      <c r="Q280" s="51"/>
      <c r="R280" s="51"/>
      <c r="S280" s="51"/>
      <c r="T280" s="51"/>
      <c r="U280" s="51"/>
      <c r="V280" s="51"/>
      <c r="W280" s="52"/>
      <c r="X280" s="52"/>
      <c r="Y280" s="51"/>
      <c r="Z280" s="60" t="s">
        <v>56</v>
      </c>
      <c r="AA280" s="61"/>
      <c r="AB280" s="82">
        <f>IF(Z280=Tables!J$5,AA280*P280,)</f>
        <v>0</v>
      </c>
      <c r="AC280" s="147"/>
      <c r="AD280" s="147"/>
      <c r="AE280" s="57"/>
      <c r="AF280" s="156"/>
      <c r="AG280" s="51"/>
      <c r="AH280" s="51"/>
      <c r="AI280" s="53" t="s">
        <v>244</v>
      </c>
      <c r="AJ280" s="53" t="s">
        <v>348</v>
      </c>
      <c r="AK280" s="159" t="s">
        <v>244</v>
      </c>
      <c r="AL280" s="159" t="s">
        <v>348</v>
      </c>
      <c r="AV280" s="51"/>
      <c r="AX280" s="51"/>
      <c r="AZ280" s="51"/>
      <c r="BB280" s="51"/>
      <c r="BD280" s="51"/>
      <c r="BF280" s="51"/>
    </row>
    <row r="281" spans="1:58" s="53" customFormat="1" ht="12.75" customHeight="1">
      <c r="A281" s="156">
        <v>14279</v>
      </c>
      <c r="B281" s="159" t="s">
        <v>1198</v>
      </c>
      <c r="C281" s="160" t="s">
        <v>1197</v>
      </c>
      <c r="D281" s="159" t="s">
        <v>1196</v>
      </c>
      <c r="E281" s="160" t="s">
        <v>356</v>
      </c>
      <c r="F281" s="53" t="s">
        <v>27</v>
      </c>
      <c r="G281" s="55" t="s">
        <v>177</v>
      </c>
      <c r="H281" s="56"/>
      <c r="I281" s="55" t="s">
        <v>12</v>
      </c>
      <c r="J281" s="55" t="s">
        <v>38</v>
      </c>
      <c r="K281" s="55" t="s">
        <v>87</v>
      </c>
      <c r="L281" s="55" t="s">
        <v>164</v>
      </c>
      <c r="M281" s="55" t="s">
        <v>304</v>
      </c>
      <c r="N281" s="55" t="s">
        <v>27</v>
      </c>
      <c r="O281" s="57">
        <v>41835</v>
      </c>
      <c r="P281" s="51">
        <v>64240</v>
      </c>
      <c r="Q281" s="51"/>
      <c r="R281" s="51"/>
      <c r="S281" s="51"/>
      <c r="T281" s="51"/>
      <c r="U281" s="51"/>
      <c r="V281" s="51"/>
      <c r="W281" s="52"/>
      <c r="X281" s="52"/>
      <c r="Y281" s="51"/>
      <c r="Z281" s="60" t="s">
        <v>57</v>
      </c>
      <c r="AA281" s="61"/>
      <c r="AB281" s="82">
        <f>IF(Z281=Tables!J$5,AA281*P281,)</f>
        <v>0</v>
      </c>
      <c r="AC281" s="147"/>
      <c r="AD281" s="147"/>
      <c r="AE281" s="57"/>
      <c r="AF281" s="156"/>
      <c r="AG281" s="51"/>
      <c r="AH281" s="51"/>
      <c r="AV281" s="51"/>
      <c r="AX281" s="51"/>
      <c r="AZ281" s="51"/>
      <c r="BB281" s="51"/>
      <c r="BD281" s="51"/>
      <c r="BF281" s="51"/>
    </row>
    <row r="282" spans="1:58" s="53" customFormat="1" ht="12.75" customHeight="1">
      <c r="A282" s="156">
        <v>14280</v>
      </c>
      <c r="B282" s="159" t="s">
        <v>1209</v>
      </c>
      <c r="C282" s="160" t="s">
        <v>1210</v>
      </c>
      <c r="E282" s="160" t="s">
        <v>313</v>
      </c>
      <c r="F282" s="53" t="s">
        <v>27</v>
      </c>
      <c r="G282" s="55" t="s">
        <v>177</v>
      </c>
      <c r="H282" s="56"/>
      <c r="I282" s="55" t="s">
        <v>15</v>
      </c>
      <c r="J282" s="55" t="s">
        <v>38</v>
      </c>
      <c r="K282" s="55" t="s">
        <v>87</v>
      </c>
      <c r="L282" s="161" t="s">
        <v>569</v>
      </c>
      <c r="M282" s="55" t="s">
        <v>75</v>
      </c>
      <c r="N282" s="55" t="s">
        <v>27</v>
      </c>
      <c r="O282" s="57">
        <v>41848</v>
      </c>
      <c r="P282" s="51">
        <v>1735721</v>
      </c>
      <c r="Q282" s="51"/>
      <c r="R282" s="51"/>
      <c r="S282" s="51"/>
      <c r="T282" s="51"/>
      <c r="U282" s="51"/>
      <c r="V282" s="51"/>
      <c r="W282" s="52"/>
      <c r="X282" s="52"/>
      <c r="Y282" s="51"/>
      <c r="Z282" s="60" t="s">
        <v>56</v>
      </c>
      <c r="AA282" s="61">
        <v>0.95</v>
      </c>
      <c r="AB282" s="82">
        <f>IF(Z282=Tables!J$5,AA282*P282,)</f>
        <v>0</v>
      </c>
      <c r="AC282" s="147"/>
      <c r="AD282" s="147"/>
      <c r="AE282" s="57"/>
      <c r="AF282" s="156"/>
      <c r="AG282" s="51"/>
      <c r="AH282" s="51"/>
      <c r="AK282" s="53" t="s">
        <v>225</v>
      </c>
      <c r="AL282" s="159" t="s">
        <v>1211</v>
      </c>
      <c r="AM282" s="53" t="s">
        <v>258</v>
      </c>
      <c r="AN282" s="159" t="s">
        <v>1269</v>
      </c>
      <c r="AO282" s="53" t="s">
        <v>281</v>
      </c>
      <c r="AP282" s="159" t="s">
        <v>1270</v>
      </c>
      <c r="AV282" s="51"/>
      <c r="AX282" s="51"/>
      <c r="AZ282" s="51"/>
      <c r="BB282" s="51"/>
      <c r="BD282" s="51"/>
      <c r="BF282" s="51"/>
    </row>
    <row r="283" spans="1:58" s="53" customFormat="1" ht="12.75" customHeight="1">
      <c r="A283" s="156">
        <v>14281</v>
      </c>
      <c r="B283" s="159" t="s">
        <v>1199</v>
      </c>
      <c r="C283" s="160" t="s">
        <v>1200</v>
      </c>
      <c r="D283" s="159" t="s">
        <v>1201</v>
      </c>
      <c r="E283" s="160" t="s">
        <v>313</v>
      </c>
      <c r="F283" s="159" t="s">
        <v>27</v>
      </c>
      <c r="G283" s="55" t="s">
        <v>177</v>
      </c>
      <c r="H283" s="56"/>
      <c r="I283" s="55" t="s">
        <v>12</v>
      </c>
      <c r="J283" s="55" t="s">
        <v>38</v>
      </c>
      <c r="K283" s="55" t="s">
        <v>111</v>
      </c>
      <c r="L283" s="55" t="s">
        <v>164</v>
      </c>
      <c r="M283" s="55" t="s">
        <v>304</v>
      </c>
      <c r="N283" s="55" t="s">
        <v>27</v>
      </c>
      <c r="O283" s="57">
        <v>41828</v>
      </c>
      <c r="P283" s="51">
        <v>5974</v>
      </c>
      <c r="Q283" s="51"/>
      <c r="R283" s="51"/>
      <c r="S283" s="51"/>
      <c r="T283" s="51"/>
      <c r="U283" s="51"/>
      <c r="V283" s="51"/>
      <c r="W283" s="52"/>
      <c r="X283" s="52"/>
      <c r="Y283" s="51"/>
      <c r="Z283" s="60" t="s">
        <v>56</v>
      </c>
      <c r="AA283" s="61"/>
      <c r="AB283" s="82">
        <f>IF(Z283=Tables!J$5,AA283*P283,)</f>
        <v>0</v>
      </c>
      <c r="AC283" s="147"/>
      <c r="AD283" s="147"/>
      <c r="AE283" s="57"/>
      <c r="AF283" s="156"/>
      <c r="AG283" s="51"/>
      <c r="AH283" s="51"/>
      <c r="AK283" s="159" t="s">
        <v>1223</v>
      </c>
      <c r="AL283" s="159" t="s">
        <v>1224</v>
      </c>
      <c r="AV283" s="51"/>
      <c r="AX283" s="51"/>
      <c r="AZ283" s="51"/>
      <c r="BB283" s="51"/>
      <c r="BD283" s="51"/>
      <c r="BF283" s="51"/>
    </row>
    <row r="284" spans="1:58" s="53" customFormat="1" ht="12.75" customHeight="1">
      <c r="A284" s="156">
        <v>14282</v>
      </c>
      <c r="B284" s="159" t="s">
        <v>1202</v>
      </c>
      <c r="C284" s="160" t="s">
        <v>1203</v>
      </c>
      <c r="D284" s="159" t="s">
        <v>1204</v>
      </c>
      <c r="E284" s="160" t="s">
        <v>313</v>
      </c>
      <c r="F284" s="53" t="s">
        <v>27</v>
      </c>
      <c r="G284" s="55" t="s">
        <v>177</v>
      </c>
      <c r="H284" s="56"/>
      <c r="I284" s="55" t="s">
        <v>12</v>
      </c>
      <c r="J284" s="55" t="s">
        <v>38</v>
      </c>
      <c r="K284" s="55" t="s">
        <v>87</v>
      </c>
      <c r="L284" s="55" t="s">
        <v>73</v>
      </c>
      <c r="M284" s="161" t="s">
        <v>81</v>
      </c>
      <c r="N284" s="55" t="s">
        <v>27</v>
      </c>
      <c r="O284" s="57">
        <v>41828</v>
      </c>
      <c r="P284" s="51">
        <v>34500</v>
      </c>
      <c r="Q284" s="51"/>
      <c r="R284" s="51"/>
      <c r="S284" s="51"/>
      <c r="T284" s="51"/>
      <c r="U284" s="51"/>
      <c r="V284" s="51"/>
      <c r="W284" s="52"/>
      <c r="X284" s="52"/>
      <c r="Y284" s="51"/>
      <c r="Z284" s="60" t="s">
        <v>56</v>
      </c>
      <c r="AA284" s="61"/>
      <c r="AB284" s="82">
        <f>IF(Z284=Tables!J$5,AA284*P284,)</f>
        <v>0</v>
      </c>
      <c r="AC284" s="147"/>
      <c r="AD284" s="147"/>
      <c r="AE284" s="57"/>
      <c r="AF284" s="156"/>
      <c r="AG284" s="51"/>
      <c r="AH284" s="51"/>
      <c r="AV284" s="51"/>
      <c r="AX284" s="51"/>
      <c r="AZ284" s="51"/>
      <c r="BB284" s="51"/>
      <c r="BD284" s="51"/>
      <c r="BF284" s="51"/>
    </row>
    <row r="285" spans="1:58" s="53" customFormat="1" ht="12.75" customHeight="1">
      <c r="A285" s="156">
        <v>14283</v>
      </c>
      <c r="B285" s="159" t="s">
        <v>1208</v>
      </c>
      <c r="C285" s="160" t="s">
        <v>1205</v>
      </c>
      <c r="D285" s="159" t="s">
        <v>316</v>
      </c>
      <c r="E285" s="160" t="s">
        <v>317</v>
      </c>
      <c r="F285" s="53" t="s">
        <v>27</v>
      </c>
      <c r="G285" s="55" t="s">
        <v>177</v>
      </c>
      <c r="H285" s="56"/>
      <c r="I285" s="55" t="s">
        <v>14</v>
      </c>
      <c r="J285" s="55" t="s">
        <v>39</v>
      </c>
      <c r="K285" s="55" t="s">
        <v>87</v>
      </c>
      <c r="L285" s="55" t="s">
        <v>169</v>
      </c>
      <c r="M285" s="55" t="s">
        <v>81</v>
      </c>
      <c r="N285" s="55" t="s">
        <v>27</v>
      </c>
      <c r="O285" s="57">
        <v>41831</v>
      </c>
      <c r="P285" s="51">
        <v>49184</v>
      </c>
      <c r="Q285" s="51"/>
      <c r="R285" s="51"/>
      <c r="S285" s="51"/>
      <c r="T285" s="51"/>
      <c r="U285" s="51"/>
      <c r="V285" s="51"/>
      <c r="W285" s="52"/>
      <c r="X285" s="52"/>
      <c r="Y285" s="51"/>
      <c r="Z285" s="60" t="s">
        <v>56</v>
      </c>
      <c r="AA285" s="61"/>
      <c r="AB285" s="82">
        <f>IF(Z285=Tables!J$5,AA285*P285,)</f>
        <v>0</v>
      </c>
      <c r="AC285" s="147"/>
      <c r="AD285" s="147">
        <v>2</v>
      </c>
      <c r="AE285" s="57"/>
      <c r="AF285" s="156"/>
      <c r="AG285" s="51"/>
      <c r="AH285" s="51"/>
      <c r="AK285" s="53" t="s">
        <v>200</v>
      </c>
      <c r="AL285" s="159" t="s">
        <v>723</v>
      </c>
      <c r="AM285" s="53" t="s">
        <v>213</v>
      </c>
      <c r="AN285" s="159" t="s">
        <v>1206</v>
      </c>
      <c r="AO285" s="53" t="s">
        <v>275</v>
      </c>
      <c r="AP285" s="159" t="s">
        <v>1207</v>
      </c>
      <c r="AV285" s="51"/>
      <c r="AX285" s="51"/>
      <c r="AZ285" s="51"/>
      <c r="BB285" s="51"/>
      <c r="BD285" s="51"/>
      <c r="BF285" s="51"/>
    </row>
    <row r="286" spans="1:58" s="53" customFormat="1" ht="12.75" customHeight="1">
      <c r="A286" s="156">
        <v>14284</v>
      </c>
      <c r="B286" s="159" t="s">
        <v>1212</v>
      </c>
      <c r="C286" s="160" t="s">
        <v>1326</v>
      </c>
      <c r="D286" s="159" t="s">
        <v>316</v>
      </c>
      <c r="E286" s="160" t="s">
        <v>317</v>
      </c>
      <c r="F286" s="159" t="s">
        <v>27</v>
      </c>
      <c r="G286" s="55" t="s">
        <v>177</v>
      </c>
      <c r="H286" s="56">
        <v>8760</v>
      </c>
      <c r="I286" s="55" t="s">
        <v>14</v>
      </c>
      <c r="J286" s="55" t="s">
        <v>38</v>
      </c>
      <c r="K286" s="55" t="s">
        <v>87</v>
      </c>
      <c r="L286" s="55" t="s">
        <v>163</v>
      </c>
      <c r="M286" s="55" t="s">
        <v>75</v>
      </c>
      <c r="N286" s="55" t="s">
        <v>27</v>
      </c>
      <c r="O286" s="57">
        <v>41841</v>
      </c>
      <c r="P286" s="51">
        <v>315000</v>
      </c>
      <c r="Q286" s="51">
        <v>2300</v>
      </c>
      <c r="R286" s="51"/>
      <c r="S286" s="51"/>
      <c r="T286" s="51"/>
      <c r="U286" s="51"/>
      <c r="V286" s="51"/>
      <c r="W286" s="52"/>
      <c r="X286" s="52"/>
      <c r="Y286" s="51"/>
      <c r="Z286" s="60" t="s">
        <v>56</v>
      </c>
      <c r="AA286" s="61"/>
      <c r="AB286" s="82"/>
      <c r="AC286" s="147"/>
      <c r="AD286" s="147"/>
      <c r="AE286" s="57"/>
      <c r="AF286" s="156"/>
      <c r="AG286" s="51"/>
      <c r="AH286" s="51"/>
      <c r="AI286" s="53" t="s">
        <v>239</v>
      </c>
      <c r="AK286" s="159" t="s">
        <v>213</v>
      </c>
      <c r="AL286" s="159" t="s">
        <v>631</v>
      </c>
      <c r="AV286" s="51"/>
      <c r="AX286" s="51"/>
      <c r="AZ286" s="51"/>
      <c r="BB286" s="51"/>
      <c r="BD286" s="51"/>
      <c r="BF286" s="51"/>
    </row>
    <row r="287" spans="1:58" s="53" customFormat="1" ht="12.75" customHeight="1">
      <c r="A287" s="156">
        <v>14285</v>
      </c>
      <c r="B287" s="159" t="s">
        <v>1213</v>
      </c>
      <c r="C287" s="160" t="s">
        <v>1214</v>
      </c>
      <c r="D287" s="159" t="s">
        <v>1215</v>
      </c>
      <c r="E287" s="160" t="s">
        <v>394</v>
      </c>
      <c r="F287" s="53" t="s">
        <v>27</v>
      </c>
      <c r="G287" s="55" t="s">
        <v>177</v>
      </c>
      <c r="H287" s="56"/>
      <c r="I287" s="55" t="s">
        <v>13</v>
      </c>
      <c r="J287" s="55" t="s">
        <v>149</v>
      </c>
      <c r="K287" s="55" t="s">
        <v>87</v>
      </c>
      <c r="L287" s="55" t="s">
        <v>74</v>
      </c>
      <c r="M287" s="55" t="s">
        <v>75</v>
      </c>
      <c r="N287" s="55" t="s">
        <v>27</v>
      </c>
      <c r="O287" s="57">
        <v>41831</v>
      </c>
      <c r="P287" s="51">
        <v>2627476</v>
      </c>
      <c r="Q287" s="51"/>
      <c r="R287" s="51"/>
      <c r="S287" s="51"/>
      <c r="T287" s="51"/>
      <c r="U287" s="51"/>
      <c r="V287" s="51"/>
      <c r="W287" s="52"/>
      <c r="X287" s="52"/>
      <c r="Y287" s="51"/>
      <c r="Z287" s="60" t="s">
        <v>67</v>
      </c>
      <c r="AA287" s="61">
        <v>0.1</v>
      </c>
      <c r="AB287" s="82">
        <f>IF(Z287=Tables!J$5,AA287*P287,)</f>
        <v>0</v>
      </c>
      <c r="AC287" s="147"/>
      <c r="AD287" s="147"/>
      <c r="AE287" s="57"/>
      <c r="AF287" s="156"/>
      <c r="AG287" s="51"/>
      <c r="AH287" s="51"/>
      <c r="AK287" s="53" t="s">
        <v>225</v>
      </c>
      <c r="AL287" s="159" t="s">
        <v>1216</v>
      </c>
      <c r="AV287" s="51"/>
      <c r="AX287" s="51"/>
      <c r="AZ287" s="51"/>
      <c r="BB287" s="51"/>
      <c r="BD287" s="51"/>
      <c r="BF287" s="51"/>
    </row>
    <row r="288" spans="1:58" s="53" customFormat="1" ht="12.75" customHeight="1">
      <c r="A288" s="156">
        <v>14286</v>
      </c>
      <c r="B288" s="159" t="s">
        <v>1217</v>
      </c>
      <c r="C288" s="160" t="s">
        <v>1218</v>
      </c>
      <c r="E288" s="160" t="s">
        <v>363</v>
      </c>
      <c r="F288" s="53" t="s">
        <v>27</v>
      </c>
      <c r="G288" s="55" t="s">
        <v>177</v>
      </c>
      <c r="H288" s="56"/>
      <c r="I288" s="55" t="s">
        <v>12</v>
      </c>
      <c r="J288" s="55" t="s">
        <v>38</v>
      </c>
      <c r="K288" s="55" t="s">
        <v>111</v>
      </c>
      <c r="L288" s="55" t="s">
        <v>74</v>
      </c>
      <c r="M288" s="55" t="s">
        <v>75</v>
      </c>
      <c r="N288" s="55" t="s">
        <v>27</v>
      </c>
      <c r="O288" s="57">
        <v>41830</v>
      </c>
      <c r="P288" s="51">
        <v>24752</v>
      </c>
      <c r="Q288" s="51"/>
      <c r="R288" s="51"/>
      <c r="S288" s="51"/>
      <c r="T288" s="51"/>
      <c r="U288" s="51"/>
      <c r="V288" s="51"/>
      <c r="W288" s="52"/>
      <c r="X288" s="52"/>
      <c r="Y288" s="51"/>
      <c r="Z288" s="60" t="s">
        <v>67</v>
      </c>
      <c r="AA288" s="61">
        <v>0.05</v>
      </c>
      <c r="AB288" s="82">
        <f>IF(Z288=Tables!J$5,AA288*P288,)</f>
        <v>0</v>
      </c>
      <c r="AC288" s="147"/>
      <c r="AD288" s="147"/>
      <c r="AE288" s="57"/>
      <c r="AF288" s="156"/>
      <c r="AG288" s="51"/>
      <c r="AH288" s="51"/>
      <c r="AK288" s="53" t="s">
        <v>223</v>
      </c>
      <c r="AL288" s="159" t="s">
        <v>322</v>
      </c>
      <c r="AV288" s="51"/>
      <c r="AX288" s="51"/>
      <c r="AZ288" s="51"/>
      <c r="BB288" s="51"/>
      <c r="BD288" s="51"/>
      <c r="BF288" s="51"/>
    </row>
    <row r="289" spans="1:58" s="53" customFormat="1" ht="12.75" customHeight="1">
      <c r="A289" s="156">
        <v>14287</v>
      </c>
      <c r="B289" s="159" t="s">
        <v>1221</v>
      </c>
      <c r="C289" s="159" t="s">
        <v>1306</v>
      </c>
      <c r="D289" s="159" t="s">
        <v>1307</v>
      </c>
      <c r="E289" s="159" t="s">
        <v>317</v>
      </c>
      <c r="F289" s="53" t="s">
        <v>27</v>
      </c>
      <c r="G289" s="55" t="s">
        <v>177</v>
      </c>
      <c r="H289" s="56">
        <v>63500</v>
      </c>
      <c r="I289" s="55" t="s">
        <v>152</v>
      </c>
      <c r="J289" s="55" t="s">
        <v>39</v>
      </c>
      <c r="K289" s="55" t="s">
        <v>87</v>
      </c>
      <c r="L289" s="55" t="s">
        <v>163</v>
      </c>
      <c r="M289" s="55" t="s">
        <v>75</v>
      </c>
      <c r="N289" s="55" t="s">
        <v>27</v>
      </c>
      <c r="O289" s="57">
        <v>41848</v>
      </c>
      <c r="P289" s="51">
        <v>2906260</v>
      </c>
      <c r="Q289" s="51">
        <v>32023</v>
      </c>
      <c r="R289" s="51">
        <v>2900</v>
      </c>
      <c r="S289" s="51">
        <v>117715</v>
      </c>
      <c r="T289" s="51">
        <v>47836</v>
      </c>
      <c r="U289" s="51"/>
      <c r="V289" s="51"/>
      <c r="W289" s="52"/>
      <c r="X289" s="52"/>
      <c r="Y289" s="51"/>
      <c r="Z289" s="60" t="s">
        <v>57</v>
      </c>
      <c r="AA289" s="61"/>
      <c r="AB289" s="82">
        <f>IF(Z289=Tables!J$5,AA289*P289,)</f>
        <v>0</v>
      </c>
      <c r="AC289" s="147"/>
      <c r="AD289" s="147"/>
      <c r="AE289" s="57"/>
      <c r="AF289" s="156"/>
      <c r="AG289" s="51"/>
      <c r="AH289" s="51"/>
      <c r="AI289" s="159" t="s">
        <v>282</v>
      </c>
      <c r="AK289" s="159" t="s">
        <v>238</v>
      </c>
      <c r="AM289" s="159" t="s">
        <v>282</v>
      </c>
      <c r="AO289" s="53" t="s">
        <v>252</v>
      </c>
      <c r="AU289" s="159" t="s">
        <v>1323</v>
      </c>
      <c r="AV289" s="51">
        <v>1900000</v>
      </c>
      <c r="AW289" s="159" t="s">
        <v>589</v>
      </c>
      <c r="AX289" s="51">
        <v>2100000</v>
      </c>
      <c r="AZ289" s="51"/>
      <c r="BB289" s="51"/>
      <c r="BD289" s="51"/>
      <c r="BF289" s="51"/>
    </row>
    <row r="290" spans="1:58" s="53" customFormat="1" ht="12.75" customHeight="1">
      <c r="A290" s="156">
        <v>14288</v>
      </c>
      <c r="B290" s="159" t="s">
        <v>1219</v>
      </c>
      <c r="C290" s="160" t="s">
        <v>1220</v>
      </c>
      <c r="D290" s="159" t="s">
        <v>427</v>
      </c>
      <c r="E290" s="160" t="s">
        <v>313</v>
      </c>
      <c r="F290" s="53" t="s">
        <v>27</v>
      </c>
      <c r="G290" s="55" t="s">
        <v>177</v>
      </c>
      <c r="H290" s="56"/>
      <c r="I290" s="55" t="s">
        <v>152</v>
      </c>
      <c r="J290" s="55" t="s">
        <v>38</v>
      </c>
      <c r="K290" s="55" t="s">
        <v>111</v>
      </c>
      <c r="L290" s="55" t="s">
        <v>164</v>
      </c>
      <c r="M290" s="55" t="s">
        <v>304</v>
      </c>
      <c r="N290" s="55" t="s">
        <v>27</v>
      </c>
      <c r="O290" s="57">
        <v>41830</v>
      </c>
      <c r="P290" s="51">
        <v>11882</v>
      </c>
      <c r="Q290" s="51">
        <v>4560</v>
      </c>
      <c r="R290" s="51"/>
      <c r="S290" s="51"/>
      <c r="T290" s="51"/>
      <c r="U290" s="51"/>
      <c r="V290" s="51"/>
      <c r="W290" s="52"/>
      <c r="X290" s="52"/>
      <c r="Y290" s="51"/>
      <c r="Z290" s="60" t="s">
        <v>56</v>
      </c>
      <c r="AA290" s="61"/>
      <c r="AB290" s="82">
        <f>IF(Z290=Tables!J$5,AA290*P290,)</f>
        <v>0</v>
      </c>
      <c r="AC290" s="147"/>
      <c r="AD290" s="147"/>
      <c r="AE290" s="57"/>
      <c r="AF290" s="156"/>
      <c r="AG290" s="51"/>
      <c r="AH290" s="51"/>
      <c r="AI290" s="53" t="s">
        <v>429</v>
      </c>
      <c r="AJ290" s="53" t="s">
        <v>1222</v>
      </c>
      <c r="AK290" s="159" t="s">
        <v>429</v>
      </c>
      <c r="AL290" s="159" t="s">
        <v>1222</v>
      </c>
      <c r="AV290" s="51"/>
      <c r="AX290" s="51"/>
      <c r="AZ290" s="51"/>
      <c r="BB290" s="51"/>
      <c r="BD290" s="51"/>
      <c r="BF290" s="51"/>
    </row>
    <row r="291" spans="1:58" s="53" customFormat="1" ht="12.75" customHeight="1">
      <c r="A291" s="156">
        <v>14289</v>
      </c>
      <c r="B291" s="159" t="s">
        <v>1226</v>
      </c>
      <c r="C291" s="160" t="s">
        <v>1227</v>
      </c>
      <c r="D291" s="159" t="s">
        <v>400</v>
      </c>
      <c r="E291" s="160" t="s">
        <v>401</v>
      </c>
      <c r="F291" s="53" t="s">
        <v>27</v>
      </c>
      <c r="G291" s="55" t="s">
        <v>178</v>
      </c>
      <c r="H291" s="56"/>
      <c r="I291" s="55" t="s">
        <v>152</v>
      </c>
      <c r="J291" s="55" t="s">
        <v>38</v>
      </c>
      <c r="K291" s="55" t="s">
        <v>85</v>
      </c>
      <c r="L291" s="55" t="s">
        <v>164</v>
      </c>
      <c r="M291" s="55" t="s">
        <v>304</v>
      </c>
      <c r="N291" s="55" t="s">
        <v>27</v>
      </c>
      <c r="O291" s="57">
        <v>41881</v>
      </c>
      <c r="P291" s="51">
        <v>15940</v>
      </c>
      <c r="Q291" s="51"/>
      <c r="R291" s="51"/>
      <c r="S291" s="51"/>
      <c r="T291" s="51"/>
      <c r="U291" s="51"/>
      <c r="V291" s="51"/>
      <c r="W291" s="52"/>
      <c r="X291" s="52"/>
      <c r="Y291" s="51"/>
      <c r="Z291" s="60" t="s">
        <v>58</v>
      </c>
      <c r="AA291" s="61"/>
      <c r="AB291" s="82">
        <f>IF(Z291=Tables!J$5,AA291*P291,)</f>
        <v>0</v>
      </c>
      <c r="AC291" s="147"/>
      <c r="AD291" s="147"/>
      <c r="AE291" s="57"/>
      <c r="AF291" s="156"/>
      <c r="AG291" s="51"/>
      <c r="AH291" s="51"/>
      <c r="AK291" s="159" t="s">
        <v>303</v>
      </c>
      <c r="AL291" s="159" t="s">
        <v>1081</v>
      </c>
      <c r="AV291" s="51"/>
      <c r="AX291" s="51"/>
      <c r="AZ291" s="51"/>
      <c r="BB291" s="51"/>
      <c r="BD291" s="51"/>
      <c r="BF291" s="51"/>
    </row>
    <row r="292" spans="1:58" s="53" customFormat="1" ht="12.75" customHeight="1">
      <c r="A292" s="156">
        <v>14290</v>
      </c>
      <c r="B292" s="159" t="s">
        <v>1228</v>
      </c>
      <c r="C292" s="160" t="s">
        <v>1229</v>
      </c>
      <c r="E292" s="160" t="s">
        <v>313</v>
      </c>
      <c r="F292" s="159" t="s">
        <v>27</v>
      </c>
      <c r="G292" s="55" t="s">
        <v>177</v>
      </c>
      <c r="H292" s="56"/>
      <c r="I292" s="55" t="s">
        <v>152</v>
      </c>
      <c r="J292" s="55" t="s">
        <v>37</v>
      </c>
      <c r="K292" s="55" t="s">
        <v>87</v>
      </c>
      <c r="L292" s="55" t="s">
        <v>76</v>
      </c>
      <c r="M292" s="55" t="s">
        <v>75</v>
      </c>
      <c r="N292" s="55" t="s">
        <v>27</v>
      </c>
      <c r="O292" s="57">
        <v>41831</v>
      </c>
      <c r="P292" s="51">
        <v>14500</v>
      </c>
      <c r="Q292" s="51"/>
      <c r="R292" s="51"/>
      <c r="S292" s="51"/>
      <c r="T292" s="51"/>
      <c r="U292" s="51"/>
      <c r="V292" s="51"/>
      <c r="W292" s="52"/>
      <c r="X292" s="52"/>
      <c r="Y292" s="51"/>
      <c r="Z292" s="60" t="s">
        <v>56</v>
      </c>
      <c r="AA292" s="61"/>
      <c r="AB292" s="82">
        <f>IF(Z292=Tables!J$5,AA292*P292,)</f>
        <v>0</v>
      </c>
      <c r="AC292" s="147"/>
      <c r="AD292" s="147"/>
      <c r="AE292" s="57"/>
      <c r="AF292" s="156"/>
      <c r="AG292" s="51"/>
      <c r="AH292" s="51"/>
      <c r="AK292" s="53" t="s">
        <v>279</v>
      </c>
      <c r="AL292" s="159" t="s">
        <v>1230</v>
      </c>
      <c r="AV292" s="51"/>
      <c r="AX292" s="51"/>
      <c r="AZ292" s="51"/>
      <c r="BB292" s="51"/>
      <c r="BD292" s="51"/>
      <c r="BF292" s="51"/>
    </row>
    <row r="293" spans="1:58" s="53" customFormat="1" ht="12.75" customHeight="1">
      <c r="A293" s="156">
        <v>14291</v>
      </c>
      <c r="B293" s="159" t="s">
        <v>1231</v>
      </c>
      <c r="C293" s="160" t="s">
        <v>1233</v>
      </c>
      <c r="E293" s="160" t="s">
        <v>1232</v>
      </c>
      <c r="F293" s="159" t="s">
        <v>27</v>
      </c>
      <c r="G293" s="55" t="s">
        <v>177</v>
      </c>
      <c r="H293" s="56">
        <v>9365</v>
      </c>
      <c r="I293" s="55" t="s">
        <v>152</v>
      </c>
      <c r="J293" s="55" t="s">
        <v>39</v>
      </c>
      <c r="K293" s="55" t="s">
        <v>111</v>
      </c>
      <c r="L293" s="55" t="s">
        <v>76</v>
      </c>
      <c r="M293" s="55" t="s">
        <v>75</v>
      </c>
      <c r="N293" s="55" t="s">
        <v>27</v>
      </c>
      <c r="O293" s="57">
        <v>41857</v>
      </c>
      <c r="P293" s="51">
        <v>658056</v>
      </c>
      <c r="Q293" s="51"/>
      <c r="R293" s="51"/>
      <c r="S293" s="51"/>
      <c r="T293" s="51"/>
      <c r="U293" s="51"/>
      <c r="V293" s="51"/>
      <c r="W293" s="52"/>
      <c r="X293" s="52"/>
      <c r="Y293" s="51"/>
      <c r="Z293" s="60" t="s">
        <v>57</v>
      </c>
      <c r="AA293" s="61"/>
      <c r="AB293" s="82">
        <f>IF(Z293=Tables!J$5,AA293*P293,)</f>
        <v>0</v>
      </c>
      <c r="AC293" s="147"/>
      <c r="AD293" s="147"/>
      <c r="AE293" s="57"/>
      <c r="AF293" s="156"/>
      <c r="AG293" s="51"/>
      <c r="AH293" s="51"/>
      <c r="AK293" s="53" t="s">
        <v>220</v>
      </c>
      <c r="AL293" s="159" t="s">
        <v>1234</v>
      </c>
      <c r="AM293" s="53" t="s">
        <v>375</v>
      </c>
      <c r="AN293" s="159" t="s">
        <v>376</v>
      </c>
      <c r="AO293" s="53" t="s">
        <v>263</v>
      </c>
      <c r="AV293" s="51"/>
      <c r="AX293" s="51"/>
      <c r="AZ293" s="51"/>
      <c r="BB293" s="51"/>
      <c r="BD293" s="51"/>
      <c r="BF293" s="51"/>
    </row>
    <row r="294" spans="1:58" s="53" customFormat="1" ht="12.75" customHeight="1">
      <c r="A294" s="156">
        <v>14292</v>
      </c>
      <c r="B294" s="159" t="s">
        <v>1235</v>
      </c>
      <c r="C294" s="160" t="s">
        <v>1236</v>
      </c>
      <c r="E294" s="160" t="s">
        <v>1237</v>
      </c>
      <c r="F294" s="53" t="s">
        <v>27</v>
      </c>
      <c r="G294" s="55" t="s">
        <v>177</v>
      </c>
      <c r="H294" s="56"/>
      <c r="I294" s="55" t="s">
        <v>152</v>
      </c>
      <c r="J294" s="55" t="s">
        <v>37</v>
      </c>
      <c r="K294" s="55" t="s">
        <v>111</v>
      </c>
      <c r="L294" s="55" t="s">
        <v>74</v>
      </c>
      <c r="M294" s="55" t="s">
        <v>75</v>
      </c>
      <c r="N294" s="55" t="s">
        <v>27</v>
      </c>
      <c r="O294" s="57">
        <v>41837</v>
      </c>
      <c r="P294" s="163" t="s">
        <v>1324</v>
      </c>
      <c r="Q294" s="51"/>
      <c r="R294" s="51"/>
      <c r="S294" s="51"/>
      <c r="T294" s="51"/>
      <c r="U294" s="51"/>
      <c r="V294" s="51"/>
      <c r="W294" s="52"/>
      <c r="X294" s="52"/>
      <c r="Y294" s="51"/>
      <c r="Z294" s="60" t="s">
        <v>56</v>
      </c>
      <c r="AA294" s="61"/>
      <c r="AB294" s="82">
        <f>IF(Z294=Tables!J$5,AA294*P294,)</f>
        <v>0</v>
      </c>
      <c r="AC294" s="147"/>
      <c r="AD294" s="147"/>
      <c r="AE294" s="57"/>
      <c r="AF294" s="156"/>
      <c r="AG294" s="51"/>
      <c r="AH294" s="51"/>
      <c r="AV294" s="51"/>
      <c r="AX294" s="51"/>
      <c r="AZ294" s="51"/>
      <c r="BB294" s="51"/>
      <c r="BD294" s="51"/>
      <c r="BF294" s="51"/>
    </row>
    <row r="295" spans="1:58" s="53" customFormat="1" ht="12.75" customHeight="1">
      <c r="A295" s="156">
        <v>14293</v>
      </c>
      <c r="B295" s="159" t="s">
        <v>1238</v>
      </c>
      <c r="C295" s="160" t="s">
        <v>1239</v>
      </c>
      <c r="D295" s="159" t="s">
        <v>683</v>
      </c>
      <c r="E295" s="160" t="s">
        <v>313</v>
      </c>
      <c r="F295" s="159" t="s">
        <v>27</v>
      </c>
      <c r="G295" s="55" t="s">
        <v>177</v>
      </c>
      <c r="H295" s="56"/>
      <c r="I295" s="55" t="s">
        <v>12</v>
      </c>
      <c r="J295" s="55" t="s">
        <v>38</v>
      </c>
      <c r="K295" s="55" t="s">
        <v>111</v>
      </c>
      <c r="L295" s="55" t="s">
        <v>164</v>
      </c>
      <c r="M295" s="55" t="s">
        <v>304</v>
      </c>
      <c r="N295" s="55" t="s">
        <v>27</v>
      </c>
      <c r="O295" s="57">
        <v>41837</v>
      </c>
      <c r="P295" s="51">
        <v>4794</v>
      </c>
      <c r="Q295" s="51"/>
      <c r="R295" s="51"/>
      <c r="S295" s="51"/>
      <c r="T295" s="51"/>
      <c r="U295" s="51"/>
      <c r="V295" s="51"/>
      <c r="W295" s="52"/>
      <c r="X295" s="52"/>
      <c r="Y295" s="51"/>
      <c r="Z295" s="60" t="s">
        <v>56</v>
      </c>
      <c r="AA295" s="61"/>
      <c r="AB295" s="82">
        <f>IF(Z295=Tables!J$5,AA295*P295,)</f>
        <v>0</v>
      </c>
      <c r="AC295" s="147"/>
      <c r="AD295" s="147"/>
      <c r="AE295" s="57"/>
      <c r="AF295" s="156"/>
      <c r="AG295" s="51"/>
      <c r="AH295" s="51"/>
      <c r="AV295" s="51"/>
      <c r="AX295" s="51"/>
      <c r="AZ295" s="51"/>
      <c r="BB295" s="51"/>
      <c r="BD295" s="51"/>
      <c r="BF295" s="51"/>
    </row>
    <row r="296" spans="1:58" s="53" customFormat="1" ht="12.75" customHeight="1">
      <c r="A296" s="156">
        <v>14294</v>
      </c>
      <c r="B296" s="159" t="s">
        <v>1240</v>
      </c>
      <c r="C296" s="160" t="s">
        <v>1241</v>
      </c>
      <c r="D296" s="159" t="s">
        <v>653</v>
      </c>
      <c r="E296" s="160" t="s">
        <v>313</v>
      </c>
      <c r="F296" s="53" t="s">
        <v>27</v>
      </c>
      <c r="G296" s="55" t="s">
        <v>177</v>
      </c>
      <c r="H296" s="56"/>
      <c r="I296" s="55" t="s">
        <v>12</v>
      </c>
      <c r="J296" s="55" t="s">
        <v>38</v>
      </c>
      <c r="K296" s="55" t="s">
        <v>111</v>
      </c>
      <c r="L296" s="55" t="s">
        <v>164</v>
      </c>
      <c r="M296" s="55" t="s">
        <v>304</v>
      </c>
      <c r="N296" s="55" t="s">
        <v>27</v>
      </c>
      <c r="O296" s="57">
        <v>41837</v>
      </c>
      <c r="P296" s="51">
        <v>1580</v>
      </c>
      <c r="Q296" s="51"/>
      <c r="R296" s="51"/>
      <c r="S296" s="51"/>
      <c r="T296" s="51"/>
      <c r="U296" s="51"/>
      <c r="V296" s="51"/>
      <c r="W296" s="52"/>
      <c r="X296" s="52"/>
      <c r="Y296" s="51"/>
      <c r="Z296" s="60" t="s">
        <v>56</v>
      </c>
      <c r="AA296" s="61"/>
      <c r="AB296" s="82">
        <f>IF(Z296=Tables!J$5,AA296*P296,)</f>
        <v>0</v>
      </c>
      <c r="AC296" s="147"/>
      <c r="AD296" s="147"/>
      <c r="AE296" s="57"/>
      <c r="AF296" s="156"/>
      <c r="AG296" s="51"/>
      <c r="AH296" s="51"/>
      <c r="AV296" s="51"/>
      <c r="AX296" s="51"/>
      <c r="AZ296" s="51"/>
      <c r="BB296" s="51"/>
      <c r="BD296" s="51"/>
      <c r="BF296" s="51"/>
    </row>
    <row r="297" spans="1:58" s="53" customFormat="1" ht="12.75" customHeight="1">
      <c r="A297" s="156">
        <v>14295</v>
      </c>
      <c r="B297" s="159" t="s">
        <v>1242</v>
      </c>
      <c r="C297" s="54"/>
      <c r="D297" s="159" t="s">
        <v>1243</v>
      </c>
      <c r="E297" s="160" t="s">
        <v>394</v>
      </c>
      <c r="F297" s="53" t="s">
        <v>27</v>
      </c>
      <c r="G297" s="55" t="s">
        <v>177</v>
      </c>
      <c r="H297" s="56"/>
      <c r="I297" s="55" t="s">
        <v>293</v>
      </c>
      <c r="J297" s="55" t="s">
        <v>38</v>
      </c>
      <c r="K297" s="55" t="s">
        <v>87</v>
      </c>
      <c r="L297" s="55" t="s">
        <v>73</v>
      </c>
      <c r="M297" s="55" t="s">
        <v>81</v>
      </c>
      <c r="N297" s="55" t="s">
        <v>27</v>
      </c>
      <c r="O297" s="57">
        <v>41841</v>
      </c>
      <c r="P297" s="51">
        <v>35500</v>
      </c>
      <c r="Q297" s="51"/>
      <c r="R297" s="51"/>
      <c r="S297" s="51"/>
      <c r="T297" s="51"/>
      <c r="U297" s="51"/>
      <c r="V297" s="51"/>
      <c r="W297" s="52"/>
      <c r="X297" s="52"/>
      <c r="Y297" s="51"/>
      <c r="Z297" s="60" t="s">
        <v>57</v>
      </c>
      <c r="AA297" s="61"/>
      <c r="AB297" s="82">
        <f>IF(Z297=Tables!J$5,AA297*P297,)</f>
        <v>0</v>
      </c>
      <c r="AC297" s="147"/>
      <c r="AD297" s="147"/>
      <c r="AE297" s="57"/>
      <c r="AF297" s="156"/>
      <c r="AG297" s="51"/>
      <c r="AH297" s="51"/>
      <c r="AV297" s="51"/>
      <c r="AX297" s="51"/>
      <c r="AZ297" s="51"/>
      <c r="BB297" s="51"/>
      <c r="BD297" s="51"/>
      <c r="BF297" s="51"/>
    </row>
    <row r="298" spans="1:58" s="53" customFormat="1" ht="12.75" customHeight="1">
      <c r="A298" s="156">
        <v>14296</v>
      </c>
      <c r="B298" s="159" t="s">
        <v>1244</v>
      </c>
      <c r="C298" s="160" t="s">
        <v>1245</v>
      </c>
      <c r="D298" s="159" t="s">
        <v>341</v>
      </c>
      <c r="E298" s="160" t="s">
        <v>342</v>
      </c>
      <c r="F298" s="159" t="s">
        <v>27</v>
      </c>
      <c r="G298" s="55" t="s">
        <v>177</v>
      </c>
      <c r="H298" s="56"/>
      <c r="I298" s="55" t="s">
        <v>12</v>
      </c>
      <c r="J298" s="55" t="s">
        <v>38</v>
      </c>
      <c r="K298" s="55" t="s">
        <v>111</v>
      </c>
      <c r="L298" s="55" t="s">
        <v>164</v>
      </c>
      <c r="M298" s="55" t="s">
        <v>304</v>
      </c>
      <c r="N298" s="55" t="s">
        <v>27</v>
      </c>
      <c r="O298" s="57">
        <v>41843</v>
      </c>
      <c r="P298" s="51">
        <v>430</v>
      </c>
      <c r="Q298" s="51"/>
      <c r="R298" s="51"/>
      <c r="S298" s="51"/>
      <c r="T298" s="51"/>
      <c r="U298" s="51"/>
      <c r="V298" s="51"/>
      <c r="W298" s="52"/>
      <c r="X298" s="52"/>
      <c r="Y298" s="51"/>
      <c r="Z298" s="60" t="s">
        <v>57</v>
      </c>
      <c r="AA298" s="61"/>
      <c r="AB298" s="82">
        <f>IF(Z298=Tables!J$5,AA298*P298,)</f>
        <v>0</v>
      </c>
      <c r="AC298" s="147"/>
      <c r="AD298" s="147"/>
      <c r="AE298" s="57"/>
      <c r="AF298" s="156"/>
      <c r="AG298" s="51"/>
      <c r="AH298" s="51"/>
      <c r="AV298" s="51"/>
      <c r="AX298" s="51"/>
      <c r="AZ298" s="51"/>
      <c r="BB298" s="51"/>
      <c r="BD298" s="51"/>
      <c r="BF298" s="51"/>
    </row>
    <row r="299" spans="1:58" s="53" customFormat="1" ht="12.75" customHeight="1">
      <c r="A299" s="156">
        <v>14297</v>
      </c>
      <c r="B299" s="159" t="s">
        <v>1249</v>
      </c>
      <c r="C299" s="160" t="s">
        <v>1246</v>
      </c>
      <c r="D299" s="159" t="s">
        <v>1195</v>
      </c>
      <c r="E299" s="160" t="s">
        <v>356</v>
      </c>
      <c r="F299" s="159" t="s">
        <v>27</v>
      </c>
      <c r="G299" s="55" t="s">
        <v>177</v>
      </c>
      <c r="H299" s="56"/>
      <c r="I299" s="55" t="s">
        <v>12</v>
      </c>
      <c r="J299" s="55" t="s">
        <v>38</v>
      </c>
      <c r="K299" s="55" t="s">
        <v>111</v>
      </c>
      <c r="L299" s="55" t="s">
        <v>164</v>
      </c>
      <c r="M299" s="55" t="s">
        <v>304</v>
      </c>
      <c r="N299" s="55" t="s">
        <v>27</v>
      </c>
      <c r="O299" s="57">
        <v>41842</v>
      </c>
      <c r="P299" s="51">
        <v>1656</v>
      </c>
      <c r="Q299" s="51"/>
      <c r="R299" s="51"/>
      <c r="S299" s="51"/>
      <c r="T299" s="51"/>
      <c r="U299" s="51"/>
      <c r="V299" s="51"/>
      <c r="W299" s="52"/>
      <c r="X299" s="52"/>
      <c r="Y299" s="51"/>
      <c r="Z299" s="60" t="s">
        <v>56</v>
      </c>
      <c r="AA299" s="61"/>
      <c r="AB299" s="82">
        <f>IF(Z299=Tables!J$5,AA299*P299,)</f>
        <v>0</v>
      </c>
      <c r="AC299" s="147"/>
      <c r="AD299" s="147"/>
      <c r="AE299" s="57"/>
      <c r="AF299" s="156"/>
      <c r="AG299" s="51"/>
      <c r="AH299" s="51"/>
      <c r="AV299" s="51"/>
      <c r="AX299" s="51"/>
      <c r="AZ299" s="51"/>
      <c r="BB299" s="51"/>
      <c r="BD299" s="51"/>
      <c r="BF299" s="51"/>
    </row>
    <row r="300" spans="1:58" s="53" customFormat="1" ht="12.75" customHeight="1">
      <c r="A300" s="156">
        <v>14298</v>
      </c>
      <c r="B300" s="159" t="s">
        <v>1248</v>
      </c>
      <c r="C300" s="160" t="s">
        <v>1247</v>
      </c>
      <c r="D300" s="53" t="s">
        <v>1195</v>
      </c>
      <c r="E300" s="54" t="s">
        <v>356</v>
      </c>
      <c r="F300" s="53" t="s">
        <v>27</v>
      </c>
      <c r="G300" s="55" t="s">
        <v>177</v>
      </c>
      <c r="H300" s="56"/>
      <c r="I300" s="55" t="s">
        <v>12</v>
      </c>
      <c r="J300" s="55" t="s">
        <v>38</v>
      </c>
      <c r="K300" s="55" t="s">
        <v>111</v>
      </c>
      <c r="L300" s="55" t="s">
        <v>164</v>
      </c>
      <c r="M300" s="55" t="s">
        <v>304</v>
      </c>
      <c r="N300" s="55" t="s">
        <v>27</v>
      </c>
      <c r="O300" s="57">
        <v>41842</v>
      </c>
      <c r="P300" s="51">
        <v>7700</v>
      </c>
      <c r="Q300" s="51"/>
      <c r="R300" s="51"/>
      <c r="S300" s="51"/>
      <c r="T300" s="51"/>
      <c r="U300" s="51"/>
      <c r="V300" s="51"/>
      <c r="W300" s="52"/>
      <c r="X300" s="52"/>
      <c r="Y300" s="51"/>
      <c r="Z300" s="60" t="s">
        <v>58</v>
      </c>
      <c r="AA300" s="61"/>
      <c r="AB300" s="82">
        <f>IF(Z300=Tables!J$5,AA300*P300,)</f>
        <v>0</v>
      </c>
      <c r="AC300" s="147"/>
      <c r="AD300" s="147"/>
      <c r="AE300" s="57"/>
      <c r="AF300" s="156"/>
      <c r="AG300" s="51"/>
      <c r="AH300" s="51"/>
      <c r="AK300" s="159"/>
      <c r="AV300" s="51"/>
      <c r="AX300" s="51"/>
      <c r="AZ300" s="51"/>
      <c r="BB300" s="51"/>
      <c r="BD300" s="51"/>
      <c r="BF300" s="51"/>
    </row>
    <row r="301" spans="1:58" s="53" customFormat="1" ht="12.75" customHeight="1">
      <c r="A301" s="156">
        <v>14299</v>
      </c>
      <c r="B301" s="159" t="s">
        <v>1250</v>
      </c>
      <c r="C301" s="160" t="s">
        <v>1251</v>
      </c>
      <c r="D301" s="159" t="s">
        <v>1252</v>
      </c>
      <c r="E301" s="160" t="s">
        <v>313</v>
      </c>
      <c r="F301" s="159" t="s">
        <v>27</v>
      </c>
      <c r="G301" s="55" t="s">
        <v>177</v>
      </c>
      <c r="H301" s="56"/>
      <c r="I301" s="55" t="s">
        <v>12</v>
      </c>
      <c r="J301" s="55" t="s">
        <v>38</v>
      </c>
      <c r="K301" s="55" t="s">
        <v>111</v>
      </c>
      <c r="L301" s="55" t="s">
        <v>164</v>
      </c>
      <c r="M301" s="55" t="s">
        <v>304</v>
      </c>
      <c r="N301" s="55" t="s">
        <v>27</v>
      </c>
      <c r="O301" s="57">
        <v>41843</v>
      </c>
      <c r="P301" s="51">
        <v>240</v>
      </c>
      <c r="Q301" s="51"/>
      <c r="R301" s="51"/>
      <c r="S301" s="51"/>
      <c r="T301" s="51"/>
      <c r="U301" s="51"/>
      <c r="V301" s="51"/>
      <c r="W301" s="52"/>
      <c r="X301" s="52"/>
      <c r="Y301" s="51"/>
      <c r="Z301" s="60" t="s">
        <v>56</v>
      </c>
      <c r="AA301" s="61"/>
      <c r="AB301" s="82">
        <f>IF(Z301=Tables!J$5,AA301*P301,)</f>
        <v>0</v>
      </c>
      <c r="AC301" s="147"/>
      <c r="AD301" s="147"/>
      <c r="AE301" s="57"/>
      <c r="AF301" s="156"/>
      <c r="AG301" s="51"/>
      <c r="AH301" s="51"/>
      <c r="AJ301" s="159"/>
      <c r="AK301" s="159" t="s">
        <v>269</v>
      </c>
      <c r="AL301" s="159" t="s">
        <v>1253</v>
      </c>
      <c r="AV301" s="51"/>
      <c r="AX301" s="51"/>
      <c r="AZ301" s="51"/>
      <c r="BB301" s="51"/>
      <c r="BD301" s="51"/>
      <c r="BF301" s="51"/>
    </row>
    <row r="302" spans="1:58" s="53" customFormat="1" ht="12.75" customHeight="1">
      <c r="A302" s="156">
        <v>14300</v>
      </c>
      <c r="B302" s="159" t="s">
        <v>1254</v>
      </c>
      <c r="C302" s="160" t="s">
        <v>1255</v>
      </c>
      <c r="E302" s="160" t="s">
        <v>342</v>
      </c>
      <c r="F302" s="159" t="s">
        <v>27</v>
      </c>
      <c r="G302" s="55" t="s">
        <v>177</v>
      </c>
      <c r="H302" s="56"/>
      <c r="I302" s="55" t="s">
        <v>17</v>
      </c>
      <c r="J302" s="55" t="s">
        <v>149</v>
      </c>
      <c r="K302" s="55" t="s">
        <v>87</v>
      </c>
      <c r="L302" s="55" t="s">
        <v>74</v>
      </c>
      <c r="M302" s="55" t="s">
        <v>75</v>
      </c>
      <c r="N302" s="55" t="s">
        <v>27</v>
      </c>
      <c r="O302" s="57">
        <v>41881</v>
      </c>
      <c r="P302" s="163">
        <v>11932813</v>
      </c>
      <c r="Q302" s="51"/>
      <c r="R302" s="51"/>
      <c r="S302" s="51"/>
      <c r="T302" s="51"/>
      <c r="U302" s="51"/>
      <c r="V302" s="51"/>
      <c r="W302" s="52"/>
      <c r="X302" s="52"/>
      <c r="Y302" s="51"/>
      <c r="Z302" s="60" t="s">
        <v>57</v>
      </c>
      <c r="AA302" s="61">
        <v>0.01</v>
      </c>
      <c r="AB302" s="82">
        <f>IF(Z302=Tables!J$5,AA302*P302,)</f>
        <v>0</v>
      </c>
      <c r="AC302" s="147"/>
      <c r="AD302" s="147"/>
      <c r="AE302" s="57"/>
      <c r="AF302" s="156"/>
      <c r="AG302" s="51"/>
      <c r="AH302" s="51"/>
      <c r="AK302" s="53" t="s">
        <v>238</v>
      </c>
      <c r="AL302" s="159" t="s">
        <v>1256</v>
      </c>
      <c r="AM302" s="53" t="s">
        <v>258</v>
      </c>
      <c r="AV302" s="51"/>
      <c r="AX302" s="51"/>
      <c r="AZ302" s="51"/>
      <c r="BB302" s="51"/>
      <c r="BD302" s="51"/>
      <c r="BF302" s="51"/>
    </row>
    <row r="303" spans="1:58" s="53" customFormat="1" ht="12.75" customHeight="1">
      <c r="A303" s="156">
        <v>14301</v>
      </c>
      <c r="B303" s="159" t="s">
        <v>1261</v>
      </c>
      <c r="C303" s="160" t="s">
        <v>1257</v>
      </c>
      <c r="D303" s="159" t="s">
        <v>1259</v>
      </c>
      <c r="E303" s="160" t="s">
        <v>969</v>
      </c>
      <c r="F303" s="53" t="s">
        <v>27</v>
      </c>
      <c r="G303" s="55" t="s">
        <v>177</v>
      </c>
      <c r="H303" s="56"/>
      <c r="I303" s="55" t="s">
        <v>12</v>
      </c>
      <c r="J303" s="55" t="s">
        <v>38</v>
      </c>
      <c r="K303" s="55" t="s">
        <v>111</v>
      </c>
      <c r="L303" s="55" t="s">
        <v>164</v>
      </c>
      <c r="M303" s="55" t="s">
        <v>304</v>
      </c>
      <c r="N303" s="55" t="s">
        <v>27</v>
      </c>
      <c r="O303" s="57">
        <v>41844</v>
      </c>
      <c r="P303" s="51">
        <v>1100</v>
      </c>
      <c r="Q303" s="51"/>
      <c r="R303" s="51"/>
      <c r="S303" s="51"/>
      <c r="T303" s="51"/>
      <c r="U303" s="51"/>
      <c r="V303" s="51"/>
      <c r="W303" s="52"/>
      <c r="X303" s="52"/>
      <c r="Y303" s="51"/>
      <c r="Z303" s="60" t="s">
        <v>58</v>
      </c>
      <c r="AA303" s="61"/>
      <c r="AB303" s="82">
        <f>IF(Z303=Tables!J$5,AA303*P303,)</f>
        <v>0</v>
      </c>
      <c r="AC303" s="147"/>
      <c r="AD303" s="147"/>
      <c r="AE303" s="57"/>
      <c r="AF303" s="156"/>
      <c r="AG303" s="51"/>
      <c r="AH303" s="51"/>
      <c r="AK303" s="159" t="s">
        <v>1260</v>
      </c>
      <c r="AL303" s="159" t="s">
        <v>1258</v>
      </c>
      <c r="AV303" s="51"/>
      <c r="AX303" s="51"/>
      <c r="AZ303" s="51"/>
      <c r="BB303" s="51"/>
      <c r="BD303" s="51"/>
      <c r="BF303" s="51"/>
    </row>
    <row r="304" spans="1:58" s="53" customFormat="1" ht="12.75" customHeight="1">
      <c r="A304" s="156">
        <v>14302</v>
      </c>
      <c r="B304" s="159" t="s">
        <v>1262</v>
      </c>
      <c r="C304" s="160" t="s">
        <v>1263</v>
      </c>
      <c r="D304" s="159" t="s">
        <v>427</v>
      </c>
      <c r="E304" s="160" t="s">
        <v>313</v>
      </c>
      <c r="F304" s="159" t="s">
        <v>27</v>
      </c>
      <c r="G304" s="55" t="s">
        <v>177</v>
      </c>
      <c r="H304" s="56"/>
      <c r="I304" s="55" t="s">
        <v>152</v>
      </c>
      <c r="J304" s="55" t="s">
        <v>38</v>
      </c>
      <c r="K304" s="55" t="s">
        <v>111</v>
      </c>
      <c r="L304" s="55" t="s">
        <v>164</v>
      </c>
      <c r="M304" s="55" t="s">
        <v>304</v>
      </c>
      <c r="N304" s="55" t="s">
        <v>27</v>
      </c>
      <c r="O304" s="57">
        <v>41856</v>
      </c>
      <c r="P304" s="51">
        <v>3988</v>
      </c>
      <c r="Q304" s="51"/>
      <c r="R304" s="51"/>
      <c r="S304" s="51"/>
      <c r="T304" s="51"/>
      <c r="U304" s="51"/>
      <c r="V304" s="51"/>
      <c r="W304" s="52"/>
      <c r="X304" s="52"/>
      <c r="Y304" s="51"/>
      <c r="Z304" s="60" t="s">
        <v>56</v>
      </c>
      <c r="AA304" s="61"/>
      <c r="AB304" s="82">
        <f>IF(Z304=Tables!J$5,AA304*P304,)</f>
        <v>0</v>
      </c>
      <c r="AC304" s="147"/>
      <c r="AD304" s="147"/>
      <c r="AE304" s="57"/>
      <c r="AF304" s="156"/>
      <c r="AG304" s="51"/>
      <c r="AH304" s="51"/>
      <c r="AK304" s="159" t="s">
        <v>429</v>
      </c>
      <c r="AL304" s="159" t="s">
        <v>1016</v>
      </c>
      <c r="AV304" s="51"/>
      <c r="AX304" s="51"/>
      <c r="AZ304" s="51"/>
      <c r="BB304" s="51"/>
      <c r="BD304" s="51"/>
      <c r="BF304" s="51"/>
    </row>
    <row r="305" spans="1:59" s="53" customFormat="1" ht="12.75" customHeight="1">
      <c r="A305" s="156">
        <v>14303</v>
      </c>
      <c r="B305" s="159" t="s">
        <v>1266</v>
      </c>
      <c r="C305" s="160" t="s">
        <v>1267</v>
      </c>
      <c r="D305" s="159" t="s">
        <v>1201</v>
      </c>
      <c r="E305" s="160" t="s">
        <v>313</v>
      </c>
      <c r="F305" s="53" t="s">
        <v>27</v>
      </c>
      <c r="G305" s="55" t="s">
        <v>177</v>
      </c>
      <c r="H305" s="56"/>
      <c r="I305" s="55" t="s">
        <v>12</v>
      </c>
      <c r="J305" s="55" t="s">
        <v>38</v>
      </c>
      <c r="K305" s="55" t="s">
        <v>111</v>
      </c>
      <c r="L305" s="55" t="s">
        <v>164</v>
      </c>
      <c r="M305" s="55" t="s">
        <v>304</v>
      </c>
      <c r="N305" s="55" t="s">
        <v>27</v>
      </c>
      <c r="O305" s="57">
        <v>41863</v>
      </c>
      <c r="P305" s="51">
        <v>1116</v>
      </c>
      <c r="Q305" s="51"/>
      <c r="R305" s="51"/>
      <c r="S305" s="51"/>
      <c r="T305" s="51"/>
      <c r="U305" s="51"/>
      <c r="V305" s="51"/>
      <c r="W305" s="52"/>
      <c r="X305" s="52"/>
      <c r="Y305" s="51"/>
      <c r="Z305" s="60" t="s">
        <v>56</v>
      </c>
      <c r="AA305" s="61"/>
      <c r="AB305" s="82">
        <f>IF(Z305=Tables!J$5,AA305*P305,)</f>
        <v>0</v>
      </c>
      <c r="AC305" s="147"/>
      <c r="AD305" s="147"/>
      <c r="AE305" s="57"/>
      <c r="AF305" s="156"/>
      <c r="AG305" s="51"/>
      <c r="AH305" s="51"/>
      <c r="AK305" s="159" t="s">
        <v>1223</v>
      </c>
      <c r="AL305" s="159" t="s">
        <v>1268</v>
      </c>
      <c r="AV305" s="51"/>
      <c r="AX305" s="51"/>
      <c r="AZ305" s="51"/>
      <c r="BB305" s="51"/>
      <c r="BD305" s="51"/>
      <c r="BF305" s="51"/>
    </row>
    <row r="306" spans="1:59" s="53" customFormat="1" ht="12.75" customHeight="1">
      <c r="A306" s="156">
        <v>14304</v>
      </c>
      <c r="B306" s="159" t="s">
        <v>1271</v>
      </c>
      <c r="C306" s="160" t="s">
        <v>311</v>
      </c>
      <c r="D306" s="159" t="s">
        <v>465</v>
      </c>
      <c r="E306" s="160" t="s">
        <v>317</v>
      </c>
      <c r="F306" s="53" t="s">
        <v>27</v>
      </c>
      <c r="G306" s="55" t="s">
        <v>177</v>
      </c>
      <c r="H306" s="56"/>
      <c r="I306" s="55" t="s">
        <v>12</v>
      </c>
      <c r="J306" s="55" t="s">
        <v>38</v>
      </c>
      <c r="K306" s="55" t="s">
        <v>87</v>
      </c>
      <c r="L306" s="55" t="s">
        <v>74</v>
      </c>
      <c r="M306" s="55" t="s">
        <v>75</v>
      </c>
      <c r="N306" s="55" t="s">
        <v>27</v>
      </c>
      <c r="O306" s="57">
        <v>41863</v>
      </c>
      <c r="P306" s="51">
        <v>5550</v>
      </c>
      <c r="Q306" s="51"/>
      <c r="R306" s="51"/>
      <c r="S306" s="51"/>
      <c r="T306" s="51"/>
      <c r="U306" s="51"/>
      <c r="V306" s="51"/>
      <c r="W306" s="52"/>
      <c r="X306" s="52"/>
      <c r="Y306" s="51"/>
      <c r="Z306" s="60" t="s">
        <v>56</v>
      </c>
      <c r="AA306" s="61">
        <v>1</v>
      </c>
      <c r="AB306" s="82">
        <f>IF(Z306=Tables!J$5,AA306*P306,)</f>
        <v>0</v>
      </c>
      <c r="AC306" s="147"/>
      <c r="AD306" s="147"/>
      <c r="AE306" s="57"/>
      <c r="AF306" s="156"/>
      <c r="AG306" s="51"/>
      <c r="AH306" s="51"/>
      <c r="AI306" s="53" t="s">
        <v>212</v>
      </c>
      <c r="AK306" s="53" t="s">
        <v>212</v>
      </c>
      <c r="AL306" s="159" t="s">
        <v>561</v>
      </c>
      <c r="AV306" s="51"/>
      <c r="AX306" s="51"/>
      <c r="AZ306" s="51"/>
      <c r="BB306" s="51"/>
      <c r="BD306" s="51"/>
      <c r="BF306" s="51"/>
    </row>
    <row r="307" spans="1:59" s="53" customFormat="1" ht="12.75" customHeight="1">
      <c r="A307" s="156">
        <v>14305</v>
      </c>
      <c r="B307" s="159" t="s">
        <v>1272</v>
      </c>
      <c r="C307" s="54"/>
      <c r="E307" s="54"/>
      <c r="F307" s="53" t="s">
        <v>27</v>
      </c>
      <c r="G307" s="55" t="s">
        <v>177</v>
      </c>
      <c r="H307" s="56"/>
      <c r="I307" s="55" t="s">
        <v>12</v>
      </c>
      <c r="J307" s="55" t="s">
        <v>39</v>
      </c>
      <c r="K307" s="55" t="s">
        <v>87</v>
      </c>
      <c r="L307" s="55" t="s">
        <v>74</v>
      </c>
      <c r="M307" s="55" t="s">
        <v>75</v>
      </c>
      <c r="N307" s="55" t="s">
        <v>27</v>
      </c>
      <c r="O307" s="57">
        <v>41872</v>
      </c>
      <c r="P307" s="51">
        <v>51852</v>
      </c>
      <c r="Q307" s="51"/>
      <c r="R307" s="51"/>
      <c r="S307" s="51"/>
      <c r="T307" s="51"/>
      <c r="U307" s="51"/>
      <c r="V307" s="51"/>
      <c r="W307" s="52"/>
      <c r="X307" s="52"/>
      <c r="Y307" s="51"/>
      <c r="Z307" s="60" t="s">
        <v>57</v>
      </c>
      <c r="AA307" s="61"/>
      <c r="AB307" s="82">
        <f>IF(Z307=Tables!J$5,AA307*P307,)</f>
        <v>0</v>
      </c>
      <c r="AC307" s="147"/>
      <c r="AD307" s="147"/>
      <c r="AE307" s="57"/>
      <c r="AF307" s="156"/>
      <c r="AG307" s="51"/>
      <c r="AH307" s="51"/>
      <c r="AV307" s="51"/>
      <c r="AX307" s="51"/>
      <c r="AZ307" s="51"/>
      <c r="BB307" s="51"/>
      <c r="BD307" s="51"/>
      <c r="BF307" s="51"/>
    </row>
    <row r="308" spans="1:59" s="53" customFormat="1" ht="12.75" customHeight="1">
      <c r="A308" s="156">
        <v>14306</v>
      </c>
      <c r="B308" s="159" t="s">
        <v>1273</v>
      </c>
      <c r="C308" s="160" t="s">
        <v>1274</v>
      </c>
      <c r="D308" s="159" t="s">
        <v>1275</v>
      </c>
      <c r="E308" s="160" t="s">
        <v>891</v>
      </c>
      <c r="F308" s="53" t="s">
        <v>27</v>
      </c>
      <c r="G308" s="55" t="s">
        <v>179</v>
      </c>
      <c r="H308" s="56"/>
      <c r="I308" s="55" t="s">
        <v>293</v>
      </c>
      <c r="J308" s="55" t="s">
        <v>38</v>
      </c>
      <c r="K308" s="55" t="s">
        <v>87</v>
      </c>
      <c r="L308" s="55" t="s">
        <v>73</v>
      </c>
      <c r="M308" s="55" t="s">
        <v>81</v>
      </c>
      <c r="N308" s="55" t="s">
        <v>27</v>
      </c>
      <c r="O308" s="57">
        <v>41865</v>
      </c>
      <c r="P308" s="51">
        <v>114500</v>
      </c>
      <c r="Q308" s="51"/>
      <c r="R308" s="51"/>
      <c r="S308" s="51"/>
      <c r="T308" s="51"/>
      <c r="U308" s="51"/>
      <c r="V308" s="51"/>
      <c r="W308" s="52"/>
      <c r="X308" s="52"/>
      <c r="Y308" s="51"/>
      <c r="Z308" s="60" t="s">
        <v>56</v>
      </c>
      <c r="AA308" s="61">
        <v>0.8</v>
      </c>
      <c r="AB308" s="82">
        <f>IF(Z308=Tables!J$5,AA308*P308,)</f>
        <v>0</v>
      </c>
      <c r="AC308" s="147"/>
      <c r="AD308" s="147"/>
      <c r="AE308" s="57"/>
      <c r="AF308" s="156"/>
      <c r="AG308" s="51"/>
      <c r="AH308" s="51"/>
      <c r="AK308" s="53" t="s">
        <v>300</v>
      </c>
      <c r="AV308" s="51"/>
      <c r="AX308" s="51"/>
      <c r="AZ308" s="51"/>
      <c r="BB308" s="51"/>
      <c r="BD308" s="51"/>
      <c r="BF308" s="51"/>
    </row>
    <row r="309" spans="1:59" s="53" customFormat="1" ht="12.75" customHeight="1">
      <c r="A309" s="156">
        <v>14307</v>
      </c>
      <c r="B309" s="159" t="s">
        <v>1276</v>
      </c>
      <c r="C309" s="160" t="s">
        <v>1277</v>
      </c>
      <c r="D309" s="159" t="s">
        <v>507</v>
      </c>
      <c r="E309" s="160" t="s">
        <v>508</v>
      </c>
      <c r="F309" s="53" t="s">
        <v>27</v>
      </c>
      <c r="G309" s="55" t="s">
        <v>178</v>
      </c>
      <c r="H309" s="56">
        <v>3490</v>
      </c>
      <c r="I309" s="55" t="s">
        <v>14</v>
      </c>
      <c r="J309" s="55" t="s">
        <v>39</v>
      </c>
      <c r="K309" s="55" t="s">
        <v>87</v>
      </c>
      <c r="L309" s="55" t="s">
        <v>163</v>
      </c>
      <c r="M309" s="55" t="s">
        <v>75</v>
      </c>
      <c r="N309" s="55" t="s">
        <v>27</v>
      </c>
      <c r="O309" s="57">
        <v>41871</v>
      </c>
      <c r="P309" s="51">
        <v>75530</v>
      </c>
      <c r="Q309" s="51"/>
      <c r="R309" s="51"/>
      <c r="S309" s="51"/>
      <c r="T309" s="51"/>
      <c r="U309" s="51"/>
      <c r="V309" s="51"/>
      <c r="W309" s="52"/>
      <c r="X309" s="52"/>
      <c r="Y309" s="51"/>
      <c r="Z309" s="60" t="s">
        <v>57</v>
      </c>
      <c r="AA309" s="61"/>
      <c r="AB309" s="82">
        <f>IF(Z309=Tables!J$5,AA309*P309,)</f>
        <v>0</v>
      </c>
      <c r="AC309" s="147"/>
      <c r="AD309" s="147"/>
      <c r="AE309" s="57"/>
      <c r="AF309" s="156"/>
      <c r="AG309" s="51"/>
      <c r="AH309" s="51"/>
      <c r="AV309" s="51"/>
      <c r="AX309" s="51"/>
      <c r="AZ309" s="51"/>
      <c r="BB309" s="51"/>
      <c r="BD309" s="51"/>
      <c r="BF309" s="51"/>
    </row>
    <row r="310" spans="1:59" s="53" customFormat="1" ht="12.75" customHeight="1">
      <c r="A310" s="156">
        <v>14308</v>
      </c>
      <c r="B310" s="159" t="s">
        <v>1278</v>
      </c>
      <c r="C310" s="160" t="s">
        <v>1279</v>
      </c>
      <c r="D310" s="159" t="s">
        <v>1280</v>
      </c>
      <c r="E310" s="160" t="s">
        <v>355</v>
      </c>
      <c r="F310" s="53" t="s">
        <v>27</v>
      </c>
      <c r="G310" s="55" t="s">
        <v>178</v>
      </c>
      <c r="H310" s="56">
        <v>3990</v>
      </c>
      <c r="I310" s="55" t="s">
        <v>14</v>
      </c>
      <c r="J310" s="55" t="s">
        <v>39</v>
      </c>
      <c r="K310" s="55" t="s">
        <v>87</v>
      </c>
      <c r="L310" s="55" t="s">
        <v>163</v>
      </c>
      <c r="M310" s="55" t="s">
        <v>75</v>
      </c>
      <c r="N310" s="55" t="s">
        <v>27</v>
      </c>
      <c r="O310" s="57">
        <v>41871</v>
      </c>
      <c r="P310" s="51">
        <v>82865</v>
      </c>
      <c r="Q310" s="51">
        <v>7650</v>
      </c>
      <c r="R310" s="51"/>
      <c r="S310" s="51"/>
      <c r="T310" s="51"/>
      <c r="U310" s="51"/>
      <c r="V310" s="51"/>
      <c r="W310" s="52"/>
      <c r="X310" s="52"/>
      <c r="Y310" s="51"/>
      <c r="Z310" s="60" t="s">
        <v>57</v>
      </c>
      <c r="AA310" s="61"/>
      <c r="AB310" s="82">
        <f>IF(Z310=Tables!J$5,AA310*P310,)</f>
        <v>0</v>
      </c>
      <c r="AC310" s="147"/>
      <c r="AD310" s="147"/>
      <c r="AE310" s="57"/>
      <c r="AF310" s="156"/>
      <c r="AG310" s="51"/>
      <c r="AH310" s="51"/>
      <c r="AV310" s="51"/>
      <c r="AX310" s="51"/>
      <c r="AZ310" s="51"/>
      <c r="BB310" s="51"/>
      <c r="BD310" s="51"/>
      <c r="BF310" s="51"/>
    </row>
    <row r="311" spans="1:59" s="53" customFormat="1" ht="12.75" customHeight="1">
      <c r="A311" s="156">
        <v>14309</v>
      </c>
      <c r="B311" s="159" t="s">
        <v>1284</v>
      </c>
      <c r="C311" s="160" t="s">
        <v>1285</v>
      </c>
      <c r="D311" s="159" t="s">
        <v>316</v>
      </c>
      <c r="E311" s="160" t="s">
        <v>317</v>
      </c>
      <c r="F311" s="53" t="s">
        <v>27</v>
      </c>
      <c r="G311" s="55" t="s">
        <v>177</v>
      </c>
      <c r="H311" s="56"/>
      <c r="I311" s="55" t="s">
        <v>14</v>
      </c>
      <c r="J311" s="55" t="s">
        <v>39</v>
      </c>
      <c r="K311" s="55" t="s">
        <v>87</v>
      </c>
      <c r="L311" s="55" t="s">
        <v>163</v>
      </c>
      <c r="M311" s="55" t="s">
        <v>75</v>
      </c>
      <c r="N311" s="55" t="s">
        <v>27</v>
      </c>
      <c r="O311" s="57">
        <v>41873</v>
      </c>
      <c r="P311" s="51">
        <v>7975</v>
      </c>
      <c r="Q311" s="51"/>
      <c r="R311" s="51"/>
      <c r="S311" s="51"/>
      <c r="T311" s="51"/>
      <c r="U311" s="51"/>
      <c r="V311" s="51"/>
      <c r="W311" s="52"/>
      <c r="X311" s="52"/>
      <c r="Y311" s="51"/>
      <c r="Z311" s="60" t="s">
        <v>56</v>
      </c>
      <c r="AA311" s="61"/>
      <c r="AB311" s="82">
        <f>IF(Z311=Tables!J$5,AA311*P311,)</f>
        <v>0</v>
      </c>
      <c r="AC311" s="147"/>
      <c r="AD311" s="147"/>
      <c r="AE311" s="57"/>
      <c r="AF311" s="156"/>
      <c r="AG311" s="51"/>
      <c r="AH311" s="51"/>
      <c r="AV311" s="51"/>
      <c r="AX311" s="51"/>
      <c r="AZ311" s="51"/>
      <c r="BB311" s="51"/>
      <c r="BD311" s="51"/>
      <c r="BF311" s="51"/>
    </row>
    <row r="312" spans="1:59" s="53" customFormat="1" ht="12.75" customHeight="1">
      <c r="A312" s="156">
        <v>14310</v>
      </c>
      <c r="B312" s="159" t="s">
        <v>1281</v>
      </c>
      <c r="C312" s="160" t="s">
        <v>1282</v>
      </c>
      <c r="D312" s="159" t="s">
        <v>1283</v>
      </c>
      <c r="E312" s="160" t="s">
        <v>356</v>
      </c>
      <c r="F312" s="159" t="s">
        <v>27</v>
      </c>
      <c r="G312" s="55" t="s">
        <v>177</v>
      </c>
      <c r="H312" s="56"/>
      <c r="I312" s="55" t="s">
        <v>12</v>
      </c>
      <c r="J312" s="55" t="s">
        <v>38</v>
      </c>
      <c r="K312" s="55" t="s">
        <v>111</v>
      </c>
      <c r="L312" s="55" t="s">
        <v>164</v>
      </c>
      <c r="M312" s="55" t="s">
        <v>304</v>
      </c>
      <c r="N312" s="55" t="s">
        <v>27</v>
      </c>
      <c r="O312" s="57">
        <v>41865</v>
      </c>
      <c r="P312" s="51">
        <v>500</v>
      </c>
      <c r="Q312" s="51"/>
      <c r="R312" s="51"/>
      <c r="S312" s="51"/>
      <c r="T312" s="51"/>
      <c r="U312" s="51"/>
      <c r="V312" s="51"/>
      <c r="W312" s="52"/>
      <c r="X312" s="52"/>
      <c r="Y312" s="51"/>
      <c r="Z312" s="60" t="s">
        <v>56</v>
      </c>
      <c r="AA312" s="61"/>
      <c r="AB312" s="82">
        <f>IF(Z312=Tables!J$5,AA312*P312,)</f>
        <v>0</v>
      </c>
      <c r="AC312" s="147"/>
      <c r="AD312" s="147"/>
      <c r="AE312" s="57"/>
      <c r="AF312" s="156"/>
      <c r="AG312" s="51"/>
      <c r="AH312" s="51"/>
      <c r="AV312" s="51"/>
      <c r="AX312" s="51"/>
      <c r="AZ312" s="51"/>
      <c r="BB312" s="51"/>
      <c r="BD312" s="51"/>
      <c r="BF312" s="51"/>
    </row>
    <row r="313" spans="1:59" s="53" customFormat="1" ht="12.75" customHeight="1">
      <c r="A313" s="156">
        <v>14311</v>
      </c>
      <c r="B313" s="159" t="s">
        <v>1286</v>
      </c>
      <c r="C313" s="160" t="s">
        <v>1287</v>
      </c>
      <c r="D313" s="159" t="s">
        <v>360</v>
      </c>
      <c r="E313" s="160" t="s">
        <v>313</v>
      </c>
      <c r="F313" s="159" t="s">
        <v>27</v>
      </c>
      <c r="G313" s="55" t="s">
        <v>177</v>
      </c>
      <c r="H313" s="56"/>
      <c r="I313" s="55" t="s">
        <v>14</v>
      </c>
      <c r="J313" s="55" t="s">
        <v>38</v>
      </c>
      <c r="K313" s="55" t="s">
        <v>85</v>
      </c>
      <c r="L313" s="55" t="s">
        <v>164</v>
      </c>
      <c r="M313" s="55" t="s">
        <v>304</v>
      </c>
      <c r="N313" s="55" t="s">
        <v>27</v>
      </c>
      <c r="O313" s="57">
        <v>41866</v>
      </c>
      <c r="P313" s="51">
        <v>15757</v>
      </c>
      <c r="Q313" s="51"/>
      <c r="R313" s="51"/>
      <c r="S313" s="51"/>
      <c r="T313" s="51"/>
      <c r="U313" s="51"/>
      <c r="V313" s="51"/>
      <c r="W313" s="52"/>
      <c r="X313" s="52"/>
      <c r="Y313" s="51"/>
      <c r="Z313" s="60" t="s">
        <v>58</v>
      </c>
      <c r="AA313" s="61"/>
      <c r="AB313" s="82">
        <f>IF(Z313=Tables!J$5,AA313*P313,)</f>
        <v>0</v>
      </c>
      <c r="AC313" s="147"/>
      <c r="AD313" s="147"/>
      <c r="AE313" s="57"/>
      <c r="AF313" s="156"/>
      <c r="AG313" s="51"/>
      <c r="AH313" s="51"/>
      <c r="AK313" s="159" t="s">
        <v>227</v>
      </c>
      <c r="AL313" s="159" t="s">
        <v>1288</v>
      </c>
      <c r="AV313" s="51"/>
      <c r="AX313" s="51"/>
      <c r="AZ313" s="51"/>
      <c r="BB313" s="51"/>
      <c r="BD313" s="51"/>
      <c r="BF313" s="51"/>
    </row>
    <row r="314" spans="1:59" s="53" customFormat="1" ht="12.75" customHeight="1">
      <c r="A314" s="156">
        <v>14312</v>
      </c>
      <c r="B314" s="159" t="s">
        <v>1289</v>
      </c>
      <c r="C314" s="160" t="s">
        <v>1290</v>
      </c>
      <c r="D314" s="159" t="s">
        <v>683</v>
      </c>
      <c r="E314" s="160" t="s">
        <v>313</v>
      </c>
      <c r="F314" s="159" t="s">
        <v>27</v>
      </c>
      <c r="G314" s="55" t="s">
        <v>177</v>
      </c>
      <c r="H314" s="56"/>
      <c r="I314" s="55" t="s">
        <v>12</v>
      </c>
      <c r="J314" s="55" t="s">
        <v>38</v>
      </c>
      <c r="K314" s="55" t="s">
        <v>111</v>
      </c>
      <c r="L314" s="55" t="s">
        <v>164</v>
      </c>
      <c r="M314" s="55" t="s">
        <v>304</v>
      </c>
      <c r="N314" s="55" t="s">
        <v>27</v>
      </c>
      <c r="O314" s="57">
        <v>41866</v>
      </c>
      <c r="P314" s="51">
        <v>2247</v>
      </c>
      <c r="Q314" s="51"/>
      <c r="R314" s="51"/>
      <c r="S314" s="51"/>
      <c r="T314" s="51"/>
      <c r="U314" s="51"/>
      <c r="V314" s="51"/>
      <c r="W314" s="52"/>
      <c r="X314" s="52"/>
      <c r="Y314" s="51"/>
      <c r="Z314" s="60" t="s">
        <v>56</v>
      </c>
      <c r="AA314" s="61"/>
      <c r="AB314" s="82">
        <f>IF(Z314=Tables!J$5,AA314*P314,)</f>
        <v>0</v>
      </c>
      <c r="AC314" s="147"/>
      <c r="AD314" s="147"/>
      <c r="AE314" s="57"/>
      <c r="AF314" s="156"/>
      <c r="AG314" s="51"/>
      <c r="AH314" s="51"/>
      <c r="AK314" s="159" t="s">
        <v>353</v>
      </c>
      <c r="AL314" s="159" t="s">
        <v>354</v>
      </c>
      <c r="AV314" s="51"/>
      <c r="AX314" s="51"/>
      <c r="AZ314" s="51"/>
      <c r="BB314" s="51"/>
      <c r="BD314" s="51"/>
      <c r="BF314" s="51"/>
    </row>
    <row r="315" spans="1:59" s="53" customFormat="1" ht="12.75" customHeight="1">
      <c r="A315" s="156">
        <v>14313</v>
      </c>
      <c r="B315" s="159" t="s">
        <v>1291</v>
      </c>
      <c r="C315" s="160" t="s">
        <v>1292</v>
      </c>
      <c r="D315" s="159" t="s">
        <v>1293</v>
      </c>
      <c r="E315" s="160" t="s">
        <v>355</v>
      </c>
      <c r="F315" s="159" t="s">
        <v>27</v>
      </c>
      <c r="G315" s="55" t="s">
        <v>178</v>
      </c>
      <c r="H315" s="56">
        <v>11233</v>
      </c>
      <c r="I315" s="55" t="s">
        <v>12</v>
      </c>
      <c r="J315" s="55" t="s">
        <v>39</v>
      </c>
      <c r="K315" s="55" t="s">
        <v>87</v>
      </c>
      <c r="L315" s="55" t="s">
        <v>164</v>
      </c>
      <c r="M315" s="55" t="s">
        <v>304</v>
      </c>
      <c r="N315" s="55" t="s">
        <v>27</v>
      </c>
      <c r="O315" s="57">
        <v>41876</v>
      </c>
      <c r="P315" s="51">
        <v>355992</v>
      </c>
      <c r="Q315" s="51"/>
      <c r="R315" s="51"/>
      <c r="S315" s="51"/>
      <c r="T315" s="51"/>
      <c r="U315" s="51"/>
      <c r="V315" s="51"/>
      <c r="W315" s="52"/>
      <c r="X315" s="52"/>
      <c r="Y315" s="51"/>
      <c r="Z315" s="60" t="s">
        <v>57</v>
      </c>
      <c r="AA315" s="61"/>
      <c r="AB315" s="82">
        <f>IF(Z315=Tables!J$5,AA315*P315,)</f>
        <v>0</v>
      </c>
      <c r="AC315" s="147"/>
      <c r="AD315" s="147"/>
      <c r="AE315" s="57"/>
      <c r="AF315" s="156"/>
      <c r="AG315" s="51"/>
      <c r="AH315" s="51"/>
      <c r="AK315" s="159" t="s">
        <v>213</v>
      </c>
      <c r="AL315" s="159" t="s">
        <v>1294</v>
      </c>
      <c r="AV315" s="51"/>
      <c r="AX315" s="51"/>
      <c r="AZ315" s="51"/>
      <c r="BB315" s="51"/>
      <c r="BD315" s="51"/>
      <c r="BF315" s="51"/>
    </row>
    <row r="316" spans="1:59" s="53" customFormat="1" ht="12.75" customHeight="1">
      <c r="A316" s="156">
        <v>14314</v>
      </c>
      <c r="B316" s="159" t="s">
        <v>1295</v>
      </c>
      <c r="C316" s="160" t="s">
        <v>1296</v>
      </c>
      <c r="D316" s="159" t="s">
        <v>316</v>
      </c>
      <c r="E316" s="160" t="s">
        <v>317</v>
      </c>
      <c r="F316" s="53" t="s">
        <v>27</v>
      </c>
      <c r="G316" s="55" t="s">
        <v>177</v>
      </c>
      <c r="H316" s="56"/>
      <c r="I316" s="55" t="s">
        <v>14</v>
      </c>
      <c r="J316" s="55" t="s">
        <v>38</v>
      </c>
      <c r="K316" s="55" t="s">
        <v>111</v>
      </c>
      <c r="L316" s="55" t="s">
        <v>163</v>
      </c>
      <c r="M316" s="55" t="s">
        <v>75</v>
      </c>
      <c r="N316" s="55" t="s">
        <v>27</v>
      </c>
      <c r="O316" s="57">
        <v>41874</v>
      </c>
      <c r="P316" s="51">
        <v>45355</v>
      </c>
      <c r="Q316" s="51"/>
      <c r="R316" s="51"/>
      <c r="S316" s="51"/>
      <c r="T316" s="51"/>
      <c r="U316" s="51"/>
      <c r="V316" s="51"/>
      <c r="W316" s="52"/>
      <c r="X316" s="52"/>
      <c r="Y316" s="51"/>
      <c r="Z316" s="169" t="s">
        <v>56</v>
      </c>
      <c r="AA316" s="61"/>
      <c r="AB316" s="82">
        <f>IF(Z316=Tables!J$5,AA316*P316,)</f>
        <v>0</v>
      </c>
      <c r="AC316" s="147"/>
      <c r="AD316" s="147"/>
      <c r="AE316" s="57"/>
      <c r="AF316" s="156"/>
      <c r="AG316" s="51"/>
      <c r="AH316" s="51"/>
      <c r="AV316" s="51"/>
      <c r="AX316" s="51"/>
      <c r="AZ316" s="51"/>
      <c r="BB316" s="51"/>
      <c r="BD316" s="51"/>
      <c r="BF316" s="51"/>
    </row>
    <row r="317" spans="1:59" s="53" customFormat="1" ht="12.75" customHeight="1">
      <c r="A317" s="156">
        <v>14315</v>
      </c>
      <c r="B317" s="159" t="s">
        <v>1297</v>
      </c>
      <c r="C317" s="160" t="s">
        <v>1305</v>
      </c>
      <c r="D317" s="159" t="s">
        <v>1304</v>
      </c>
      <c r="E317" s="160" t="s">
        <v>891</v>
      </c>
      <c r="F317" s="53" t="s">
        <v>27</v>
      </c>
      <c r="G317" s="55" t="s">
        <v>179</v>
      </c>
      <c r="H317" s="56"/>
      <c r="I317" s="55" t="s">
        <v>293</v>
      </c>
      <c r="J317" s="55" t="s">
        <v>38</v>
      </c>
      <c r="K317" s="55" t="s">
        <v>87</v>
      </c>
      <c r="L317" s="161" t="s">
        <v>569</v>
      </c>
      <c r="M317" s="55" t="s">
        <v>75</v>
      </c>
      <c r="N317" s="55" t="s">
        <v>27</v>
      </c>
      <c r="O317" s="57">
        <v>41871</v>
      </c>
      <c r="P317" s="51">
        <v>46905</v>
      </c>
      <c r="Q317" s="51">
        <v>64554</v>
      </c>
      <c r="R317" s="51">
        <v>45732</v>
      </c>
      <c r="S317" s="51">
        <v>55054</v>
      </c>
      <c r="T317" s="51"/>
      <c r="U317" s="51"/>
      <c r="V317" s="51"/>
      <c r="W317" s="52"/>
      <c r="X317" s="52"/>
      <c r="Y317" s="51"/>
      <c r="Z317" s="60" t="s">
        <v>67</v>
      </c>
      <c r="AA317" s="61">
        <v>0.02</v>
      </c>
      <c r="AB317" s="82">
        <f>IF(Z317=Tables!J$5,AA317*P317,)</f>
        <v>0</v>
      </c>
      <c r="AC317" s="147"/>
      <c r="AD317" s="147"/>
      <c r="AE317" s="57"/>
      <c r="AF317" s="156"/>
      <c r="AG317" s="51"/>
      <c r="AH317" s="51"/>
      <c r="AK317" s="53" t="s">
        <v>249</v>
      </c>
      <c r="AL317" s="159" t="s">
        <v>1298</v>
      </c>
      <c r="AV317" s="51"/>
      <c r="AX317" s="51"/>
      <c r="AZ317" s="51"/>
      <c r="BB317" s="51"/>
      <c r="BD317" s="51"/>
      <c r="BF317" s="51"/>
      <c r="BG317" s="159" t="s">
        <v>1325</v>
      </c>
    </row>
    <row r="318" spans="1:59" s="53" customFormat="1" ht="12.75" customHeight="1">
      <c r="A318" s="156">
        <v>14316</v>
      </c>
      <c r="B318" s="159" t="s">
        <v>1299</v>
      </c>
      <c r="C318" s="160" t="s">
        <v>1311</v>
      </c>
      <c r="D318" s="159" t="s">
        <v>400</v>
      </c>
      <c r="E318" s="160" t="s">
        <v>401</v>
      </c>
      <c r="F318" s="53" t="s">
        <v>27</v>
      </c>
      <c r="G318" s="55" t="s">
        <v>178</v>
      </c>
      <c r="H318" s="56"/>
      <c r="I318" s="55" t="s">
        <v>152</v>
      </c>
      <c r="J318" s="55" t="s">
        <v>38</v>
      </c>
      <c r="K318" s="55" t="s">
        <v>87</v>
      </c>
      <c r="L318" s="55" t="s">
        <v>164</v>
      </c>
      <c r="M318" s="55" t="s">
        <v>304</v>
      </c>
      <c r="N318" s="55" t="s">
        <v>27</v>
      </c>
      <c r="O318" s="57">
        <v>41871</v>
      </c>
      <c r="P318" s="51">
        <v>195333</v>
      </c>
      <c r="Q318" s="51"/>
      <c r="R318" s="51"/>
      <c r="S318" s="51"/>
      <c r="T318" s="51"/>
      <c r="U318" s="51"/>
      <c r="V318" s="51"/>
      <c r="W318" s="52"/>
      <c r="X318" s="52"/>
      <c r="Y318" s="51"/>
      <c r="Z318" s="60" t="s">
        <v>56</v>
      </c>
      <c r="AA318" s="61">
        <v>0.7</v>
      </c>
      <c r="AB318" s="82">
        <f>IF(Z318=Tables!J$5,AA318*P318,)</f>
        <v>0</v>
      </c>
      <c r="AC318" s="147"/>
      <c r="AD318" s="147"/>
      <c r="AE318" s="57"/>
      <c r="AF318" s="156"/>
      <c r="AG318" s="51"/>
      <c r="AH318" s="51"/>
      <c r="AK318" s="159" t="s">
        <v>303</v>
      </c>
      <c r="AL318" s="159" t="s">
        <v>1148</v>
      </c>
      <c r="AV318" s="51"/>
      <c r="AX318" s="51"/>
      <c r="AZ318" s="51"/>
      <c r="BB318" s="51"/>
      <c r="BD318" s="51"/>
      <c r="BF318" s="51"/>
    </row>
    <row r="319" spans="1:59" s="53" customFormat="1" ht="12.75" customHeight="1">
      <c r="A319" s="156">
        <v>14317</v>
      </c>
      <c r="B319" s="159" t="s">
        <v>1300</v>
      </c>
      <c r="C319" s="160" t="s">
        <v>1302</v>
      </c>
      <c r="D319" s="159" t="s">
        <v>1303</v>
      </c>
      <c r="E319" s="160" t="s">
        <v>317</v>
      </c>
      <c r="F319" s="53" t="s">
        <v>27</v>
      </c>
      <c r="G319" s="55" t="s">
        <v>177</v>
      </c>
      <c r="H319" s="56">
        <v>41324</v>
      </c>
      <c r="I319" s="55" t="s">
        <v>12</v>
      </c>
      <c r="J319" s="55" t="s">
        <v>39</v>
      </c>
      <c r="K319" s="55" t="s">
        <v>87</v>
      </c>
      <c r="L319" s="55" t="s">
        <v>569</v>
      </c>
      <c r="M319" s="55" t="s">
        <v>75</v>
      </c>
      <c r="N319" s="55" t="s">
        <v>27</v>
      </c>
      <c r="O319" s="57">
        <v>41878</v>
      </c>
      <c r="P319" s="51">
        <v>425128</v>
      </c>
      <c r="Q319" s="51">
        <v>9045</v>
      </c>
      <c r="R319" s="51">
        <v>15746</v>
      </c>
      <c r="S319" s="51"/>
      <c r="T319" s="51"/>
      <c r="U319" s="51"/>
      <c r="V319" s="51"/>
      <c r="W319" s="52"/>
      <c r="X319" s="52"/>
      <c r="Y319" s="51"/>
      <c r="Z319" s="60" t="s">
        <v>57</v>
      </c>
      <c r="AA319" s="61"/>
      <c r="AB319" s="82">
        <f>IF(Z319=Tables!J$5,AA319*P319,)</f>
        <v>0</v>
      </c>
      <c r="AC319" s="147"/>
      <c r="AD319" s="147"/>
      <c r="AE319" s="57"/>
      <c r="AF319" s="156"/>
      <c r="AG319" s="51"/>
      <c r="AH319" s="51"/>
      <c r="AK319" s="53" t="s">
        <v>269</v>
      </c>
      <c r="AL319" s="159" t="s">
        <v>1301</v>
      </c>
      <c r="AV319" s="51"/>
      <c r="AX319" s="51"/>
      <c r="AZ319" s="51"/>
      <c r="BB319" s="51"/>
      <c r="BD319" s="51"/>
      <c r="BF319" s="51"/>
    </row>
    <row r="320" spans="1:59" s="53" customFormat="1" ht="12.75" customHeight="1">
      <c r="A320" s="156">
        <v>14318</v>
      </c>
      <c r="B320" s="159" t="s">
        <v>1308</v>
      </c>
      <c r="C320" s="160" t="s">
        <v>1309</v>
      </c>
      <c r="D320" s="159" t="s">
        <v>1310</v>
      </c>
      <c r="E320" s="160" t="s">
        <v>355</v>
      </c>
      <c r="F320" s="53" t="s">
        <v>27</v>
      </c>
      <c r="G320" s="55" t="s">
        <v>178</v>
      </c>
      <c r="H320" s="56"/>
      <c r="I320" s="55" t="s">
        <v>293</v>
      </c>
      <c r="J320" s="55" t="s">
        <v>38</v>
      </c>
      <c r="K320" s="55" t="s">
        <v>87</v>
      </c>
      <c r="L320" s="55" t="s">
        <v>73</v>
      </c>
      <c r="M320" s="55" t="s">
        <v>81</v>
      </c>
      <c r="N320" s="55" t="s">
        <v>27</v>
      </c>
      <c r="O320" s="57">
        <v>41873</v>
      </c>
      <c r="P320" s="51">
        <v>17000</v>
      </c>
      <c r="Q320" s="51"/>
      <c r="R320" s="51"/>
      <c r="S320" s="51"/>
      <c r="T320" s="51"/>
      <c r="U320" s="51"/>
      <c r="V320" s="51"/>
      <c r="W320" s="52"/>
      <c r="X320" s="52"/>
      <c r="Y320" s="51"/>
      <c r="Z320" s="60" t="s">
        <v>57</v>
      </c>
      <c r="AA320" s="61"/>
      <c r="AB320" s="82">
        <f>IF(Z320=Tables!J$5,AA320*P320,)</f>
        <v>0</v>
      </c>
      <c r="AC320" s="147"/>
      <c r="AD320" s="147"/>
      <c r="AE320" s="57"/>
      <c r="AF320" s="156"/>
      <c r="AG320" s="51"/>
      <c r="AH320" s="51"/>
      <c r="AV320" s="51"/>
      <c r="AX320" s="51"/>
      <c r="AZ320" s="51"/>
      <c r="BB320" s="51"/>
      <c r="BD320" s="51"/>
      <c r="BF320" s="51"/>
    </row>
    <row r="321" spans="1:58" s="53" customFormat="1" ht="12.75" customHeight="1">
      <c r="A321" s="156">
        <v>14319</v>
      </c>
      <c r="B321" s="159" t="s">
        <v>1312</v>
      </c>
      <c r="C321" s="160" t="s">
        <v>1313</v>
      </c>
      <c r="D321" s="159" t="s">
        <v>1314</v>
      </c>
      <c r="E321" s="160" t="s">
        <v>1101</v>
      </c>
      <c r="F321" s="53" t="s">
        <v>27</v>
      </c>
      <c r="G321" s="55" t="s">
        <v>177</v>
      </c>
      <c r="H321" s="56"/>
      <c r="I321" s="55" t="s">
        <v>14</v>
      </c>
      <c r="J321" s="55" t="s">
        <v>39</v>
      </c>
      <c r="K321" s="55" t="s">
        <v>87</v>
      </c>
      <c r="L321" s="55" t="s">
        <v>163</v>
      </c>
      <c r="M321" s="55" t="s">
        <v>81</v>
      </c>
      <c r="N321" s="55" t="s">
        <v>27</v>
      </c>
      <c r="O321" s="57">
        <v>41879</v>
      </c>
      <c r="P321" s="51">
        <v>879800</v>
      </c>
      <c r="Q321" s="51"/>
      <c r="R321" s="51"/>
      <c r="S321" s="51"/>
      <c r="T321" s="51"/>
      <c r="U321" s="51"/>
      <c r="V321" s="51"/>
      <c r="W321" s="52"/>
      <c r="X321" s="52"/>
      <c r="Y321" s="51"/>
      <c r="Z321" s="60" t="s">
        <v>56</v>
      </c>
      <c r="AA321" s="61"/>
      <c r="AB321" s="82">
        <f>IF(Z321=Tables!J$5,AA321*P321,)</f>
        <v>0</v>
      </c>
      <c r="AC321" s="147"/>
      <c r="AD321" s="147"/>
      <c r="AE321" s="57"/>
      <c r="AF321" s="156"/>
      <c r="AG321" s="51"/>
      <c r="AH321" s="51"/>
      <c r="AK321" s="53" t="s">
        <v>1111</v>
      </c>
      <c r="AL321" s="159" t="s">
        <v>1315</v>
      </c>
      <c r="AV321" s="51"/>
      <c r="AX321" s="51"/>
      <c r="AZ321" s="51"/>
      <c r="BB321" s="51"/>
      <c r="BD321" s="51"/>
      <c r="BF321" s="51"/>
    </row>
    <row r="322" spans="1:58" s="53" customFormat="1" ht="12.75" customHeight="1">
      <c r="A322" s="156">
        <v>14320</v>
      </c>
      <c r="B322" s="159" t="s">
        <v>1316</v>
      </c>
      <c r="C322" s="160" t="s">
        <v>1317</v>
      </c>
      <c r="D322" s="159" t="s">
        <v>1318</v>
      </c>
      <c r="E322" s="160" t="s">
        <v>313</v>
      </c>
      <c r="F322" s="53" t="s">
        <v>27</v>
      </c>
      <c r="G322" s="55" t="s">
        <v>177</v>
      </c>
      <c r="H322" s="56"/>
      <c r="I322" s="55" t="s">
        <v>12</v>
      </c>
      <c r="J322" s="55" t="s">
        <v>39</v>
      </c>
      <c r="K322" s="55" t="s">
        <v>87</v>
      </c>
      <c r="L322" s="55" t="s">
        <v>74</v>
      </c>
      <c r="M322" s="55" t="s">
        <v>75</v>
      </c>
      <c r="N322" s="55" t="s">
        <v>27</v>
      </c>
      <c r="O322" s="57">
        <v>41877</v>
      </c>
      <c r="P322" s="51">
        <v>41197</v>
      </c>
      <c r="Q322" s="51"/>
      <c r="R322" s="51"/>
      <c r="S322" s="51"/>
      <c r="T322" s="51"/>
      <c r="U322" s="51"/>
      <c r="V322" s="51"/>
      <c r="W322" s="52"/>
      <c r="X322" s="52"/>
      <c r="Y322" s="51"/>
      <c r="Z322" s="60" t="s">
        <v>67</v>
      </c>
      <c r="AA322" s="61">
        <v>0.3</v>
      </c>
      <c r="AB322" s="82">
        <f>IF(Z322=Tables!J$5,AA322*P322,)</f>
        <v>0</v>
      </c>
      <c r="AC322" s="147"/>
      <c r="AD322" s="147"/>
      <c r="AE322" s="57"/>
      <c r="AF322" s="156"/>
      <c r="AG322" s="51"/>
      <c r="AH322" s="51"/>
      <c r="AK322" s="53" t="s">
        <v>250</v>
      </c>
      <c r="AL322" s="159" t="s">
        <v>402</v>
      </c>
      <c r="AV322" s="51"/>
      <c r="AX322" s="51"/>
      <c r="AZ322" s="51"/>
      <c r="BB322" s="51"/>
      <c r="BD322" s="51"/>
      <c r="BF322" s="51"/>
    </row>
    <row r="323" spans="1:58" s="53" customFormat="1" ht="12.75" customHeight="1">
      <c r="A323" s="156">
        <v>14321</v>
      </c>
      <c r="B323" s="159" t="s">
        <v>1319</v>
      </c>
      <c r="C323" s="160" t="s">
        <v>311</v>
      </c>
      <c r="D323" s="159" t="s">
        <v>1320</v>
      </c>
      <c r="E323" s="160" t="s">
        <v>313</v>
      </c>
      <c r="F323" s="53" t="s">
        <v>27</v>
      </c>
      <c r="G323" s="55" t="s">
        <v>177</v>
      </c>
      <c r="H323" s="56">
        <v>2287</v>
      </c>
      <c r="I323" s="55" t="s">
        <v>12</v>
      </c>
      <c r="J323" s="55" t="s">
        <v>39</v>
      </c>
      <c r="K323" s="55" t="s">
        <v>87</v>
      </c>
      <c r="L323" s="55" t="s">
        <v>74</v>
      </c>
      <c r="M323" s="55" t="s">
        <v>75</v>
      </c>
      <c r="N323" s="55" t="s">
        <v>27</v>
      </c>
      <c r="O323" s="57">
        <v>41877</v>
      </c>
      <c r="P323" s="51">
        <v>27059</v>
      </c>
      <c r="Q323" s="51"/>
      <c r="R323" s="51"/>
      <c r="S323" s="51"/>
      <c r="T323" s="51"/>
      <c r="U323" s="51"/>
      <c r="V323" s="51"/>
      <c r="W323" s="52"/>
      <c r="X323" s="52"/>
      <c r="Y323" s="51"/>
      <c r="Z323" s="60" t="s">
        <v>56</v>
      </c>
      <c r="AA323" s="61">
        <v>0.3</v>
      </c>
      <c r="AB323" s="82">
        <f>IF(Z323=Tables!J$5,AA323*P323,)</f>
        <v>0</v>
      </c>
      <c r="AC323" s="147"/>
      <c r="AD323" s="147"/>
      <c r="AE323" s="57"/>
      <c r="AF323" s="156"/>
      <c r="AG323" s="51"/>
      <c r="AH323" s="51"/>
      <c r="AK323" s="53" t="s">
        <v>1127</v>
      </c>
      <c r="AL323" s="159" t="s">
        <v>1128</v>
      </c>
      <c r="AV323" s="51"/>
      <c r="AX323" s="51"/>
      <c r="AZ323" s="51"/>
      <c r="BB323" s="51"/>
      <c r="BD323" s="51"/>
      <c r="BF323" s="51"/>
    </row>
    <row r="324" spans="1:58" s="177" customFormat="1" ht="12.75" customHeight="1" thickBot="1">
      <c r="A324" s="174">
        <v>14322</v>
      </c>
      <c r="B324" s="175" t="s">
        <v>1321</v>
      </c>
      <c r="C324" s="176" t="s">
        <v>311</v>
      </c>
      <c r="D324" s="175" t="s">
        <v>522</v>
      </c>
      <c r="E324" s="176" t="s">
        <v>325</v>
      </c>
      <c r="F324" s="177" t="s">
        <v>27</v>
      </c>
      <c r="G324" s="178" t="s">
        <v>177</v>
      </c>
      <c r="H324" s="178"/>
      <c r="I324" s="178" t="s">
        <v>12</v>
      </c>
      <c r="J324" s="178" t="s">
        <v>38</v>
      </c>
      <c r="K324" s="178" t="s">
        <v>87</v>
      </c>
      <c r="L324" s="178" t="s">
        <v>74</v>
      </c>
      <c r="M324" s="178" t="s">
        <v>75</v>
      </c>
      <c r="N324" s="178" t="s">
        <v>27</v>
      </c>
      <c r="O324" s="179">
        <v>41881</v>
      </c>
      <c r="P324" s="180">
        <v>19333</v>
      </c>
      <c r="Q324" s="180"/>
      <c r="R324" s="180"/>
      <c r="S324" s="180"/>
      <c r="T324" s="180"/>
      <c r="U324" s="180"/>
      <c r="V324" s="180"/>
      <c r="W324" s="181"/>
      <c r="X324" s="181"/>
      <c r="Y324" s="180"/>
      <c r="Z324" s="182" t="s">
        <v>56</v>
      </c>
      <c r="AA324" s="183">
        <v>0.3</v>
      </c>
      <c r="AB324" s="184">
        <f>IF(Z324=Tables!J$5,AA324*P324,)</f>
        <v>0</v>
      </c>
      <c r="AC324" s="185"/>
      <c r="AD324" s="185"/>
      <c r="AE324" s="179"/>
      <c r="AF324" s="174"/>
      <c r="AG324" s="180"/>
      <c r="AH324" s="180"/>
      <c r="AK324" s="177" t="s">
        <v>225</v>
      </c>
      <c r="AL324" s="175" t="s">
        <v>1322</v>
      </c>
      <c r="AV324" s="180"/>
      <c r="AX324" s="180"/>
      <c r="AZ324" s="180"/>
      <c r="BB324" s="180"/>
      <c r="BD324" s="180"/>
      <c r="BF324" s="180"/>
    </row>
    <row r="325" spans="1:58" ht="13.5" thickTop="1"/>
  </sheetData>
  <autoFilter ref="A2:BH324"/>
  <mergeCells count="1">
    <mergeCell ref="AU1:BF1"/>
  </mergeCells>
  <phoneticPr fontId="0" type="noConversion"/>
  <dataValidations count="9">
    <dataValidation type="list" errorStyle="warning" allowBlank="1" showInputMessage="1" showErrorMessage="1" sqref="AI3:AI14 AI16:AI123 AK3:AK14 AK16:AK136 AL301 AK138:AK300 AK302:AK324 AI125:AI324 AO3:AO324 AQ3:AQ324 AM3:AM324 AS3:AS324">
      <formula1>GC</formula1>
    </dataValidation>
    <dataValidation type="list" allowBlank="1" showInputMessage="1" showErrorMessage="1" sqref="G3:G269 H271 G272:G324">
      <formula1>Local</formula1>
    </dataValidation>
    <dataValidation type="list" allowBlank="1" showInputMessage="1" showErrorMessage="1" sqref="F3:F269 G271 F272:F324">
      <formula1>State</formula1>
    </dataValidation>
    <dataValidation type="list" allowBlank="1" showInputMessage="1" showErrorMessage="1" sqref="I3:I324">
      <formula1>ProjectType</formula1>
    </dataValidation>
    <dataValidation type="list" allowBlank="1" showInputMessage="1" showErrorMessage="1" sqref="J3:J324">
      <formula1>BidType</formula1>
    </dataValidation>
    <dataValidation type="list" allowBlank="1" showInputMessage="1" showErrorMessage="1" sqref="K3:K324">
      <formula1>DesignType</formula1>
    </dataValidation>
    <dataValidation type="list" allowBlank="1" showInputMessage="1" showErrorMessage="1" sqref="L3:L324">
      <formula1>Employee</formula1>
    </dataValidation>
    <dataValidation type="list" allowBlank="1" showInputMessage="1" showErrorMessage="1" sqref="N3:N324">
      <formula1>Division</formula1>
    </dataValidation>
    <dataValidation type="list" allowBlank="1" showInputMessage="1" showErrorMessage="1" sqref="Z3:Z324">
      <formula1>ProjectStatus</formula1>
    </dataValidation>
  </dataValidations>
  <printOptions gridLines="1"/>
  <pageMargins left="0.5" right="0.5" top="0.5" bottom="0.95" header="0.25" footer="0.5"/>
  <pageSetup scale="45" fitToHeight="0" pageOrder="overThenDown" orientation="landscape" horizontalDpi="300" verticalDpi="300" r:id="rId1"/>
  <headerFooter alignWithMargins="0">
    <oddHeader>&amp;C&amp;14BRIGGS ELECTRIC BID LOG&amp;R&amp;D</oddHead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Tables!$G$3:$G$6</xm:f>
          </x14:formula1>
          <xm:sqref>M3:M324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3" sqref="W13:X13"/>
    </sheetView>
  </sheetViews>
  <sheetFormatPr defaultColWidth="9.42578125" defaultRowHeight="11.25"/>
  <cols>
    <col min="1" max="1" width="10.5703125" style="14" customWidth="1"/>
    <col min="2" max="2" width="5.5703125" style="19" customWidth="1"/>
    <col min="3" max="3" width="11.42578125" style="14" customWidth="1"/>
    <col min="4" max="4" width="8.5703125" style="19" customWidth="1"/>
    <col min="5" max="6" width="10.5703125" style="14" customWidth="1"/>
    <col min="7" max="7" width="5.42578125" style="17" customWidth="1"/>
    <col min="8" max="8" width="11.42578125" style="14" customWidth="1"/>
    <col min="9" max="9" width="8" style="17" customWidth="1"/>
    <col min="10" max="10" width="10.5703125" style="14" customWidth="1"/>
    <col min="11" max="11" width="9" style="17" customWidth="1"/>
    <col min="12" max="12" width="11.42578125" style="14" customWidth="1"/>
    <col min="13" max="13" width="7.42578125" style="17" customWidth="1"/>
    <col min="14" max="14" width="11.42578125" style="14" customWidth="1"/>
    <col min="15" max="15" width="6.5703125" style="17" customWidth="1"/>
    <col min="16" max="16" width="10.5703125" style="14" customWidth="1"/>
    <col min="17" max="17" width="7.5703125" style="17" customWidth="1"/>
    <col min="18" max="18" width="10.5703125" style="14" customWidth="1"/>
    <col min="19" max="19" width="6.42578125" style="17" customWidth="1"/>
    <col min="20" max="20" width="10.5703125" style="14" customWidth="1"/>
    <col min="21" max="21" width="6.42578125" style="17" customWidth="1"/>
    <col min="22" max="22" width="10.5703125" style="14" customWidth="1"/>
    <col min="23" max="23" width="9" style="14" customWidth="1"/>
    <col min="24" max="24" width="9.42578125" style="17"/>
    <col min="25" max="25" width="9.42578125" style="14" customWidth="1"/>
    <col min="26" max="26" width="8.42578125" style="14" customWidth="1"/>
    <col min="27" max="27" width="11.5703125" style="14" customWidth="1"/>
    <col min="28" max="28" width="14.42578125" style="14" customWidth="1"/>
    <col min="29" max="29" width="11.5703125" style="14" customWidth="1"/>
    <col min="30" max="16384" width="9.42578125" style="14"/>
  </cols>
  <sheetData>
    <row r="1" spans="1:29">
      <c r="B1" s="15" t="s">
        <v>68</v>
      </c>
      <c r="C1" s="16" t="s">
        <v>69</v>
      </c>
      <c r="D1" s="15" t="str">
        <f>Tables!J3</f>
        <v>Awarded</v>
      </c>
      <c r="E1" s="16" t="str">
        <f>Tables!J3</f>
        <v>Awarded</v>
      </c>
      <c r="F1" s="16" t="s">
        <v>150</v>
      </c>
      <c r="G1" s="15" t="str">
        <f>Tables!J4</f>
        <v>Lost</v>
      </c>
      <c r="H1" s="16" t="str">
        <f>Tables!J4</f>
        <v>Lost</v>
      </c>
      <c r="I1" s="15" t="str">
        <f>Tables!J5</f>
        <v>Pending</v>
      </c>
      <c r="J1" s="16" t="str">
        <f>Tables!J5</f>
        <v>Pending</v>
      </c>
      <c r="K1" s="15" t="str">
        <f>Tables!J6</f>
        <v>Unknown</v>
      </c>
      <c r="L1" s="16" t="str">
        <f>Tables!J6</f>
        <v>Unknown</v>
      </c>
      <c r="M1" s="15" t="str">
        <f>Tables!J7</f>
        <v>Not Built</v>
      </c>
      <c r="N1" s="16" t="str">
        <f>Tables!J7</f>
        <v>Not Built</v>
      </c>
      <c r="O1" s="15" t="str">
        <f>Tables!J8</f>
        <v>Bidding</v>
      </c>
      <c r="P1" s="16" t="str">
        <f>Tables!J8</f>
        <v>Bidding</v>
      </c>
      <c r="Q1" s="15" t="str">
        <f>Tables!J9</f>
        <v>Prospect</v>
      </c>
      <c r="R1" s="16" t="str">
        <f>Tables!J9</f>
        <v>Prospect</v>
      </c>
      <c r="S1" s="15" t="str">
        <f>Tables!J10</f>
        <v>Not Bid</v>
      </c>
      <c r="T1" s="16" t="str">
        <f>Tables!J10</f>
        <v>Not Bid</v>
      </c>
      <c r="U1" s="15" t="str">
        <f>Tables!J11</f>
        <v>Budget</v>
      </c>
      <c r="V1" s="16" t="str">
        <f>Tables!J11</f>
        <v>Budget</v>
      </c>
      <c r="W1" s="43" t="s">
        <v>161</v>
      </c>
      <c r="X1" s="43" t="s">
        <v>160</v>
      </c>
      <c r="Y1" s="18" t="s">
        <v>171</v>
      </c>
      <c r="Z1" s="18" t="s">
        <v>172</v>
      </c>
      <c r="AA1" s="18" t="s">
        <v>173</v>
      </c>
      <c r="AB1" s="18" t="s">
        <v>174</v>
      </c>
    </row>
    <row r="2" spans="1:29">
      <c r="A2" s="18" t="str">
        <f>Tables!F2</f>
        <v>Employee</v>
      </c>
      <c r="E2" s="20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20"/>
      <c r="U2" s="19"/>
      <c r="V2" s="20"/>
      <c r="W2" s="20"/>
    </row>
    <row r="3" spans="1:29">
      <c r="A3" s="14" t="str">
        <f>(Tables!F3)</f>
        <v>Jeff P.</v>
      </c>
      <c r="B3" s="19">
        <f t="array" ref="B3">COUNT(IF('Bid Log'!$L$3:$L$324=Tables!$F3,'Bid Log'!$A$3:$A$324))</f>
        <v>13</v>
      </c>
      <c r="C3" s="21">
        <f t="array" ref="C3">SUM(IF('Bid Log'!$L$3:$L$324=Tables!$F3,'Bid Log'!$P$3:$P$324))</f>
        <v>19858737</v>
      </c>
      <c r="D3" s="19">
        <f t="array" ref="D3">COUNT(IF('Bid Log'!$Z$3:$Z$324=Tables!J$3,IF('Bid Log'!$L$3:$L$324=Tables!$F3,'Bid Log'!$A$3:$A$324)))</f>
        <v>4</v>
      </c>
      <c r="E3" s="21">
        <f t="array" ref="E3">SUM(IF('Bid Log'!$Z$3:$Z$324=Tables!J$3,IF('Bid Log'!$L$3:$L$324=Tables!$F3,'Bid Log'!$P$3:$P$324)))</f>
        <v>1031990</v>
      </c>
      <c r="F3" s="21">
        <f t="array" ref="F3">SUM(IF('Bid Log'!$Z$3:$Z$324=Tables!J$3,IF('Bid Log'!$L$3:$L$324=Tables!$F3,'Bid Log'!$AG$3:$AG$324)))</f>
        <v>0</v>
      </c>
      <c r="G3" s="17">
        <f t="array" ref="G3">COUNT(IF('Bid Log'!$Z$3:$Z$324=Tables!J$4,IF('Bid Log'!$L$3:$L$324=Tables!$F3,'Bid Log'!$A$3:$A$324)))</f>
        <v>7</v>
      </c>
      <c r="H3" s="21">
        <f t="array" ref="H3">SUM(IF('Bid Log'!$Z$3:$Z$324=Tables!J$4,IF('Bid Log'!$L$3:$L$324=Tables!$F3,'Bid Log'!$P$3:$P$324)))</f>
        <v>16434489</v>
      </c>
      <c r="I3" s="17">
        <f t="array" ref="I3">COUNT(IF('Bid Log'!$Z$3:$Z$324=Tables!J$5,IF('Bid Log'!$L$3:$L$324=Tables!$F3,'Bid Log'!$A$3:$A$324)))</f>
        <v>0</v>
      </c>
      <c r="J3" s="21">
        <f t="array" ref="J3">SUM(IF('Bid Log'!$Z$3:$Z$324=Tables!J$5,IF('Bid Log'!$L$3:$L$324=Tables!$F3,'Bid Log'!$P$3:$P$324)))</f>
        <v>0</v>
      </c>
      <c r="K3" s="17">
        <f t="array" ref="K3">COUNT(IF('Bid Log'!$Z$3:$Z$324=Tables!J$6,IF('Bid Log'!$L$3:$L$324=Tables!$F3,'Bid Log'!$A$3:$A$324)))</f>
        <v>0</v>
      </c>
      <c r="L3" s="21">
        <f t="array" ref="L3">SUM(IF('Bid Log'!$Z$3:$Z$324=Tables!J$6,IF('Bid Log'!$L$3:$L$324=Tables!$F3,'Bid Log'!$P$3:$P$324)))</f>
        <v>0</v>
      </c>
      <c r="M3" s="17">
        <f t="array" ref="M3">COUNT(IF('Bid Log'!$Z$3:$Z$324=Tables!J$7,IF('Bid Log'!$L$3:$L$324=Tables!$F3,'Bid Log'!$A$3:$A$324)))</f>
        <v>1</v>
      </c>
      <c r="N3" s="21">
        <f t="array" ref="N3">SUM(IF('Bid Log'!$Z$3:$Z$324=Tables!J$7,IF('Bid Log'!$L$3:$L$324=Tables!$F3,'Bid Log'!$P$3:$P$324)))</f>
        <v>2392258</v>
      </c>
      <c r="O3" s="17">
        <f t="array" ref="O3">COUNT(IF('Bid Log'!$Z$3:$Z$324=Tables!J$8,IF('Bid Log'!$L$3:$L$324=Tables!$F3,'Bid Log'!$A$3:$A$324)))</f>
        <v>0</v>
      </c>
      <c r="P3" s="21">
        <f t="array" ref="P3">SUM(IF('Bid Log'!$Z$3:$Z$324=Tables!J$8,IF('Bid Log'!$L$3:$L$324=Tables!$F3,'Bid Log'!$P$3:$P$324)))</f>
        <v>0</v>
      </c>
      <c r="Q3" s="17">
        <f t="array" ref="Q3">COUNT(IF('Bid Log'!$Z$3:$Z$324=Tables!J$9,IF('Bid Log'!$L$3:$L$324=Tables!$F3,'Bid Log'!$A$3:$A$324)))</f>
        <v>0</v>
      </c>
      <c r="R3" s="21">
        <f t="array" ref="R3">SUM(IF('Bid Log'!$Z$3:$Z$324=Tables!J$9,IF('Bid Log'!$L$3:$L$324=Tables!$F3,'Bid Log'!$P$3:$P$324)))</f>
        <v>0</v>
      </c>
      <c r="S3" s="17">
        <f t="array" ref="S3">COUNT(IF('Bid Log'!$Z$3:$Z$324=Tables!J$10,IF('Bid Log'!$L$3:$L$324=Tables!$F3,'Bid Log'!$A$3:$A$324)))</f>
        <v>1</v>
      </c>
      <c r="T3" s="21">
        <f t="array" ref="T3">SUM(IF('Bid Log'!$Z$3:$Z$324=Tables!J$10,IF('Bid Log'!$L$3:$L$324=Tables!$F3,'Bid Log'!$P$3:$P$324)))</f>
        <v>0</v>
      </c>
      <c r="U3" s="17">
        <f t="array" ref="U3">COUNT(IF('Bid Log'!$Z$3:$Z$324=Tables!J$11,IF('Bid Log'!$L$3:$L$324=Tables!$F3,'Bid Log'!$A$3:$A$324)))</f>
        <v>0</v>
      </c>
      <c r="V3" s="21">
        <f t="array" ref="V3">SUM(IF('Bid Log'!$Z$3:$Z$324=Tables!J$11,IF('Bid Log'!$L$3:$L$324=Tables!$F3,'Bid Log'!$P$3:$P$324)))</f>
        <v>0</v>
      </c>
      <c r="W3" s="44">
        <f>SUM(D3/B3)</f>
        <v>0.30769230769230771</v>
      </c>
      <c r="X3" s="44">
        <f>SUM(E3/C3)</f>
        <v>5.1966547520116715E-2</v>
      </c>
      <c r="Y3" s="21">
        <f t="array" ref="Y3">SUM(IF('Bid Log'!$L$3:$L$324=Tables!$F3,'Bid Log'!$Y$3:$Y$324))</f>
        <v>0</v>
      </c>
      <c r="Z3" s="44">
        <f>SUM(Y3/C3)</f>
        <v>0</v>
      </c>
      <c r="AA3" s="21">
        <f t="array" ref="AA3">SUM(IF('Bid Log'!$L$3:$L$324=Tables!$F3,'Bid Log'!$AH$3:$AH$324))</f>
        <v>0</v>
      </c>
      <c r="AB3" s="44" t="e">
        <f>SUM(AA3/F3)</f>
        <v>#DIV/0!</v>
      </c>
      <c r="AC3" s="21"/>
    </row>
    <row r="4" spans="1:29">
      <c r="A4" s="14" t="str">
        <f>(Tables!F5)</f>
        <v>Jody</v>
      </c>
      <c r="B4" s="19">
        <f t="array" ref="B4">COUNT(IF('Bid Log'!$L$3:$L$324=Tables!$F5,'Bid Log'!$A$3:$A$324))</f>
        <v>0</v>
      </c>
      <c r="C4" s="21">
        <f t="array" ref="C4">SUM(IF('Bid Log'!$L$3:$L$324=Tables!$F5,'Bid Log'!$P$3:$P$324))</f>
        <v>0</v>
      </c>
      <c r="D4" s="19">
        <f t="array" ref="D4">COUNT(IF('Bid Log'!$Z$3:$Z$324=Tables!J$3,IF('Bid Log'!$L$3:$L$324=Tables!$F5,'Bid Log'!$A$3:$A$324)))</f>
        <v>0</v>
      </c>
      <c r="E4" s="21">
        <f t="array" ref="E4">SUM(IF('Bid Log'!$Z$3:$Z$324=Tables!J$3,IF('Bid Log'!$L$3:$L$324=Tables!$F5,'Bid Log'!$P$3:$P$324)))</f>
        <v>0</v>
      </c>
      <c r="F4" s="21">
        <f t="array" ref="F4">SUM(IF('Bid Log'!$Z$3:$Z$324=Tables!J$3,IF('Bid Log'!$L$3:$L$324=Tables!$F5,'Bid Log'!$AG$3:$AG$324)))</f>
        <v>0</v>
      </c>
      <c r="G4" s="17">
        <f t="array" ref="G4">COUNT(IF('Bid Log'!$Z$3:$Z$324=Tables!J$4,IF('Bid Log'!$L$3:$L$324=Tables!$F5,'Bid Log'!$A$3:$A$324)))</f>
        <v>0</v>
      </c>
      <c r="H4" s="21">
        <f t="array" ref="H4">SUM(IF('Bid Log'!$Z$3:$Z$324=Tables!J$4,IF('Bid Log'!$L$3:$L$324=Tables!$F5,'Bid Log'!$P$3:$P$324)))</f>
        <v>0</v>
      </c>
      <c r="I4" s="17">
        <f t="array" ref="I4">COUNT(IF('Bid Log'!$Z$3:$Z$324=Tables!J$5,IF('Bid Log'!$L$3:$L$324=Tables!$F5,'Bid Log'!$A$3:$A$324)))</f>
        <v>0</v>
      </c>
      <c r="J4" s="21">
        <f t="array" ref="J4">SUM(IF('Bid Log'!$Z$3:$Z$324=Tables!J$5,IF('Bid Log'!$L$3:$L$324=Tables!$F5,'Bid Log'!$P$3:$P$324)))</f>
        <v>0</v>
      </c>
      <c r="K4" s="17">
        <f t="array" ref="K4">COUNT(IF('Bid Log'!$Z$3:$Z$324=Tables!J$6,IF('Bid Log'!$L$3:$L$324=Tables!$F5,'Bid Log'!$A$3:$A$324)))</f>
        <v>0</v>
      </c>
      <c r="L4" s="21">
        <f t="array" ref="L4">SUM(IF('Bid Log'!$Z$3:$Z$324=Tables!J$6,IF('Bid Log'!$L$3:$L$324=Tables!$F5,'Bid Log'!$P$3:$P$324)))</f>
        <v>0</v>
      </c>
      <c r="M4" s="17">
        <f t="array" ref="M4">COUNT(IF('Bid Log'!$Z$3:$Z$324=Tables!J$7,IF('Bid Log'!$L$3:$L$324=Tables!$F5,'Bid Log'!$A$3:$A$324)))</f>
        <v>0</v>
      </c>
      <c r="N4" s="21">
        <f t="array" ref="N4">SUM(IF('Bid Log'!$Z$3:$Z$324=Tables!J$7,IF('Bid Log'!$L$3:$L$324=Tables!$F5,'Bid Log'!$P$3:$P$324)))</f>
        <v>0</v>
      </c>
      <c r="O4" s="17">
        <f t="array" ref="O4">COUNT(IF('Bid Log'!$Z$3:$Z$324=Tables!J$8,IF('Bid Log'!$L$3:$L$324=Tables!$F5,'Bid Log'!$A$3:$A$324)))</f>
        <v>0</v>
      </c>
      <c r="P4" s="21">
        <f t="array" ref="P4">SUM(IF('Bid Log'!$Z$3:$Z$324=Tables!J$8,IF('Bid Log'!$L$3:$L$324=Tables!$F5,'Bid Log'!$P$3:$P$324)))</f>
        <v>0</v>
      </c>
      <c r="Q4" s="17">
        <f t="array" ref="Q4">COUNT(IF('Bid Log'!$Z$3:$Z$324=Tables!J$9,IF('Bid Log'!$L$3:$L$324=Tables!$F5,'Bid Log'!$A$3:$A$324)))</f>
        <v>0</v>
      </c>
      <c r="R4" s="21">
        <f t="array" ref="R4">SUM(IF('Bid Log'!$Z$3:$Z$324=Tables!J$9,IF('Bid Log'!$L$3:$L$324=Tables!$F5,'Bid Log'!$P$3:$P$324)))</f>
        <v>0</v>
      </c>
      <c r="S4" s="17">
        <f t="array" ref="S4">COUNT(IF('Bid Log'!$Z$3:$Z$324=Tables!J$10,IF('Bid Log'!$L$3:$L$324=Tables!$F5,'Bid Log'!$A$3:$A$324)))</f>
        <v>0</v>
      </c>
      <c r="T4" s="21">
        <f t="array" ref="T4">SUM(IF('Bid Log'!$Z$3:$Z$324=Tables!J$10,IF('Bid Log'!$L$3:$L$324=Tables!$F5,'Bid Log'!$P$3:$P$324)))</f>
        <v>0</v>
      </c>
      <c r="U4" s="17">
        <f t="array" ref="U4">COUNT(IF('Bid Log'!$Z$3:$Z$324=Tables!J$11,IF('Bid Log'!$L$3:$L$324=Tables!$F5,'Bid Log'!$A$3:$A$324)))</f>
        <v>0</v>
      </c>
      <c r="V4" s="21">
        <f t="array" ref="V4">SUM(IF('Bid Log'!$Z$3:$Z$324=Tables!J$11,IF('Bid Log'!$L$3:$L$324=Tables!$F5,'Bid Log'!$P$3:$P$324)))</f>
        <v>0</v>
      </c>
      <c r="W4" s="44" t="e">
        <f t="shared" ref="W4:W22" si="0">SUM(D4/B4)</f>
        <v>#DIV/0!</v>
      </c>
      <c r="X4" s="44" t="e">
        <f t="shared" ref="X4:X10" si="1">SUM(E4/C4)</f>
        <v>#DIV/0!</v>
      </c>
      <c r="Y4" s="21">
        <f t="array" ref="Y4">SUM(IF('Bid Log'!$L$3:$L$324=Tables!$F5,'Bid Log'!$Y$3:$Y$324))</f>
        <v>0</v>
      </c>
      <c r="Z4" s="44" t="e">
        <f t="shared" ref="Z4:Z22" si="2">SUM(Y4/C4)</f>
        <v>#DIV/0!</v>
      </c>
      <c r="AA4" s="21">
        <f t="array" ref="AA4">SUM(IF('Bid Log'!$L$3:$L$324=Tables!$F5,'Bid Log'!$AH$3:$AH$324))</f>
        <v>0</v>
      </c>
      <c r="AB4" s="44" t="e">
        <f t="shared" ref="AB4:AB18" si="3">SUM(AA4/E4)</f>
        <v>#DIV/0!</v>
      </c>
      <c r="AC4" s="21"/>
    </row>
    <row r="5" spans="1:29" s="22" customFormat="1">
      <c r="A5" s="14" t="str">
        <f>(Tables!F15)</f>
        <v>Doyle</v>
      </c>
      <c r="B5" s="29">
        <f t="array" ref="B5">COUNT(IF('Bid Log'!$L$3:$L$324=Tables!$F15,'Bid Log'!$A$3:$A$324))</f>
        <v>167</v>
      </c>
      <c r="C5" s="21">
        <f t="array" ref="C5">SUM(IF('Bid Log'!$L$3:$L$324=Tables!$F15,'Bid Log'!$P$3:$P$324))</f>
        <v>6494854</v>
      </c>
      <c r="D5" s="19">
        <f t="array" ref="D5">COUNT(IF('Bid Log'!$Z$3:$Z$324=Tables!J$3,IF('Bid Log'!$L$3:$L$324=Tables!$F15,'Bid Log'!$A$3:$A$324)))</f>
        <v>99</v>
      </c>
      <c r="E5" s="21">
        <f t="array" ref="E5">SUM(IF('Bid Log'!$Z$3:$Z$324=Tables!J$3,IF('Bid Log'!$L$3:$L$324=Tables!$F15,'Bid Log'!$P$3:$P$324)))</f>
        <v>2114946</v>
      </c>
      <c r="F5" s="21">
        <f t="array" ref="F5">SUM(IF('Bid Log'!$Z$3:$Z$324=Tables!J$3,IF('Bid Log'!$L$3:$L$324=Tables!$F15,'Bid Log'!$AG$3:$AG$324)))</f>
        <v>0</v>
      </c>
      <c r="G5" s="17">
        <f t="array" ref="G5">COUNT(IF('Bid Log'!$Z$3:$Z$324=Tables!J$4,IF('Bid Log'!$L$3:$L$324=Tables!$F15,'Bid Log'!$A$3:$A$324)))</f>
        <v>28</v>
      </c>
      <c r="H5" s="21">
        <f t="array" ref="H5">SUM(IF('Bid Log'!$Z$3:$Z$324=Tables!J$4,IF('Bid Log'!$L$3:$L$324=Tables!$F15,'Bid Log'!$P$3:$P$324)))</f>
        <v>1151027</v>
      </c>
      <c r="I5" s="17">
        <f t="array" ref="I5">COUNT(IF('Bid Log'!$Z$3:$Z$324=Tables!J$5,IF('Bid Log'!$L$3:$L$324=Tables!$F15,'Bid Log'!$A$3:$A$324)))</f>
        <v>0</v>
      </c>
      <c r="J5" s="21">
        <f t="array" ref="J5">SUM(IF('Bid Log'!$Z$3:$Z$324=Tables!J$5,IF('Bid Log'!$L$3:$L$324=Tables!$F15,'Bid Log'!$P$3:$P$324)))</f>
        <v>0</v>
      </c>
      <c r="K5" s="17">
        <f t="array" ref="K5">COUNT(IF('Bid Log'!$Z$3:$Z$324=Tables!J$6,IF('Bid Log'!$L$3:$L$324=Tables!$F15,'Bid Log'!$A$3:$A$324)))</f>
        <v>6</v>
      </c>
      <c r="L5" s="21">
        <f t="array" ref="L5">SUM(IF('Bid Log'!$Z$3:$Z$324=Tables!J$6,IF('Bid Log'!$L$3:$L$324=Tables!$F15,'Bid Log'!$P$3:$P$324)))</f>
        <v>1564985</v>
      </c>
      <c r="M5" s="17">
        <f t="array" ref="M5">COUNT(IF('Bid Log'!$Z$3:$Z$324=Tables!J$7,IF('Bid Log'!$L$3:$L$324=Tables!$F15,'Bid Log'!$A$3:$A$324)))</f>
        <v>30</v>
      </c>
      <c r="N5" s="21">
        <f t="array" ref="N5">SUM(IF('Bid Log'!$Z$3:$Z$324=Tables!J$7,IF('Bid Log'!$L$3:$L$324=Tables!$F15,'Bid Log'!$P$3:$P$324)))</f>
        <v>1663896</v>
      </c>
      <c r="O5" s="17">
        <f t="array" ref="O5">COUNT(IF('Bid Log'!$Z$3:$Z$324=Tables!J$8,IF('Bid Log'!$L$3:$L$324=Tables!$F15,'Bid Log'!$A$3:$A$324)))</f>
        <v>0</v>
      </c>
      <c r="P5" s="21">
        <f t="array" ref="P5">SUM(IF('Bid Log'!$Z$3:$Z$324=Tables!J$8,IF('Bid Log'!$L$3:$L$324=Tables!$F15,'Bid Log'!$P$3:$P$324)))</f>
        <v>0</v>
      </c>
      <c r="Q5" s="17">
        <f t="array" ref="Q5">COUNT(IF('Bid Log'!$Z$3:$Z$324=Tables!J$9,IF('Bid Log'!$L$3:$L$324=Tables!$F15,'Bid Log'!$A$3:$A$324)))</f>
        <v>0</v>
      </c>
      <c r="R5" s="21">
        <f t="array" ref="R5">SUM(IF('Bid Log'!$Z$3:$Z$324=Tables!J$9,IF('Bid Log'!$L$3:$L$324=Tables!$F15,'Bid Log'!$P$3:$P$324)))</f>
        <v>0</v>
      </c>
      <c r="S5" s="17">
        <f t="array" ref="S5">COUNT(IF('Bid Log'!$Z$3:$Z$324=Tables!J$10,IF('Bid Log'!$L$3:$L$324=Tables!$F15,'Bid Log'!$A$3:$A$324)))</f>
        <v>4</v>
      </c>
      <c r="T5" s="21">
        <f t="array" ref="T5">SUM(IF('Bid Log'!$Z$3:$Z$324=Tables!J$10,IF('Bid Log'!$L$3:$L$324=Tables!$F15,'Bid Log'!$P$3:$P$324)))</f>
        <v>0</v>
      </c>
      <c r="U5" s="17">
        <f t="array" ref="U5">COUNT(IF('Bid Log'!$Z$3:$Z$324=Tables!J$11,IF('Bid Log'!$L$3:$L$324=Tables!$F15,'Bid Log'!$A$3:$A$324)))</f>
        <v>0</v>
      </c>
      <c r="V5" s="21">
        <f t="array" ref="V5">SUM(IF('Bid Log'!$Z$3:$Z$324=Tables!J$11,IF('Bid Log'!$L$3:$L$324=Tables!$F15,'Bid Log'!$P$3:$P$324)))</f>
        <v>0</v>
      </c>
      <c r="W5" s="44">
        <f t="shared" si="0"/>
        <v>0.59281437125748504</v>
      </c>
      <c r="X5" s="44">
        <f t="shared" si="1"/>
        <v>0.325634109712089</v>
      </c>
      <c r="Y5" s="21">
        <f t="array" ref="Y5">SUM(IF('Bid Log'!$L$3:$L$324=Tables!$F15,'Bid Log'!$Y$3:$Y$324))</f>
        <v>0</v>
      </c>
      <c r="Z5" s="44">
        <f t="shared" si="2"/>
        <v>0</v>
      </c>
      <c r="AA5" s="21">
        <f t="array" ref="AA5">SUM(IF('Bid Log'!$L$3:$L$324=Tables!$F15,'Bid Log'!$AH$3:$AH$324))</f>
        <v>0</v>
      </c>
      <c r="AB5" s="44">
        <f t="shared" si="3"/>
        <v>0</v>
      </c>
      <c r="AC5" s="21"/>
    </row>
    <row r="6" spans="1:29">
      <c r="A6" s="14" t="str">
        <f>(Tables!F17)</f>
        <v>John</v>
      </c>
      <c r="B6" s="19">
        <f t="array" ref="B6">COUNT(IF('Bid Log'!$L$3:$L$324=Tables!$F17,'Bid Log'!$A$3:$A$324))</f>
        <v>0</v>
      </c>
      <c r="C6" s="21">
        <f t="array" ref="C6">SUM(IF('Bid Log'!$L$3:$L$324=Tables!$F17,'Bid Log'!$P$3:$P$324))</f>
        <v>0</v>
      </c>
      <c r="D6" s="19">
        <f t="array" ref="D6">COUNT(IF('Bid Log'!$Z$3:$Z$324=Tables!J$3,IF('Bid Log'!$L$3:$L$324=Tables!$F17,'Bid Log'!$A$3:$A$324)))</f>
        <v>0</v>
      </c>
      <c r="E6" s="21">
        <f t="array" ref="E6">SUM(IF('Bid Log'!$Z$3:$Z$324=Tables!J$3,IF('Bid Log'!$L$3:$L$324=Tables!$F17,'Bid Log'!$P$3:$P$324)))</f>
        <v>0</v>
      </c>
      <c r="F6" s="21">
        <f t="array" ref="F6">SUM(IF('Bid Log'!$Z$3:$Z$324=Tables!J$3,IF('Bid Log'!$L$3:$L$324=Tables!$F17,'Bid Log'!$AG$3:$AG$324)))</f>
        <v>0</v>
      </c>
      <c r="G6" s="17">
        <f t="array" ref="G6">COUNT(IF('Bid Log'!$Z$3:$Z$324=Tables!J$4,IF('Bid Log'!$L$3:$L$324=Tables!$F17,'Bid Log'!$A$3:$A$324)))</f>
        <v>0</v>
      </c>
      <c r="H6" s="21">
        <f t="array" ref="H6">SUM(IF('Bid Log'!$Z$3:$Z$324=Tables!J$4,IF('Bid Log'!$L$3:$L$324=Tables!$F17,'Bid Log'!$P$3:$P$324)))</f>
        <v>0</v>
      </c>
      <c r="I6" s="17">
        <f t="array" ref="I6">COUNT(IF('Bid Log'!$Z$3:$Z$324=Tables!J$5,IF('Bid Log'!$L$3:$L$324=Tables!$F17,'Bid Log'!$A$3:$A$324)))</f>
        <v>0</v>
      </c>
      <c r="J6" s="21">
        <f t="array" ref="J6">SUM(IF('Bid Log'!$Z$3:$Z$324=Tables!J$5,IF('Bid Log'!$L$3:$L$324=Tables!$F17,'Bid Log'!$P$3:$P$324)))</f>
        <v>0</v>
      </c>
      <c r="K6" s="17">
        <f t="array" ref="K6">COUNT(IF('Bid Log'!$Z$3:$Z$324=Tables!J$6,IF('Bid Log'!$L$3:$L$324=Tables!$F17,'Bid Log'!$A$3:$A$324)))</f>
        <v>0</v>
      </c>
      <c r="L6" s="21">
        <f t="array" ref="L6">SUM(IF('Bid Log'!$Z$3:$Z$324=Tables!J$6,IF('Bid Log'!$L$3:$L$324=Tables!$F17,'Bid Log'!$P$3:$P$324)))</f>
        <v>0</v>
      </c>
      <c r="M6" s="17">
        <f t="array" ref="M6">COUNT(IF('Bid Log'!$Z$3:$Z$324=Tables!J$7,IF('Bid Log'!$L$3:$L$324=Tables!$F17,'Bid Log'!$A$3:$A$324)))</f>
        <v>0</v>
      </c>
      <c r="N6" s="21">
        <f t="array" ref="N6">SUM(IF('Bid Log'!$Z$3:$Z$324=Tables!J$7,IF('Bid Log'!$L$3:$L$324=Tables!$F17,'Bid Log'!$P$3:$P$324)))</f>
        <v>0</v>
      </c>
      <c r="O6" s="17">
        <f t="array" ref="O6">COUNT(IF('Bid Log'!$Z$3:$Z$324=Tables!J$8,IF('Bid Log'!$L$3:$L$324=Tables!$F17,'Bid Log'!$A$3:$A$324)))</f>
        <v>0</v>
      </c>
      <c r="P6" s="21">
        <f t="array" ref="P6">SUM(IF('Bid Log'!$Z$3:$Z$324=Tables!J$8,IF('Bid Log'!$L$3:$L$324=Tables!$F17,'Bid Log'!$P$3:$P$324)))</f>
        <v>0</v>
      </c>
      <c r="Q6" s="17">
        <f t="array" ref="Q6">COUNT(IF('Bid Log'!$Z$3:$Z$324=Tables!J$9,IF('Bid Log'!$L$3:$L$324=Tables!$F17,'Bid Log'!$A$3:$A$324)))</f>
        <v>0</v>
      </c>
      <c r="R6" s="21">
        <f t="array" ref="R6">SUM(IF('Bid Log'!$Z$3:$Z$324=Tables!J$9,IF('Bid Log'!$L$3:$L$324=Tables!$F17,'Bid Log'!$P$3:$P$324)))</f>
        <v>0</v>
      </c>
      <c r="S6" s="17">
        <f t="array" ref="S6">COUNT(IF('Bid Log'!$Z$3:$Z$324=Tables!J$10,IF('Bid Log'!$L$3:$L$324=Tables!$F17,'Bid Log'!$A$3:$A$324)))</f>
        <v>0</v>
      </c>
      <c r="T6" s="21">
        <f t="array" ref="T6">SUM(IF('Bid Log'!$Z$3:$Z$324=Tables!J$10,IF('Bid Log'!$L$3:$L$324=Tables!$F17,'Bid Log'!$P$3:$P$324)))</f>
        <v>0</v>
      </c>
      <c r="U6" s="17">
        <f t="array" ref="U6">COUNT(IF('Bid Log'!$Z$3:$Z$324=Tables!J$11,IF('Bid Log'!$L$3:$L$324=Tables!$F17,'Bid Log'!$A$3:$A$324)))</f>
        <v>0</v>
      </c>
      <c r="V6" s="21">
        <f t="array" ref="V6">SUM(IF('Bid Log'!$Z$3:$Z$324=Tables!J$11,IF('Bid Log'!$L$3:$L$324=Tables!$F17,'Bid Log'!$P$3:$P$324)))</f>
        <v>0</v>
      </c>
      <c r="W6" s="44" t="e">
        <f t="shared" si="0"/>
        <v>#DIV/0!</v>
      </c>
      <c r="X6" s="44" t="e">
        <f t="shared" si="1"/>
        <v>#DIV/0!</v>
      </c>
      <c r="Y6" s="21">
        <f t="array" ref="Y6">SUM(IF('Bid Log'!$L$3:$L$324=Tables!$F17,'Bid Log'!$Y$3:$Y$324))</f>
        <v>0</v>
      </c>
      <c r="Z6" s="44" t="e">
        <f t="shared" si="2"/>
        <v>#DIV/0!</v>
      </c>
      <c r="AA6" s="21">
        <f t="array" ref="AA6">SUM(IF('Bid Log'!$L$3:$L$324=Tables!$F17,'Bid Log'!$AH$3:$AH$324))</f>
        <v>0</v>
      </c>
      <c r="AB6" s="44" t="e">
        <f t="shared" si="3"/>
        <v>#DIV/0!</v>
      </c>
      <c r="AC6" s="21"/>
    </row>
    <row r="7" spans="1:29">
      <c r="A7" s="14" t="str">
        <f>(Tables!F13)</f>
        <v>Jeff K.</v>
      </c>
      <c r="B7" s="19">
        <f t="array" ref="B7">COUNT(IF('Bid Log'!$L$3:$L$324=Tables!$F13,'Bid Log'!$A$3:$A$324))</f>
        <v>0</v>
      </c>
      <c r="C7" s="21">
        <f t="array" ref="C7">SUM(IF('Bid Log'!$L$3:$L$324=Tables!$F13,'Bid Log'!$P$3:$P$324))</f>
        <v>0</v>
      </c>
      <c r="D7" s="19">
        <f t="array" ref="D7">COUNT(IF('Bid Log'!$Z$3:$Z$324=Tables!J$3,IF('Bid Log'!$L$3:$L$324=Tables!$F13,'Bid Log'!$A$3:$A$324)))</f>
        <v>0</v>
      </c>
      <c r="E7" s="21">
        <f t="array" ref="E7">SUM(IF('Bid Log'!$Z$3:$Z$324=Tables!J$3,IF('Bid Log'!$L$3:$L$324=Tables!$F13,'Bid Log'!$P$3:$P$324)))</f>
        <v>0</v>
      </c>
      <c r="F7" s="21">
        <f t="array" ref="F7">SUM(IF('Bid Log'!$Z$3:$Z$324=Tables!J$3,IF('Bid Log'!$L$3:$L$324=Tables!$F13,'Bid Log'!$AG$3:$AG$324)))</f>
        <v>0</v>
      </c>
      <c r="G7" s="17">
        <f t="array" ref="G7">COUNT(IF('Bid Log'!$Z$3:$Z$324=Tables!J$4,IF('Bid Log'!$L$3:$L$324=Tables!$F13,'Bid Log'!$A$3:$A$324)))</f>
        <v>0</v>
      </c>
      <c r="H7" s="21">
        <f t="array" ref="H7">SUM(IF('Bid Log'!$Z$3:$Z$324=Tables!J$4,IF('Bid Log'!$L$3:$L$324=Tables!$F13,'Bid Log'!$P$3:$P$324)))</f>
        <v>0</v>
      </c>
      <c r="I7" s="17">
        <f t="array" ref="I7">COUNT(IF('Bid Log'!$Z$3:$Z$324=Tables!J$5,IF('Bid Log'!$L$3:$L$324=Tables!$F13,'Bid Log'!$A$3:$A$324)))</f>
        <v>0</v>
      </c>
      <c r="J7" s="21">
        <f t="array" ref="J7">SUM(IF('Bid Log'!$Z$3:$Z$324=Tables!J$5,IF('Bid Log'!$L$3:$L$324=Tables!$F13,'Bid Log'!$P$3:$P$324)))</f>
        <v>0</v>
      </c>
      <c r="K7" s="17">
        <f t="array" ref="K7">COUNT(IF('Bid Log'!$Z$3:$Z$324=Tables!J$6,IF('Bid Log'!$L$3:$L$324=Tables!$F13,'Bid Log'!$A$3:$A$324)))</f>
        <v>0</v>
      </c>
      <c r="L7" s="21">
        <f t="array" ref="L7">SUM(IF('Bid Log'!$Z$3:$Z$324=Tables!J$6,IF('Bid Log'!$L$3:$L$324=Tables!$F13,'Bid Log'!$P$3:$P$324)))</f>
        <v>0</v>
      </c>
      <c r="M7" s="17">
        <f t="array" ref="M7">COUNT(IF('Bid Log'!$Z$3:$Z$324=Tables!J$7,IF('Bid Log'!$L$3:$L$324=Tables!$F13,'Bid Log'!$A$3:$A$324)))</f>
        <v>0</v>
      </c>
      <c r="N7" s="21">
        <f t="array" ref="N7">SUM(IF('Bid Log'!$Z$3:$Z$324=Tables!J$7,IF('Bid Log'!$L$3:$L$324=Tables!$F13,'Bid Log'!$P$3:$P$324)))</f>
        <v>0</v>
      </c>
      <c r="O7" s="17">
        <f t="array" ref="O7">COUNT(IF('Bid Log'!$Z$3:$Z$324=Tables!J$8,IF('Bid Log'!$L$3:$L$324=Tables!$F13,'Bid Log'!$A$3:$A$324)))</f>
        <v>0</v>
      </c>
      <c r="P7" s="21">
        <f t="array" ref="P7">SUM(IF('Bid Log'!$Z$3:$Z$324=Tables!J$8,IF('Bid Log'!$L$3:$L$324=Tables!$F13,'Bid Log'!$P$3:$P$324)))</f>
        <v>0</v>
      </c>
      <c r="Q7" s="17">
        <f t="array" ref="Q7">COUNT(IF('Bid Log'!$Z$3:$Z$324=Tables!J$9,IF('Bid Log'!$L$3:$L$324=Tables!$F13,'Bid Log'!$A$3:$A$324)))</f>
        <v>0</v>
      </c>
      <c r="R7" s="21">
        <f t="array" ref="R7">SUM(IF('Bid Log'!$Z$3:$Z$324=Tables!J$9,IF('Bid Log'!$L$3:$L$324=Tables!$F13,'Bid Log'!$P$3:$P$324)))</f>
        <v>0</v>
      </c>
      <c r="S7" s="17">
        <f t="array" ref="S7">COUNT(IF('Bid Log'!$Z$3:$Z$324=Tables!J$10,IF('Bid Log'!$L$3:$L$324=Tables!$F13,'Bid Log'!$A$3:$A$324)))</f>
        <v>0</v>
      </c>
      <c r="T7" s="21">
        <f t="array" ref="T7">SUM(IF('Bid Log'!$Z$3:$Z$324=Tables!J$10,IF('Bid Log'!$L$3:$L$324=Tables!$F13,'Bid Log'!$P$3:$P$324)))</f>
        <v>0</v>
      </c>
      <c r="U7" s="17">
        <f t="array" ref="U7">COUNT(IF('Bid Log'!$Z$3:$Z$324=Tables!J$11,IF('Bid Log'!$L$3:$L$324=Tables!$F13,'Bid Log'!$A$3:$A$324)))</f>
        <v>0</v>
      </c>
      <c r="V7" s="21">
        <f t="array" ref="V7">SUM(IF('Bid Log'!$Z$3:$Z$324=Tables!J$11,IF('Bid Log'!$L$3:$L$324=Tables!$F13,'Bid Log'!$P$3:$P$324)))</f>
        <v>0</v>
      </c>
      <c r="W7" s="44" t="e">
        <f t="shared" si="0"/>
        <v>#DIV/0!</v>
      </c>
      <c r="X7" s="44" t="e">
        <f t="shared" si="1"/>
        <v>#DIV/0!</v>
      </c>
      <c r="Y7" s="21">
        <f t="array" ref="Y7">SUM(IF('Bid Log'!$L$3:$L$324=Tables!$F13,'Bid Log'!$Y$3:$Y$324))</f>
        <v>0</v>
      </c>
      <c r="Z7" s="44" t="e">
        <f t="shared" si="2"/>
        <v>#DIV/0!</v>
      </c>
      <c r="AA7" s="21">
        <f t="array" ref="AA7">SUM(IF('Bid Log'!$L$3:$L$324=Tables!$F13,'Bid Log'!$AH$3:$AH$324))</f>
        <v>0</v>
      </c>
      <c r="AB7" s="44" t="e">
        <f t="shared" si="3"/>
        <v>#DIV/0!</v>
      </c>
      <c r="AC7" s="21"/>
    </row>
    <row r="8" spans="1:29">
      <c r="A8" s="14" t="str">
        <f>(Tables!F9)</f>
        <v>Ron</v>
      </c>
      <c r="B8" s="19">
        <f t="array" ref="B8">COUNT(IF('Bid Log'!$L$3:$L$324=Tables!$F9,'Bid Log'!$A$3:$A$324))</f>
        <v>9</v>
      </c>
      <c r="C8" s="21">
        <f t="array" ref="C8">SUM(IF('Bid Log'!$L$3:$L$324=Tables!$F9,'Bid Log'!$P$3:$P$324))</f>
        <v>2006136</v>
      </c>
      <c r="D8" s="19">
        <f t="array" ref="D8">COUNT(IF('Bid Log'!$Z$3:$Z$324=Tables!J$3,IF('Bid Log'!$L$3:$L$324=Tables!$F9,'Bid Log'!$A$3:$A$324)))</f>
        <v>4</v>
      </c>
      <c r="E8" s="21">
        <f t="array" ref="E8">SUM(IF('Bid Log'!$Z$3:$Z$324=Tables!J$3,IF('Bid Log'!$L$3:$L$324=Tables!$F9,'Bid Log'!$P$3:$P$324)))</f>
        <v>292832</v>
      </c>
      <c r="F8" s="21">
        <f t="array" ref="F8">SUM(IF('Bid Log'!$Z$3:$Z$324=Tables!J$3,IF('Bid Log'!$L$3:$L$324=Tables!$F9,'Bid Log'!$AG$3:$AG$324)))</f>
        <v>0</v>
      </c>
      <c r="G8" s="17">
        <f t="array" ref="G8">COUNT(IF('Bid Log'!$Z$3:$Z$324=Tables!J$4,IF('Bid Log'!$L$3:$L$324=Tables!$F9,'Bid Log'!$A$3:$A$324)))</f>
        <v>5</v>
      </c>
      <c r="H8" s="21">
        <f t="array" ref="H8">SUM(IF('Bid Log'!$Z$3:$Z$324=Tables!J$4,IF('Bid Log'!$L$3:$L$324=Tables!$F9,'Bid Log'!$P$3:$P$324)))</f>
        <v>1713304</v>
      </c>
      <c r="I8" s="17">
        <f t="array" ref="I8">COUNT(IF('Bid Log'!$Z$3:$Z$324=Tables!J$5,IF('Bid Log'!$L$3:$L$324=Tables!$F9,'Bid Log'!$A$3:$A$324)))</f>
        <v>0</v>
      </c>
      <c r="J8" s="21">
        <f t="array" ref="J8">SUM(IF('Bid Log'!$Z$3:$Z$324=Tables!J$5,IF('Bid Log'!$L$3:$L$324=Tables!$F9,'Bid Log'!$P$3:$P$324)))</f>
        <v>0</v>
      </c>
      <c r="K8" s="17">
        <f t="array" ref="K8">COUNT(IF('Bid Log'!$Z$3:$Z$324=Tables!J$6,IF('Bid Log'!$L$3:$L$324=Tables!$F9,'Bid Log'!$A$3:$A$324)))</f>
        <v>0</v>
      </c>
      <c r="L8" s="21">
        <f t="array" ref="L8">SUM(IF('Bid Log'!$Z$3:$Z$324=Tables!J$6,IF('Bid Log'!$L$3:$L$324=Tables!$F9,'Bid Log'!$P$3:$P$324)))</f>
        <v>0</v>
      </c>
      <c r="M8" s="17">
        <f t="array" ref="M8">COUNT(IF('Bid Log'!$Z$3:$Z$324=Tables!J$7,IF('Bid Log'!$L$3:$L$324=Tables!$F9,'Bid Log'!$A$3:$A$324)))</f>
        <v>0</v>
      </c>
      <c r="N8" s="21">
        <f t="array" ref="N8">SUM(IF('Bid Log'!$Z$3:$Z$324=Tables!J$7,IF('Bid Log'!$L$3:$L$324=Tables!$F9,'Bid Log'!$P$3:$P$324)))</f>
        <v>0</v>
      </c>
      <c r="O8" s="17">
        <f t="array" ref="O8">COUNT(IF('Bid Log'!$Z$3:$Z$324=Tables!J$8,IF('Bid Log'!$L$3:$L$324=Tables!$F9,'Bid Log'!$A$3:$A$324)))</f>
        <v>0</v>
      </c>
      <c r="P8" s="21">
        <f t="array" ref="P8">SUM(IF('Bid Log'!$Z$3:$Z$324=Tables!J$8,IF('Bid Log'!$L$3:$L$324=Tables!$F9,'Bid Log'!$P$3:$P$324)))</f>
        <v>0</v>
      </c>
      <c r="Q8" s="17">
        <f t="array" ref="Q8">COUNT(IF('Bid Log'!$Z$3:$Z$324=Tables!J$9,IF('Bid Log'!$L$3:$L$324=Tables!$F9,'Bid Log'!$A$3:$A$324)))</f>
        <v>0</v>
      </c>
      <c r="R8" s="21">
        <f t="array" ref="R8">SUM(IF('Bid Log'!$Z$3:$Z$324=Tables!J$9,IF('Bid Log'!$L$3:$L$324=Tables!$F9,'Bid Log'!$P$3:$P$324)))</f>
        <v>0</v>
      </c>
      <c r="S8" s="17">
        <f t="array" ref="S8">COUNT(IF('Bid Log'!$Z$3:$Z$324=Tables!J$10,IF('Bid Log'!$L$3:$L$324=Tables!$F9,'Bid Log'!$A$3:$A$324)))</f>
        <v>0</v>
      </c>
      <c r="T8" s="21">
        <f t="array" ref="T8">SUM(IF('Bid Log'!$Z$3:$Z$324=Tables!J$10,IF('Bid Log'!$L$3:$L$324=Tables!$F9,'Bid Log'!$P$3:$P$324)))</f>
        <v>0</v>
      </c>
      <c r="U8" s="17">
        <f t="array" ref="U8">COUNT(IF('Bid Log'!$Z$3:$Z$324=Tables!J$11,IF('Bid Log'!$L$3:$L$324=Tables!$F9,'Bid Log'!$A$3:$A$324)))</f>
        <v>0</v>
      </c>
      <c r="V8" s="21">
        <f t="array" ref="V8">SUM(IF('Bid Log'!$Z$3:$Z$324=Tables!J$11,IF('Bid Log'!$L$3:$L$324=Tables!$F9,'Bid Log'!$P$3:$P$324)))</f>
        <v>0</v>
      </c>
      <c r="W8" s="44">
        <f t="shared" si="0"/>
        <v>0.44444444444444442</v>
      </c>
      <c r="X8" s="44">
        <f t="shared" si="1"/>
        <v>0.14596816965549694</v>
      </c>
      <c r="Y8" s="21">
        <f t="array" ref="Y8">SUM(IF('Bid Log'!$L$3:$L$324=Tables!$F9,'Bid Log'!$Y$3:$Y$324))</f>
        <v>0</v>
      </c>
      <c r="Z8" s="44">
        <f t="shared" si="2"/>
        <v>0</v>
      </c>
      <c r="AA8" s="21">
        <f t="array" ref="AA8">SUM(IF('Bid Log'!$L$3:$L$324=Tables!$F9,'Bid Log'!$AH$3:$AH$324))</f>
        <v>0</v>
      </c>
      <c r="AB8" s="44">
        <f t="shared" si="3"/>
        <v>0</v>
      </c>
      <c r="AC8" s="21"/>
    </row>
    <row r="9" spans="1:29">
      <c r="A9" s="14" t="str">
        <f>(Tables!F4)</f>
        <v>Frank</v>
      </c>
      <c r="B9" s="19">
        <f t="array" ref="B9">COUNT(IF('Bid Log'!$L$3:$L$324=Tables!$F4,'Bid Log'!$A$3:$A$324))</f>
        <v>68</v>
      </c>
      <c r="C9" s="21">
        <f t="array" ref="C9">SUM(IF('Bid Log'!$L$3:$L$324=Tables!$F4,'Bid Log'!$P$3:$P$324))</f>
        <v>31268982</v>
      </c>
      <c r="D9" s="19">
        <f t="array" ref="D9">COUNT(IF('Bid Log'!$Z$3:$Z$324=Tables!J$3,IF('Bid Log'!$L$3:$L$324=Tables!$F4,'Bid Log'!$A$3:$A$324)))</f>
        <v>26</v>
      </c>
      <c r="E9" s="21">
        <f t="array" ref="E9">SUM(IF('Bid Log'!$Z$3:$Z$324=Tables!J$3,IF('Bid Log'!$L$3:$L$324=Tables!$F4,'Bid Log'!$P$3:$P$324)))</f>
        <v>1843012</v>
      </c>
      <c r="F9" s="21">
        <f t="array" ref="F9">SUM(IF('Bid Log'!$Z$3:$Z$324=Tables!J$3,IF('Bid Log'!$L$3:$L$324=Tables!$F4,'Bid Log'!$AG$3:$AG$324)))</f>
        <v>23997</v>
      </c>
      <c r="G9" s="17">
        <f t="array" ref="G9">COUNT(IF('Bid Log'!$Z$3:$Z$324=Tables!J$4,IF('Bid Log'!$L$3:$L$324=Tables!$F4,'Bid Log'!$A$3:$A$324)))</f>
        <v>20</v>
      </c>
      <c r="H9" s="21">
        <f t="array" ref="H9">SUM(IF('Bid Log'!$Z$3:$Z$324=Tables!J$4,IF('Bid Log'!$L$3:$L$324=Tables!$F4,'Bid Log'!$P$3:$P$324)))</f>
        <v>24966500</v>
      </c>
      <c r="I9" s="17">
        <f t="array" ref="I9">COUNT(IF('Bid Log'!$Z$3:$Z$324=Tables!J$5,IF('Bid Log'!$L$3:$L$324=Tables!$F4,'Bid Log'!$A$3:$A$324)))</f>
        <v>0</v>
      </c>
      <c r="J9" s="21">
        <f t="array" ref="J9">SUM(IF('Bid Log'!$Z$3:$Z$324=Tables!J$5,IF('Bid Log'!$L$3:$L$324=Tables!$F4,'Bid Log'!$P$3:$P$324)))</f>
        <v>0</v>
      </c>
      <c r="K9" s="17">
        <f t="array" ref="K9">COUNT(IF('Bid Log'!$Z$3:$Z$324=Tables!J$6,IF('Bid Log'!$L$3:$L$324=Tables!$F4,'Bid Log'!$A$3:$A$324)))</f>
        <v>15</v>
      </c>
      <c r="L9" s="21">
        <f t="array" ref="L9">SUM(IF('Bid Log'!$Z$3:$Z$324=Tables!J$6,IF('Bid Log'!$L$3:$L$324=Tables!$F4,'Bid Log'!$P$3:$P$324)))</f>
        <v>4268420</v>
      </c>
      <c r="M9" s="17">
        <f t="array" ref="M9">COUNT(IF('Bid Log'!$Z$3:$Z$324=Tables!J$7,IF('Bid Log'!$L$3:$L$324=Tables!$F4,'Bid Log'!$A$3:$A$324)))</f>
        <v>1</v>
      </c>
      <c r="N9" s="21">
        <f t="array" ref="N9">SUM(IF('Bid Log'!$Z$3:$Z$324=Tables!J$7,IF('Bid Log'!$L$3:$L$324=Tables!$F4,'Bid Log'!$P$3:$P$324)))</f>
        <v>191050</v>
      </c>
      <c r="O9" s="17">
        <f t="array" ref="O9">COUNT(IF('Bid Log'!$Z$3:$Z$324=Tables!J$8,IF('Bid Log'!$L$3:$L$324=Tables!$F4,'Bid Log'!$A$3:$A$324)))</f>
        <v>0</v>
      </c>
      <c r="P9" s="21">
        <f t="array" ref="P9">SUM(IF('Bid Log'!$Z$3:$Z$324=Tables!J$8,IF('Bid Log'!$L$3:$L$324=Tables!$F4,'Bid Log'!$P$3:$P$324)))</f>
        <v>0</v>
      </c>
      <c r="Q9" s="17">
        <f t="array" ref="Q9">COUNT(IF('Bid Log'!$Z$3:$Z$324=Tables!J$9,IF('Bid Log'!$L$3:$L$324=Tables!$F4,'Bid Log'!$A$3:$A$324)))</f>
        <v>0</v>
      </c>
      <c r="R9" s="21">
        <f t="array" ref="R9">SUM(IF('Bid Log'!$Z$3:$Z$324=Tables!J$9,IF('Bid Log'!$L$3:$L$324=Tables!$F4,'Bid Log'!$P$3:$P$324)))</f>
        <v>0</v>
      </c>
      <c r="S9" s="17">
        <f t="array" ref="S9">COUNT(IF('Bid Log'!$Z$3:$Z$324=Tables!J$10,IF('Bid Log'!$L$3:$L$324=Tables!$F4,'Bid Log'!$A$3:$A$324)))</f>
        <v>6</v>
      </c>
      <c r="T9" s="21">
        <f t="array" ref="T9">SUM(IF('Bid Log'!$Z$3:$Z$324=Tables!J$10,IF('Bid Log'!$L$3:$L$324=Tables!$F4,'Bid Log'!$P$3:$P$324)))</f>
        <v>0</v>
      </c>
      <c r="U9" s="17">
        <f t="array" ref="U9">COUNT(IF('Bid Log'!$Z$3:$Z$324=Tables!J$11,IF('Bid Log'!$L$3:$L$324=Tables!$F4,'Bid Log'!$A$3:$A$324)))</f>
        <v>0</v>
      </c>
      <c r="V9" s="21">
        <f t="array" ref="V9">SUM(IF('Bid Log'!$Z$3:$Z$324=Tables!J$11,IF('Bid Log'!$L$3:$L$324=Tables!$F4,'Bid Log'!$P$3:$P$324)))</f>
        <v>0</v>
      </c>
      <c r="W9" s="44">
        <f t="shared" si="0"/>
        <v>0.38235294117647056</v>
      </c>
      <c r="X9" s="44">
        <f t="shared" si="1"/>
        <v>5.8940582075873146E-2</v>
      </c>
      <c r="Y9" s="21">
        <f t="array" ref="Y9">SUM(IF('Bid Log'!$L$3:$L$324=Tables!$F4,'Bid Log'!$Y$3:$Y$324))</f>
        <v>0</v>
      </c>
      <c r="Z9" s="44">
        <f t="shared" si="2"/>
        <v>0</v>
      </c>
      <c r="AA9" s="21">
        <f t="array" ref="AA9">SUM(IF('Bid Log'!$L$3:$L$324=Tables!$F4,'Bid Log'!$AH$3:$AH$324))</f>
        <v>0</v>
      </c>
      <c r="AB9" s="44">
        <f t="shared" si="3"/>
        <v>0</v>
      </c>
      <c r="AC9" s="21"/>
    </row>
    <row r="10" spans="1:29" s="22" customFormat="1">
      <c r="A10" s="22" t="str">
        <f>(Tables!F12)</f>
        <v>Randy P.</v>
      </c>
      <c r="B10" s="29">
        <f t="array" ref="B10">COUNT(IF('Bid Log'!$L$3:$L$324=Tables!$F12,'Bid Log'!$A$3:$A$324))</f>
        <v>0</v>
      </c>
      <c r="C10" s="21">
        <f t="array" ref="C10">SUM(IF('Bid Log'!$L$3:$L$324=Tables!$F12,'Bid Log'!$P$3:$P$324))</f>
        <v>0</v>
      </c>
      <c r="D10" s="29">
        <f t="array" ref="D10">COUNT(IF('Bid Log'!$Z$3:$Z$324=Tables!J$3,IF('Bid Log'!$L$3:$L$324=Tables!$F12,'Bid Log'!$A$3:$A$324)))</f>
        <v>0</v>
      </c>
      <c r="E10" s="21">
        <f t="array" ref="E10">SUM(IF('Bid Log'!$Z$3:$Z$324=Tables!J$3,IF('Bid Log'!$L$3:$L$324=Tables!$F12,'Bid Log'!$P$3:$P$324)))</f>
        <v>0</v>
      </c>
      <c r="F10" s="21">
        <f t="array" ref="F10">SUM(IF('Bid Log'!$Z$3:$Z$324=Tables!J$3,IF('Bid Log'!$L$3:$L$324=Tables!$F12,'Bid Log'!$AG$3:$AG$324)))</f>
        <v>0</v>
      </c>
      <c r="G10" s="23">
        <f t="array" ref="G10">COUNT(IF('Bid Log'!$Z$3:$Z$324=Tables!J$4,IF('Bid Log'!$L$3:$L$324=Tables!$F12,'Bid Log'!$A$3:$A$324)))</f>
        <v>0</v>
      </c>
      <c r="H10" s="21">
        <f t="array" ref="H10">SUM(IF('Bid Log'!$Z$3:$Z$324=Tables!J$4,IF('Bid Log'!$L$3:$L$324=Tables!$F12,'Bid Log'!$P$3:$P$324)))</f>
        <v>0</v>
      </c>
      <c r="I10" s="23">
        <f t="array" ref="I10">COUNT(IF('Bid Log'!$Z$3:$Z$324=Tables!J$5,IF('Bid Log'!$L$3:$L$324=Tables!$F12,'Bid Log'!$A$3:$A$324)))</f>
        <v>0</v>
      </c>
      <c r="J10" s="21">
        <f t="array" ref="J10">SUM(IF('Bid Log'!$Z$3:$Z$324=Tables!J$5,IF('Bid Log'!$L$3:$L$324=Tables!$F12,'Bid Log'!$P$3:$P$324)))</f>
        <v>0</v>
      </c>
      <c r="K10" s="23">
        <f t="array" ref="K10">COUNT(IF('Bid Log'!$Z$3:$Z$324=Tables!J$6,IF('Bid Log'!$L$3:$L$324=Tables!$F12,'Bid Log'!$A$3:$A$324)))</f>
        <v>0</v>
      </c>
      <c r="L10" s="21">
        <f t="array" ref="L10">SUM(IF('Bid Log'!$Z$3:$Z$324=Tables!J$6,IF('Bid Log'!$L$3:$L$324=Tables!$F12,'Bid Log'!$P$3:$P$324)))</f>
        <v>0</v>
      </c>
      <c r="M10" s="23">
        <f t="array" ref="M10">COUNT(IF('Bid Log'!$Z$3:$Z$324=Tables!J$7,IF('Bid Log'!$L$3:$L$324=Tables!$F12,'Bid Log'!$A$3:$A$324)))</f>
        <v>0</v>
      </c>
      <c r="N10" s="21">
        <f t="array" ref="N10">SUM(IF('Bid Log'!$Z$3:$Z$324=Tables!J$7,IF('Bid Log'!$L$3:$L$324=Tables!$F12,'Bid Log'!$P$3:$P$324)))</f>
        <v>0</v>
      </c>
      <c r="O10" s="23">
        <f t="array" ref="O10">COUNT(IF('Bid Log'!$Z$3:$Z$324=Tables!J$8,IF('Bid Log'!$L$3:$L$324=Tables!$F12,'Bid Log'!$A$3:$A$324)))</f>
        <v>0</v>
      </c>
      <c r="P10" s="21">
        <f t="array" ref="P10">SUM(IF('Bid Log'!$Z$3:$Z$324=Tables!J$8,IF('Bid Log'!$L$3:$L$324=Tables!$F12,'Bid Log'!$P$3:$P$324)))</f>
        <v>0</v>
      </c>
      <c r="Q10" s="23">
        <f t="array" ref="Q10">COUNT(IF('Bid Log'!$Z$3:$Z$324=Tables!J$9,IF('Bid Log'!$L$3:$L$324=Tables!$F12,'Bid Log'!$A$3:$A$324)))</f>
        <v>0</v>
      </c>
      <c r="R10" s="21">
        <f t="array" ref="R10">SUM(IF('Bid Log'!$Z$3:$Z$324=Tables!J$9,IF('Bid Log'!$L$3:$L$324=Tables!$F12,'Bid Log'!$P$3:$P$324)))</f>
        <v>0</v>
      </c>
      <c r="S10" s="23">
        <f t="array" ref="S10">COUNT(IF('Bid Log'!$Z$3:$Z$324=Tables!J$10,IF('Bid Log'!$L$3:$L$324=Tables!$F12,'Bid Log'!$A$3:$A$324)))</f>
        <v>0</v>
      </c>
      <c r="T10" s="21">
        <f t="array" ref="T10">SUM(IF('Bid Log'!$Z$3:$Z$324=Tables!J$10,IF('Bid Log'!$L$3:$L$324=Tables!$F12,'Bid Log'!$P$3:$P$324)))</f>
        <v>0</v>
      </c>
      <c r="U10" s="23">
        <f t="array" ref="U10">COUNT(IF('Bid Log'!$Z$3:$Z$324=Tables!J$11,IF('Bid Log'!$L$3:$L$324=Tables!$F12,'Bid Log'!$A$3:$A$324)))</f>
        <v>0</v>
      </c>
      <c r="V10" s="21">
        <f t="array" ref="V10">SUM(IF('Bid Log'!$Z$3:$Z$324=Tables!J$11,IF('Bid Log'!$L$3:$L$324=Tables!$F12,'Bid Log'!$P$3:$P$324)))</f>
        <v>0</v>
      </c>
      <c r="W10" s="44" t="e">
        <f t="shared" si="0"/>
        <v>#DIV/0!</v>
      </c>
      <c r="X10" s="44" t="e">
        <f t="shared" si="1"/>
        <v>#DIV/0!</v>
      </c>
      <c r="Y10" s="21">
        <f t="array" ref="Y10">SUM(IF('Bid Log'!$L$3:$L$324=Tables!$F12,'Bid Log'!$Y$3:$Y$324))</f>
        <v>0</v>
      </c>
      <c r="Z10" s="44" t="e">
        <f t="shared" si="2"/>
        <v>#DIV/0!</v>
      </c>
      <c r="AA10" s="21">
        <f t="array" ref="AA10">SUM(IF('Bid Log'!$L$3:$L$324=Tables!$F12,'Bid Log'!$AH$3:$AH$324))</f>
        <v>0</v>
      </c>
      <c r="AB10" s="44" t="e">
        <f t="shared" si="3"/>
        <v>#DIV/0!</v>
      </c>
      <c r="AC10" s="21"/>
    </row>
    <row r="11" spans="1:29" s="22" customFormat="1">
      <c r="A11" s="22" t="str">
        <f>(Tables!F18)</f>
        <v>Caronne</v>
      </c>
      <c r="B11" s="29">
        <f t="array" ref="B11">COUNT(IF('Bid Log'!$L$3:$L$324=Tables!$F18,'Bid Log'!$A$3:$A$324))</f>
        <v>0</v>
      </c>
      <c r="C11" s="21">
        <f t="array" ref="C11">SUM(IF('Bid Log'!$L$3:$L$324=Tables!$F18,'Bid Log'!$P$3:$P$324))</f>
        <v>0</v>
      </c>
      <c r="D11" s="29">
        <f t="array" ref="D11">COUNT(IF('Bid Log'!$Z$3:$Z$324=Tables!J$3,IF('Bid Log'!$L$3:$L$324=Tables!$F18,'Bid Log'!$A$3:$A$324)))</f>
        <v>0</v>
      </c>
      <c r="E11" s="21">
        <f t="array" ref="E11">SUM(IF('Bid Log'!$Z$3:$Z$324=Tables!J$3,IF('Bid Log'!$L$3:$L$324=Tables!$F18,'Bid Log'!$P$3:$P$324)))</f>
        <v>0</v>
      </c>
      <c r="F11" s="21">
        <f t="array" ref="F11">SUM(IF('Bid Log'!$Z$3:$Z$324=Tables!J$3,IF('Bid Log'!$L$3:$L$324=Tables!$F18,'Bid Log'!$AG$3:$AG$324)))</f>
        <v>0</v>
      </c>
      <c r="G11" s="23">
        <f t="array" ref="G11">COUNT(IF('Bid Log'!$Z$3:$Z$324=Tables!J$4,IF('Bid Log'!$L$3:$L$324=Tables!$F18,'Bid Log'!$A$3:$A$324)))</f>
        <v>0</v>
      </c>
      <c r="H11" s="21">
        <f t="array" ref="H11">SUM(IF('Bid Log'!$Z$3:$Z$324=Tables!J$4,IF('Bid Log'!$L$3:$L$324=Tables!$F18,'Bid Log'!$P$3:$P$324)))</f>
        <v>0</v>
      </c>
      <c r="I11" s="23">
        <f t="array" ref="I11">COUNT(IF('Bid Log'!$Z$3:$Z$324=Tables!J$5,IF('Bid Log'!$L$3:$L$324=Tables!$F18,'Bid Log'!$A$3:$A$324)))</f>
        <v>0</v>
      </c>
      <c r="J11" s="21">
        <f t="array" ref="J11">SUM(IF('Bid Log'!$Z$3:$Z$324=Tables!J$5,IF('Bid Log'!$L$3:$L$324=Tables!$F18,'Bid Log'!$P$3:$P$324)))</f>
        <v>0</v>
      </c>
      <c r="K11" s="23">
        <f t="array" ref="K11">COUNT(IF('Bid Log'!$Z$3:$Z$324=Tables!J$6,IF('Bid Log'!$L$3:$L$324=Tables!$F18,'Bid Log'!$A$3:$A$324)))</f>
        <v>0</v>
      </c>
      <c r="L11" s="21">
        <f t="array" ref="L11">SUM(IF('Bid Log'!$Z$3:$Z$324=Tables!J$6,IF('Bid Log'!$L$3:$L$324=Tables!$F18,'Bid Log'!$P$3:$P$324)))</f>
        <v>0</v>
      </c>
      <c r="M11" s="23">
        <f t="array" ref="M11">COUNT(IF('Bid Log'!$Z$3:$Z$324=Tables!J$7,IF('Bid Log'!$L$3:$L$324=Tables!$F18,'Bid Log'!$A$3:$A$324)))</f>
        <v>0</v>
      </c>
      <c r="N11" s="21">
        <f t="array" ref="N11">SUM(IF('Bid Log'!$Z$3:$Z$324=Tables!J$7,IF('Bid Log'!$L$3:$L$324=Tables!$F18,'Bid Log'!$P$3:$P$324)))</f>
        <v>0</v>
      </c>
      <c r="O11" s="23">
        <f t="array" ref="O11">COUNT(IF('Bid Log'!$Z$3:$Z$324=Tables!J$8,IF('Bid Log'!$L$3:$L$324=Tables!$F18,'Bid Log'!$A$3:$A$324)))</f>
        <v>0</v>
      </c>
      <c r="P11" s="21">
        <f t="array" ref="P11">SUM(IF('Bid Log'!$Z$3:$Z$324=Tables!J$8,IF('Bid Log'!$L$3:$L$324=Tables!$F18,'Bid Log'!$P$3:$P$324)))</f>
        <v>0</v>
      </c>
      <c r="Q11" s="23">
        <f t="array" ref="Q11">COUNT(IF('Bid Log'!$Z$3:$Z$324=Tables!J$9,IF('Bid Log'!$L$3:$L$324=Tables!$F18,'Bid Log'!$A$3:$A$324)))</f>
        <v>0</v>
      </c>
      <c r="R11" s="21">
        <f t="array" ref="R11">SUM(IF('Bid Log'!$Z$3:$Z$324=Tables!J$9,IF('Bid Log'!$L$3:$L$324=Tables!$F18,'Bid Log'!$P$3:$P$324)))</f>
        <v>0</v>
      </c>
      <c r="S11" s="23">
        <f t="array" ref="S11">COUNT(IF('Bid Log'!$Z$3:$Z$324=Tables!J$10,IF('Bid Log'!$L$3:$L$324=Tables!$F18,'Bid Log'!$A$3:$A$324)))</f>
        <v>0</v>
      </c>
      <c r="T11" s="21">
        <f t="array" ref="T11">SUM(IF('Bid Log'!$Z$3:$Z$324=Tables!J$10,IF('Bid Log'!$L$3:$L$324=Tables!$F18,'Bid Log'!$P$3:$P$324)))</f>
        <v>0</v>
      </c>
      <c r="U11" s="23">
        <f t="array" ref="U11">COUNT(IF('Bid Log'!$Z$3:$Z$324=Tables!J$11,IF('Bid Log'!$L$3:$L$324=Tables!$F18,'Bid Log'!$A$3:$A$324)))</f>
        <v>0</v>
      </c>
      <c r="V11" s="21">
        <f t="array" ref="V11">SUM(IF('Bid Log'!$Z$3:$Z$324=Tables!J$11,IF('Bid Log'!$L$3:$L$324=Tables!$F18,'Bid Log'!$P$3:$P$324)))</f>
        <v>0</v>
      </c>
      <c r="W11" s="44" t="e">
        <f>SUM(D11/B11)</f>
        <v>#DIV/0!</v>
      </c>
      <c r="X11" s="44" t="e">
        <f>SUM(E11/C11)</f>
        <v>#DIV/0!</v>
      </c>
      <c r="Y11" s="21">
        <f t="array" ref="Y11">SUM(IF('Bid Log'!$L$3:$L$324=Tables!$F18,'Bid Log'!$Y$3:$Y$324))</f>
        <v>0</v>
      </c>
      <c r="Z11" s="44" t="e">
        <f t="shared" si="2"/>
        <v>#DIV/0!</v>
      </c>
      <c r="AA11" s="21">
        <f t="array" ref="AA11">SUM(IF('Bid Log'!$L$3:$L$324=Tables!$F18,'Bid Log'!$AH$3:$AH$324))</f>
        <v>0</v>
      </c>
      <c r="AB11" s="44" t="e">
        <f t="shared" si="3"/>
        <v>#DIV/0!</v>
      </c>
      <c r="AC11" s="21"/>
    </row>
    <row r="12" spans="1:29" s="22" customFormat="1">
      <c r="A12" s="22" t="str">
        <f>(Tables!F7)</f>
        <v>Bill</v>
      </c>
      <c r="B12" s="29">
        <f t="array" ref="B12">COUNT(IF('Bid Log'!$L$3:$L$324=Tables!$F7,'Bid Log'!$A$3:$A$324))</f>
        <v>3</v>
      </c>
      <c r="C12" s="21">
        <f t="array" ref="C12">SUM(IF('Bid Log'!$L$3:$L$324=Tables!$F7,'Bid Log'!$P$3:$P$324))</f>
        <v>39213</v>
      </c>
      <c r="D12" s="29">
        <f t="array" ref="D12">COUNT(IF('Bid Log'!$Z$3:$Z$324=Tables!J$3,IF('Bid Log'!$L$3:$L$324=Tables!$F7,'Bid Log'!$A$3:$A$324)))</f>
        <v>3</v>
      </c>
      <c r="E12" s="21">
        <f t="array" ref="E12">SUM(IF('Bid Log'!$Z$3:$Z$324=Tables!J$3,IF('Bid Log'!$L$3:$L$324=Tables!$F7,'Bid Log'!$P$3:$P$324)))</f>
        <v>39213</v>
      </c>
      <c r="F12" s="24">
        <f t="array" ref="F12">SUM(IF('Bid Log'!$Z$3:$Z$324=Tables!J$3,IF('Bid Log'!$L$3:$L$324=Tables!$F7,'Bid Log'!$AG$3:$AG$324)))</f>
        <v>0</v>
      </c>
      <c r="G12" s="23">
        <f t="array" ref="G12">COUNT(IF('Bid Log'!$Z$3:$Z$324=Tables!J$4,IF('Bid Log'!$L$3:$L$324=Tables!$F7,'Bid Log'!$A$3:$A$324)))</f>
        <v>0</v>
      </c>
      <c r="H12" s="21">
        <f t="array" ref="H12">SUM(IF('Bid Log'!$Z$3:$Z$324=Tables!J$4,IF('Bid Log'!$L$3:$L$324=Tables!$F7,'Bid Log'!$P$3:$P$324)))</f>
        <v>0</v>
      </c>
      <c r="I12" s="23">
        <f t="array" ref="I12">COUNT(IF('Bid Log'!$Z$3:$Z$324=Tables!J$5,IF('Bid Log'!$L$3:$L$324=Tables!$F7,'Bid Log'!$A$3:$A$324)))</f>
        <v>0</v>
      </c>
      <c r="J12" s="21">
        <f t="array" ref="J12">SUM(IF('Bid Log'!$Z$3:$Z$324=Tables!J$5,IF('Bid Log'!$L$3:$L$324=Tables!$F7,'Bid Log'!$P$3:$P$324)))</f>
        <v>0</v>
      </c>
      <c r="K12" s="23">
        <f t="array" ref="K12">COUNT(IF('Bid Log'!$Z$3:$Z$324=Tables!J$6,IF('Bid Log'!$L$3:$L$324=Tables!$F7,'Bid Log'!$A$3:$A$324)))</f>
        <v>0</v>
      </c>
      <c r="L12" s="21">
        <f t="array" ref="L12">SUM(IF('Bid Log'!$Z$3:$Z$324=Tables!J$6,IF('Bid Log'!$L$3:$L$324=Tables!$F7,'Bid Log'!$P$3:$P$324)))</f>
        <v>0</v>
      </c>
      <c r="M12" s="23">
        <f t="array" ref="M12">COUNT(IF('Bid Log'!$Z$3:$Z$324=Tables!J$7,IF('Bid Log'!$L$3:$L$324=Tables!$F7,'Bid Log'!$A$3:$A$324)))</f>
        <v>0</v>
      </c>
      <c r="N12" s="21">
        <f t="array" ref="N12">SUM(IF('Bid Log'!$Z$3:$Z$324=Tables!J$7,IF('Bid Log'!$L$3:$L$324=Tables!$F7,'Bid Log'!$P$3:$P$324)))</f>
        <v>0</v>
      </c>
      <c r="O12" s="23">
        <f t="array" ref="O12">COUNT(IF('Bid Log'!$Z$3:$Z$324=Tables!J$8,IF('Bid Log'!$L$3:$L$324=Tables!$F7,'Bid Log'!$A$3:$A$324)))</f>
        <v>0</v>
      </c>
      <c r="P12" s="21">
        <f t="array" ref="P12">SUM(IF('Bid Log'!$Z$3:$Z$324=Tables!J$8,IF('Bid Log'!$L$3:$L$324=Tables!$F7,'Bid Log'!$P$3:$P$324)))</f>
        <v>0</v>
      </c>
      <c r="Q12" s="23">
        <f t="array" ref="Q12">COUNT(IF('Bid Log'!$Z$3:$Z$324=Tables!J$9,IF('Bid Log'!$L$3:$L$324=Tables!$F7,'Bid Log'!$A$3:$A$324)))</f>
        <v>0</v>
      </c>
      <c r="R12" s="21">
        <f t="array" ref="R12">SUM(IF('Bid Log'!$Z$3:$Z$324=Tables!J$9,IF('Bid Log'!$L$3:$L$324=Tables!$F7,'Bid Log'!$P$3:$P$324)))</f>
        <v>0</v>
      </c>
      <c r="S12" s="23">
        <f t="array" ref="S12">COUNT(IF('Bid Log'!$Z$3:$Z$324=Tables!J$10,IF('Bid Log'!$L$3:$L$324=Tables!$F7,'Bid Log'!$A$3:$A$324)))</f>
        <v>0</v>
      </c>
      <c r="T12" s="21">
        <f t="array" ref="T12">SUM(IF('Bid Log'!$Z$3:$Z$324=Tables!J$10,IF('Bid Log'!$L$3:$L$324=Tables!$F7,'Bid Log'!$P$3:$P$324)))</f>
        <v>0</v>
      </c>
      <c r="U12" s="23">
        <f t="array" ref="U12">COUNT(IF('Bid Log'!$Z$3:$Z$324=Tables!J$11,IF('Bid Log'!$L$3:$L$324=Tables!$F7,'Bid Log'!$A$3:$A$324)))</f>
        <v>0</v>
      </c>
      <c r="V12" s="21">
        <f t="array" ref="V12">SUM(IF('Bid Log'!$Z$3:$Z$324=Tables!J$11,IF('Bid Log'!$L$3:$L$324=Tables!$F7,'Bid Log'!$P$3:$P$324)))</f>
        <v>0</v>
      </c>
      <c r="W12" s="44">
        <f t="shared" si="0"/>
        <v>1</v>
      </c>
      <c r="X12" s="46">
        <f t="shared" ref="X12:X22" si="4">SUM(E12/C12)</f>
        <v>1</v>
      </c>
      <c r="Y12" s="21">
        <f t="array" ref="Y12">SUM(IF('Bid Log'!$L$3:$L$324=Tables!$F7,'Bid Log'!$Y$3:$Y$324))</f>
        <v>0</v>
      </c>
      <c r="Z12" s="44">
        <f t="shared" si="2"/>
        <v>0</v>
      </c>
      <c r="AA12" s="21">
        <f t="array" ref="AA12">SUM(IF('Bid Log'!$L$3:$L$324=Tables!$F7,'Bid Log'!$AH$3:$AH$324))</f>
        <v>0</v>
      </c>
      <c r="AB12" s="44">
        <f t="shared" si="3"/>
        <v>0</v>
      </c>
      <c r="AC12" s="21"/>
    </row>
    <row r="13" spans="1:29" s="22" customFormat="1">
      <c r="A13" s="22" t="str">
        <f>(Tables!F19)</f>
        <v>Rudy</v>
      </c>
      <c r="B13" s="29">
        <f t="array" ref="B13">COUNT(IF('Bid Log'!$L$3:$L$324=Tables!$F19,'Bid Log'!$A$3:$A$324))</f>
        <v>48</v>
      </c>
      <c r="C13" s="21">
        <f t="array" ref="C13">SUM(IF('Bid Log'!$L$3:$L$324=Tables!$F19,'Bid Log'!$P$3:$P$324))</f>
        <v>17905013</v>
      </c>
      <c r="D13" s="29">
        <f t="array" ref="D13">COUNT(IF('Bid Log'!$Z$3:$Z$324=Tables!J$3,IF('Bid Log'!$L$3:$L$324=Tables!$F19,'Bid Log'!$A$3:$A$324)))</f>
        <v>22</v>
      </c>
      <c r="E13" s="21">
        <f t="array" ref="E13">SUM(IF('Bid Log'!$Z$3:$Z$324=Tables!J$3,IF('Bid Log'!$L$3:$L$324=Tables!$F19,'Bid Log'!$P$3:$P$324)))</f>
        <v>4684907</v>
      </c>
      <c r="F13" s="24">
        <f t="array" ref="F13">SUM(IF('Bid Log'!$Z$3:$Z$324=Tables!J$3,IF('Bid Log'!$L$3:$L$324=Tables!$F19,'Bid Log'!$AG$3:$AG$324)))</f>
        <v>0</v>
      </c>
      <c r="G13" s="23">
        <f t="array" ref="G13">COUNT(IF('Bid Log'!$Z$3:$Z$324=Tables!J$4,IF('Bid Log'!$L$3:$L$324=Tables!$F19,'Bid Log'!$A$3:$A$324)))</f>
        <v>19</v>
      </c>
      <c r="H13" s="21">
        <f t="array" ref="H13">SUM(IF('Bid Log'!$Z$3:$Z$324=Tables!J$4,IF('Bid Log'!$L$3:$L$324=Tables!$F19,'Bid Log'!$P$3:$P$324)))</f>
        <v>10209946</v>
      </c>
      <c r="I13" s="23">
        <f t="array" ref="I13">COUNT(IF('Bid Log'!$Z$3:$Z$324=Tables!J$5,IF('Bid Log'!$L$3:$L$324=Tables!$F19,'Bid Log'!$A$3:$A$324)))</f>
        <v>0</v>
      </c>
      <c r="J13" s="21">
        <f t="array" ref="J13">SUM(IF('Bid Log'!$Z$3:$Z$324=Tables!J$5,IF('Bid Log'!$L$3:$L$324=Tables!$F19,'Bid Log'!$P$3:$P$324)))</f>
        <v>0</v>
      </c>
      <c r="K13" s="23">
        <f t="array" ref="K13">COUNT(IF('Bid Log'!$Z$3:$Z$324=Tables!J$6,IF('Bid Log'!$L$3:$L$324=Tables!$F19,'Bid Log'!$A$3:$A$324)))</f>
        <v>1</v>
      </c>
      <c r="L13" s="21">
        <f t="array" ref="L13">SUM(IF('Bid Log'!$Z$3:$Z$324=Tables!J$6,IF('Bid Log'!$L$3:$L$324=Tables!$F19,'Bid Log'!$P$3:$P$324)))</f>
        <v>99510</v>
      </c>
      <c r="M13" s="23">
        <f t="array" ref="M13">COUNT(IF('Bid Log'!$Z$3:$Z$324=Tables!J$7,IF('Bid Log'!$L$3:$L$324=Tables!$F19,'Bid Log'!$A$3:$A$324)))</f>
        <v>2</v>
      </c>
      <c r="N13" s="21">
        <f t="array" ref="N13">SUM(IF('Bid Log'!$Z$3:$Z$324=Tables!J$7,IF('Bid Log'!$L$3:$L$324=Tables!$F19,'Bid Log'!$P$3:$P$324)))</f>
        <v>2910650</v>
      </c>
      <c r="O13" s="23">
        <f t="array" ref="O13">COUNT(IF('Bid Log'!$Z$3:$Z$324=Tables!J$8,IF('Bid Log'!$L$3:$L$324=Tables!$F19,'Bid Log'!$A$3:$A$324)))</f>
        <v>0</v>
      </c>
      <c r="P13" s="21">
        <f t="array" ref="P13">SUM(IF('Bid Log'!$Z$3:$Z$324=Tables!J$8,IF('Bid Log'!$L$3:$L$324=Tables!$F19,'Bid Log'!$P$3:$P$324)))</f>
        <v>0</v>
      </c>
      <c r="Q13" s="23">
        <f t="array" ref="Q13">COUNT(IF('Bid Log'!$Z$3:$Z$324=Tables!J$9,IF('Bid Log'!$L$3:$L$324=Tables!$F19,'Bid Log'!$A$3:$A$324)))</f>
        <v>0</v>
      </c>
      <c r="R13" s="21">
        <f t="array" ref="R13">SUM(IF('Bid Log'!$Z$3:$Z$324=Tables!J$9,IF('Bid Log'!$L$3:$L$324=Tables!$F19,'Bid Log'!$P$3:$P$324)))</f>
        <v>0</v>
      </c>
      <c r="S13" s="23">
        <f t="array" ref="S13">COUNT(IF('Bid Log'!$Z$3:$Z$324=Tables!J$10,IF('Bid Log'!$L$3:$L$324=Tables!$F19,'Bid Log'!$A$3:$A$324)))</f>
        <v>4</v>
      </c>
      <c r="T13" s="21">
        <f t="array" ref="T13">SUM(IF('Bid Log'!$Z$3:$Z$324=Tables!J$10,IF('Bid Log'!$L$3:$L$324=Tables!$F19,'Bid Log'!$P$3:$P$324)))</f>
        <v>0</v>
      </c>
      <c r="U13" s="23">
        <f t="array" ref="U13">COUNT(IF('Bid Log'!$Z$3:$Z$324=Tables!J$11,IF('Bid Log'!$L$3:$L$324=Tables!$F19,'Bid Log'!$A$3:$A$324)))</f>
        <v>0</v>
      </c>
      <c r="V13" s="21">
        <f t="array" ref="V13">SUM(IF('Bid Log'!$Z$3:$Z$324=Tables!J$11,IF('Bid Log'!$L$3:$L$324=Tables!$F19,'Bid Log'!$P$3:$P$324)))</f>
        <v>0</v>
      </c>
      <c r="W13" s="46">
        <f t="shared" ref="W13:W21" si="5">SUM(D13/B13)</f>
        <v>0.45833333333333331</v>
      </c>
      <c r="X13" s="46">
        <f t="shared" si="4"/>
        <v>0.26165337048345066</v>
      </c>
      <c r="Y13" s="21">
        <f t="array" ref="Y13">SUM(IF('Bid Log'!$L$3:$L$324=Tables!$F19,'Bid Log'!$Y$3:$Y$324))</f>
        <v>0</v>
      </c>
      <c r="Z13" s="44">
        <f t="shared" si="2"/>
        <v>0</v>
      </c>
      <c r="AA13" s="21">
        <f t="array" ref="AA13">SUM(IF('Bid Log'!$L$3:$L$324=Tables!$F19,'Bid Log'!$AH$3:$AH$324))</f>
        <v>0</v>
      </c>
      <c r="AB13" s="44">
        <f t="shared" si="3"/>
        <v>0</v>
      </c>
      <c r="AC13" s="21"/>
    </row>
    <row r="14" spans="1:29" s="22" customFormat="1">
      <c r="A14" s="22" t="str">
        <f>(Tables!F20)</f>
        <v>Randy D.</v>
      </c>
      <c r="B14" s="29">
        <f t="array" ref="B14">COUNT(IF('Bid Log'!$L$3:$L$324=Tables!$F20,'Bid Log'!$A$3:$A$324))</f>
        <v>0</v>
      </c>
      <c r="C14" s="21">
        <f t="array" ref="C14">SUM(IF('Bid Log'!$L$3:$L$324=Tables!$F20,'Bid Log'!$P$3:$P$324))</f>
        <v>0</v>
      </c>
      <c r="D14" s="29">
        <f t="array" ref="D14">COUNT(IF('Bid Log'!$Z$3:$Z$324=Tables!J$3,IF('Bid Log'!$L$3:$L$324=Tables!$F20,'Bid Log'!$A$3:$A$324)))</f>
        <v>0</v>
      </c>
      <c r="E14" s="21">
        <f t="array" ref="E14">SUM(IF('Bid Log'!$Z$3:$Z$324=Tables!J$3,IF('Bid Log'!$L$3:$L$324=Tables!$F20,'Bid Log'!$P$3:$P$324)))</f>
        <v>0</v>
      </c>
      <c r="F14" s="24">
        <f t="array" ref="F14">SUM(IF('Bid Log'!$Z$3:$Z$324=Tables!J$3,IF('Bid Log'!$L$3:$L$324=Tables!$F20,'Bid Log'!$AG$3:$AG$324)))</f>
        <v>0</v>
      </c>
      <c r="G14" s="23">
        <f t="array" ref="G14">COUNT(IF('Bid Log'!$Z$3:$Z$324=Tables!J$4,IF('Bid Log'!$L$3:$L$324=Tables!$F20,'Bid Log'!$A$3:$A$324)))</f>
        <v>0</v>
      </c>
      <c r="H14" s="21">
        <f t="array" ref="H14">SUM(IF('Bid Log'!$Z$3:$Z$324=Tables!J$4,IF('Bid Log'!$L$3:$L$324=Tables!$F20,'Bid Log'!$P$3:$P$324)))</f>
        <v>0</v>
      </c>
      <c r="I14" s="23">
        <f t="array" ref="I14">COUNT(IF('Bid Log'!$Z$3:$Z$324=Tables!J$5,IF('Bid Log'!$L$3:$L$324=Tables!$F20,'Bid Log'!$A$3:$A$324)))</f>
        <v>0</v>
      </c>
      <c r="J14" s="21">
        <f t="array" ref="J14">SUM(IF('Bid Log'!$Z$3:$Z$324=Tables!J$5,IF('Bid Log'!$L$3:$L$324=Tables!$F20,'Bid Log'!$P$3:$P$324)))</f>
        <v>0</v>
      </c>
      <c r="K14" s="23">
        <f t="array" ref="K14">COUNT(IF('Bid Log'!$Z$3:$Z$324=Tables!J$6,IF('Bid Log'!$L$3:$L$324=Tables!$F20,'Bid Log'!$A$3:$A$324)))</f>
        <v>0</v>
      </c>
      <c r="L14" s="21">
        <f t="array" ref="L14">SUM(IF('Bid Log'!$Z$3:$Z$324=Tables!J$6,IF('Bid Log'!$L$3:$L$324=Tables!$F20,'Bid Log'!$P$3:$P$324)))</f>
        <v>0</v>
      </c>
      <c r="M14" s="23">
        <f t="array" ref="M14">COUNT(IF('Bid Log'!$Z$3:$Z$324=Tables!J$7,IF('Bid Log'!$L$3:$L$324=Tables!$F20,'Bid Log'!$A$3:$A$324)))</f>
        <v>0</v>
      </c>
      <c r="N14" s="21">
        <f t="array" ref="N14">SUM(IF('Bid Log'!$Z$3:$Z$324=Tables!J$7,IF('Bid Log'!$L$3:$L$324=Tables!$F20,'Bid Log'!$P$3:$P$324)))</f>
        <v>0</v>
      </c>
      <c r="O14" s="23">
        <f t="array" ref="O14">COUNT(IF('Bid Log'!$Z$3:$Z$324=Tables!J$8,IF('Bid Log'!$L$3:$L$324=Tables!$F20,'Bid Log'!$A$3:$A$324)))</f>
        <v>0</v>
      </c>
      <c r="P14" s="21">
        <f t="array" ref="P14">SUM(IF('Bid Log'!$Z$3:$Z$324=Tables!J$8,IF('Bid Log'!$L$3:$L$324=Tables!$F20,'Bid Log'!$P$3:$P$324)))</f>
        <v>0</v>
      </c>
      <c r="Q14" s="23">
        <f t="array" ref="Q14">COUNT(IF('Bid Log'!$Z$3:$Z$324=Tables!J$9,IF('Bid Log'!$L$3:$L$324=Tables!$F20,'Bid Log'!$A$3:$A$324)))</f>
        <v>0</v>
      </c>
      <c r="R14" s="21">
        <f t="array" ref="R14">SUM(IF('Bid Log'!$Z$3:$Z$324=Tables!J$9,IF('Bid Log'!$L$3:$L$324=Tables!$F20,'Bid Log'!$P$3:$P$324)))</f>
        <v>0</v>
      </c>
      <c r="S14" s="23">
        <f t="array" ref="S14">COUNT(IF('Bid Log'!$Z$3:$Z$324=Tables!J$10,IF('Bid Log'!$L$3:$L$324=Tables!$F20,'Bid Log'!$A$3:$A$324)))</f>
        <v>0</v>
      </c>
      <c r="T14" s="21">
        <f t="array" ref="T14">SUM(IF('Bid Log'!$Z$3:$Z$324=Tables!J$10,IF('Bid Log'!$L$3:$L$324=Tables!$F20,'Bid Log'!$P$3:$P$324)))</f>
        <v>0</v>
      </c>
      <c r="U14" s="23">
        <f t="array" ref="U14">COUNT(IF('Bid Log'!$Z$3:$Z$324=Tables!J$11,IF('Bid Log'!$L$3:$L$324=Tables!$F20,'Bid Log'!$A$3:$A$324)))</f>
        <v>0</v>
      </c>
      <c r="V14" s="21">
        <f t="array" ref="V14">SUM(IF('Bid Log'!$Z$3:$Z$324=Tables!J$11,IF('Bid Log'!$L$3:$L$324=Tables!$F20,'Bid Log'!$P$3:$P$324)))</f>
        <v>0</v>
      </c>
      <c r="W14" s="46" t="e">
        <f t="shared" si="5"/>
        <v>#DIV/0!</v>
      </c>
      <c r="X14" s="46" t="e">
        <f t="shared" si="4"/>
        <v>#DIV/0!</v>
      </c>
      <c r="Y14" s="21">
        <f t="array" ref="Y14">SUM(IF('Bid Log'!$L$3:$L$324=Tables!$F20,'Bid Log'!$Y$3:$Y$324))</f>
        <v>0</v>
      </c>
      <c r="Z14" s="44" t="e">
        <f t="shared" si="2"/>
        <v>#DIV/0!</v>
      </c>
      <c r="AA14" s="21">
        <f t="array" ref="AA14">SUM(IF('Bid Log'!$L$3:$L$324=Tables!$F20,'Bid Log'!$AH$3:$AH$324))</f>
        <v>0</v>
      </c>
      <c r="AB14" s="44" t="e">
        <f t="shared" si="3"/>
        <v>#DIV/0!</v>
      </c>
      <c r="AC14" s="21"/>
    </row>
    <row r="15" spans="1:29" s="22" customFormat="1">
      <c r="A15" s="22" t="str">
        <f>(Tables!F22)</f>
        <v>Nathan</v>
      </c>
      <c r="B15" s="29">
        <f t="array" ref="B15">COUNT(IF('Bid Log'!$L$3:$L$324=Tables!$F22,'Bid Log'!$A$3:$A$324))</f>
        <v>0</v>
      </c>
      <c r="C15" s="21">
        <f t="array" ref="C15">SUM(IF('Bid Log'!$L$3:$L$324=Tables!$F22,'Bid Log'!$P$3:$P$324))</f>
        <v>0</v>
      </c>
      <c r="D15" s="29">
        <f t="array" ref="D15">COUNT(IF('Bid Log'!$Z$3:$Z$324=Tables!J$3,IF('Bid Log'!$L$3:$L$324=Tables!$F22,'Bid Log'!$A$3:$A$324)))</f>
        <v>0</v>
      </c>
      <c r="E15" s="21">
        <f t="array" ref="E15">SUM(IF('Bid Log'!$Z$3:$Z$324=Tables!J$3,IF('Bid Log'!$L$3:$L$324=Tables!$F22,'Bid Log'!$P$3:$P$324)))</f>
        <v>0</v>
      </c>
      <c r="F15" s="24">
        <f t="array" ref="F15">SUM(IF('Bid Log'!$Z$3:$Z$324=Tables!J$3,IF('Bid Log'!$L$3:$L$324=Tables!$F22,'Bid Log'!$AG$3:$AG$324)))</f>
        <v>0</v>
      </c>
      <c r="G15" s="23">
        <f t="array" ref="G15">COUNT(IF('Bid Log'!$Z$3:$Z$324=Tables!J$4,IF('Bid Log'!$L$3:$L$324=Tables!$F22,'Bid Log'!$A$3:$A$324)))</f>
        <v>0</v>
      </c>
      <c r="H15" s="21">
        <f t="array" ref="H15">SUM(IF('Bid Log'!$Z$3:$Z$324=Tables!J$4,IF('Bid Log'!$L$3:$L$324=Tables!$F22,'Bid Log'!$P$3:$P$324)))</f>
        <v>0</v>
      </c>
      <c r="I15" s="23">
        <f t="array" ref="I15">COUNT(IF('Bid Log'!$Z$3:$Z$324=Tables!J$5,IF('Bid Log'!$L$3:$L$324=Tables!$F22,'Bid Log'!$A$3:$A$324)))</f>
        <v>0</v>
      </c>
      <c r="J15" s="21">
        <f t="array" ref="J15">SUM(IF('Bid Log'!$Z$3:$Z$324=Tables!J$5,IF('Bid Log'!$L$3:$L$324=Tables!$F22,'Bid Log'!$P$3:$P$324)))</f>
        <v>0</v>
      </c>
      <c r="K15" s="23">
        <f t="array" ref="K15">COUNT(IF('Bid Log'!$Z$3:$Z$324=Tables!J$6,IF('Bid Log'!$L$3:$L$324=Tables!$F22,'Bid Log'!$A$3:$A$324)))</f>
        <v>0</v>
      </c>
      <c r="L15" s="21">
        <f t="array" ref="L15">SUM(IF('Bid Log'!$Z$3:$Z$324=Tables!J$6,IF('Bid Log'!$L$3:$L$324=Tables!$F22,'Bid Log'!$P$3:$P$324)))</f>
        <v>0</v>
      </c>
      <c r="M15" s="23">
        <f t="array" ref="M15">COUNT(IF('Bid Log'!$Z$3:$Z$324=Tables!J$7,IF('Bid Log'!$L$3:$L$324=Tables!$F22,'Bid Log'!$A$3:$A$324)))</f>
        <v>0</v>
      </c>
      <c r="N15" s="21">
        <f t="array" ref="N15">SUM(IF('Bid Log'!$Z$3:$Z$324=Tables!J$7,IF('Bid Log'!$L$3:$L$324=Tables!$F22,'Bid Log'!$P$3:$P$324)))</f>
        <v>0</v>
      </c>
      <c r="O15" s="23">
        <f t="array" ref="O15">COUNT(IF('Bid Log'!$Z$3:$Z$324=Tables!J$8,IF('Bid Log'!$L$3:$L$324=Tables!$F22,'Bid Log'!$A$3:$A$324)))</f>
        <v>0</v>
      </c>
      <c r="P15" s="21">
        <f t="array" ref="P15">SUM(IF('Bid Log'!$Z$3:$Z$324=Tables!J$8,IF('Bid Log'!$L$3:$L$324=Tables!$F22,'Bid Log'!$P$3:$P$324)))</f>
        <v>0</v>
      </c>
      <c r="Q15" s="23">
        <f t="array" ref="Q15">COUNT(IF('Bid Log'!$Z$3:$Z$324=Tables!J$9,IF('Bid Log'!$L$3:$L$324=Tables!$F22,'Bid Log'!$A$3:$A$324)))</f>
        <v>0</v>
      </c>
      <c r="R15" s="21">
        <f t="array" ref="R15">SUM(IF('Bid Log'!$Z$3:$Z$324=Tables!J$9,IF('Bid Log'!$L$3:$L$324=Tables!$F22,'Bid Log'!$P$3:$P$324)))</f>
        <v>0</v>
      </c>
      <c r="S15" s="23">
        <f t="array" ref="S15">COUNT(IF('Bid Log'!$Z$3:$Z$324=Tables!J$10,IF('Bid Log'!$L$3:$L$324=Tables!$F22,'Bid Log'!$A$3:$A$324)))</f>
        <v>0</v>
      </c>
      <c r="T15" s="21">
        <f t="array" ref="T15">SUM(IF('Bid Log'!$Z$3:$Z$324=Tables!J$10,IF('Bid Log'!$L$3:$L$324=Tables!$F22,'Bid Log'!$P$3:$P$324)))</f>
        <v>0</v>
      </c>
      <c r="U15" s="23">
        <f t="array" ref="U15">COUNT(IF('Bid Log'!$Z$3:$Z$324=Tables!J$11,IF('Bid Log'!$L$3:$L$324=Tables!$F22,'Bid Log'!$A$3:$A$324)))</f>
        <v>0</v>
      </c>
      <c r="V15" s="21">
        <f t="array" ref="V15">SUM(IF('Bid Log'!$Z$3:$Z$324=Tables!J$11,IF('Bid Log'!$L$3:$L$324=Tables!$F22,'Bid Log'!$P$3:$P$324)))</f>
        <v>0</v>
      </c>
      <c r="W15" s="46" t="e">
        <f t="shared" si="5"/>
        <v>#DIV/0!</v>
      </c>
      <c r="X15" s="46" t="e">
        <f t="shared" si="4"/>
        <v>#DIV/0!</v>
      </c>
      <c r="Y15" s="21">
        <f t="array" ref="Y15">SUM(IF('Bid Log'!$L$3:$L$324=Tables!$F22,'Bid Log'!$Y$3:$Y$324))</f>
        <v>0</v>
      </c>
      <c r="Z15" s="44" t="e">
        <f t="shared" si="2"/>
        <v>#DIV/0!</v>
      </c>
      <c r="AA15" s="21">
        <f t="array" ref="AA15">SUM(IF('Bid Log'!$L$3:$L$324=Tables!$F22,'Bid Log'!$AH$3:$AH$324))</f>
        <v>0</v>
      </c>
      <c r="AB15" s="44" t="e">
        <f t="shared" si="3"/>
        <v>#DIV/0!</v>
      </c>
      <c r="AC15" s="21"/>
    </row>
    <row r="16" spans="1:29" s="22" customFormat="1">
      <c r="A16" s="22" t="str">
        <f>(Tables!F10)</f>
        <v>Dan</v>
      </c>
      <c r="B16" s="29">
        <f t="array" ref="B16">COUNT(IF('Bid Log'!$L$3:$L$324=Tables!$F10,'Bid Log'!$A$3:$A$324))</f>
        <v>0</v>
      </c>
      <c r="C16" s="21">
        <f t="array" ref="C16">SUM(IF('Bid Log'!$L$3:$L$324=Tables!$F10,'Bid Log'!$P$3:$P$324))</f>
        <v>0</v>
      </c>
      <c r="D16" s="29">
        <f t="array" ref="D16">COUNT(IF('Bid Log'!$Z$3:$Z$324=Tables!J$3,IF('Bid Log'!$L$3:$L$324=Tables!$F10,'Bid Log'!$A$3:$A$324)))</f>
        <v>0</v>
      </c>
      <c r="E16" s="21">
        <f t="array" ref="E16">SUM(IF('Bid Log'!$Z$3:$Z$324=Tables!J$3,IF('Bid Log'!$L$3:$L$324=Tables!$F10,'Bid Log'!$P$3:$P$324)))</f>
        <v>0</v>
      </c>
      <c r="F16" s="24">
        <f t="array" ref="F16">SUM(IF('Bid Log'!$Z$3:$Z$324=Tables!J$3,IF('Bid Log'!$L$3:$L$324=Tables!$F10,'Bid Log'!$AG$3:$AG$324)))</f>
        <v>0</v>
      </c>
      <c r="G16" s="23">
        <f t="array" ref="G16">COUNT(IF('Bid Log'!$Z$3:$Z$324=Tables!J$4,IF('Bid Log'!$L$3:$L$324=Tables!$F10,'Bid Log'!$A$3:$A$324)))</f>
        <v>0</v>
      </c>
      <c r="H16" s="21">
        <f t="array" ref="H16">SUM(IF('Bid Log'!$Z$3:$Z$324=Tables!J$4,IF('Bid Log'!$L$3:$L$324=Tables!$F10,'Bid Log'!$P$3:$P$324)))</f>
        <v>0</v>
      </c>
      <c r="I16" s="23">
        <f t="array" ref="I16">COUNT(IF('Bid Log'!$Z$3:$Z$324=Tables!J$5,IF('Bid Log'!$L$3:$L$324=Tables!$F10,'Bid Log'!$A$3:$A$324)))</f>
        <v>0</v>
      </c>
      <c r="J16" s="21">
        <f t="array" ref="J16">SUM(IF('Bid Log'!$Z$3:$Z$324=Tables!J$5,IF('Bid Log'!$L$3:$L$324=Tables!$F10,'Bid Log'!$P$3:$P$324)))</f>
        <v>0</v>
      </c>
      <c r="K16" s="23">
        <f t="array" ref="K16">COUNT(IF('Bid Log'!$Z$3:$Z$324=Tables!J$6,IF('Bid Log'!$L$3:$L$324=Tables!$F10,'Bid Log'!$A$3:$A$324)))</f>
        <v>0</v>
      </c>
      <c r="L16" s="21">
        <f t="array" ref="L16">SUM(IF('Bid Log'!$Z$3:$Z$324=Tables!J$6,IF('Bid Log'!$L$3:$L$324=Tables!$F10,'Bid Log'!$P$3:$P$324)))</f>
        <v>0</v>
      </c>
      <c r="M16" s="23">
        <f t="array" ref="M16">COUNT(IF('Bid Log'!$Z$3:$Z$324=Tables!J$7,IF('Bid Log'!$L$3:$L$324=Tables!$F10,'Bid Log'!$A$3:$A$324)))</f>
        <v>0</v>
      </c>
      <c r="N16" s="21">
        <f t="array" ref="N16">SUM(IF('Bid Log'!$Z$3:$Z$324=Tables!J$7,IF('Bid Log'!$L$3:$L$324=Tables!$F10,'Bid Log'!$P$3:$P$324)))</f>
        <v>0</v>
      </c>
      <c r="O16" s="23">
        <f t="array" ref="O16">COUNT(IF('Bid Log'!$Z$3:$Z$324=Tables!J$8,IF('Bid Log'!$L$3:$L$324=Tables!$F10,'Bid Log'!$A$3:$A$324)))</f>
        <v>0</v>
      </c>
      <c r="P16" s="21">
        <f t="array" ref="P16">SUM(IF('Bid Log'!$Z$3:$Z$324=Tables!J$8,IF('Bid Log'!$L$3:$L$324=Tables!$F10,'Bid Log'!$P$3:$P$324)))</f>
        <v>0</v>
      </c>
      <c r="Q16" s="23">
        <f t="array" ref="Q16">COUNT(IF('Bid Log'!$Z$3:$Z$324=Tables!J$9,IF('Bid Log'!$L$3:$L$324=Tables!$F10,'Bid Log'!$A$3:$A$324)))</f>
        <v>0</v>
      </c>
      <c r="R16" s="21">
        <f t="array" ref="R16">SUM(IF('Bid Log'!$Z$3:$Z$324=Tables!J$9,IF('Bid Log'!$L$3:$L$324=Tables!$F10,'Bid Log'!$P$3:$P$324)))</f>
        <v>0</v>
      </c>
      <c r="S16" s="23">
        <f t="array" ref="S16">COUNT(IF('Bid Log'!$Z$3:$Z$324=Tables!J$10,IF('Bid Log'!$L$3:$L$324=Tables!$F10,'Bid Log'!$A$3:$A$324)))</f>
        <v>0</v>
      </c>
      <c r="T16" s="21">
        <f t="array" ref="T16">SUM(IF('Bid Log'!$Z$3:$Z$324=Tables!J$10,IF('Bid Log'!$L$3:$L$324=Tables!$F10,'Bid Log'!$P$3:$P$324)))</f>
        <v>0</v>
      </c>
      <c r="U16" s="23">
        <f t="array" ref="U16">COUNT(IF('Bid Log'!$Z$3:$Z$324=Tables!J$11,IF('Bid Log'!$L$3:$L$324=Tables!$F10,'Bid Log'!$A$3:$A$324)))</f>
        <v>0</v>
      </c>
      <c r="V16" s="21">
        <f t="array" ref="V16">SUM(IF('Bid Log'!$Z$3:$Z$324=Tables!J$11,IF('Bid Log'!$L$3:$L$324=Tables!$F10,'Bid Log'!$P$3:$P$324)))</f>
        <v>0</v>
      </c>
      <c r="W16" s="46" t="e">
        <f t="shared" si="5"/>
        <v>#DIV/0!</v>
      </c>
      <c r="X16" s="46" t="e">
        <f t="shared" si="4"/>
        <v>#DIV/0!</v>
      </c>
      <c r="Y16" s="21">
        <f t="array" ref="Y16">SUM(IF('Bid Log'!$L$3:$L$324=Tables!$F10,'Bid Log'!$Y$3:$Y$324))</f>
        <v>0</v>
      </c>
      <c r="Z16" s="44" t="e">
        <f t="shared" si="2"/>
        <v>#DIV/0!</v>
      </c>
      <c r="AA16" s="21">
        <f t="array" ref="AA16">SUM(IF('Bid Log'!$L$3:$L$324=Tables!$F10,'Bid Log'!$AH$3:$AH$324))</f>
        <v>0</v>
      </c>
      <c r="AB16" s="44" t="e">
        <f t="shared" si="3"/>
        <v>#DIV/0!</v>
      </c>
      <c r="AC16" s="21"/>
    </row>
    <row r="17" spans="1:29" s="22" customFormat="1">
      <c r="A17" s="22" t="str">
        <f>(Tables!F11)</f>
        <v>Dean</v>
      </c>
      <c r="B17" s="29">
        <f t="array" ref="B17">COUNT(IF('Bid Log'!$L$3:$L$324=Tables!$F11,'Bid Log'!$A$3:$A$324))</f>
        <v>0</v>
      </c>
      <c r="C17" s="21">
        <f t="array" ref="C17">SUM(IF('Bid Log'!$L$3:$L$324=Tables!$F11,'Bid Log'!$P$3:$P$324))</f>
        <v>0</v>
      </c>
      <c r="D17" s="29">
        <f t="array" ref="D17">COUNT(IF('Bid Log'!$Z$3:$Z$324=Tables!J$3,IF('Bid Log'!$L$3:$L$324=Tables!$F11,'Bid Log'!$A$3:$A$324)))</f>
        <v>0</v>
      </c>
      <c r="E17" s="21">
        <f t="array" ref="E17">SUM(IF('Bid Log'!$Z$3:$Z$324=Tables!J$3,IF('Bid Log'!$L$3:$L$324=Tables!$F11,'Bid Log'!$P$3:$P$324)))</f>
        <v>0</v>
      </c>
      <c r="F17" s="24">
        <f t="array" ref="F17">SUM(IF('Bid Log'!$Z$3:$Z$324=Tables!J$3,IF('Bid Log'!$L$3:$L$324=Tables!$F11,'Bid Log'!$AG$3:$AG$324)))</f>
        <v>0</v>
      </c>
      <c r="G17" s="23">
        <f t="array" ref="G17">COUNT(IF('Bid Log'!$Z$3:$Z$324=Tables!J$4,IF('Bid Log'!$L$3:$L$324=Tables!$F11,'Bid Log'!$A$3:$A$324)))</f>
        <v>0</v>
      </c>
      <c r="H17" s="21">
        <f t="array" ref="H17">SUM(IF('Bid Log'!$Z$3:$Z$324=Tables!J$4,IF('Bid Log'!$L$3:$L$324=Tables!$F11,'Bid Log'!$P$3:$P$324)))</f>
        <v>0</v>
      </c>
      <c r="I17" s="23">
        <f t="array" ref="I17">COUNT(IF('Bid Log'!$Z$3:$Z$324=Tables!J$5,IF('Bid Log'!$L$3:$L$324=Tables!$F11,'Bid Log'!$A$3:$A$324)))</f>
        <v>0</v>
      </c>
      <c r="J17" s="21">
        <f t="array" ref="J17">SUM(IF('Bid Log'!$Z$3:$Z$324=Tables!J$5,IF('Bid Log'!$L$3:$L$324=Tables!$F11,'Bid Log'!$P$3:$P$324)))</f>
        <v>0</v>
      </c>
      <c r="K17" s="23">
        <f t="array" ref="K17">COUNT(IF('Bid Log'!$Z$3:$Z$324=Tables!J$6,IF('Bid Log'!$L$3:$L$324=Tables!$F11,'Bid Log'!$A$3:$A$324)))</f>
        <v>0</v>
      </c>
      <c r="L17" s="21">
        <f t="array" ref="L17">SUM(IF('Bid Log'!$Z$3:$Z$324=Tables!J$6,IF('Bid Log'!$L$3:$L$324=Tables!$F11,'Bid Log'!$P$3:$P$324)))</f>
        <v>0</v>
      </c>
      <c r="M17" s="23">
        <f t="array" ref="M17">COUNT(IF('Bid Log'!$Z$3:$Z$324=Tables!J$7,IF('Bid Log'!$L$3:$L$324=Tables!$F11,'Bid Log'!$A$3:$A$324)))</f>
        <v>0</v>
      </c>
      <c r="N17" s="21">
        <f t="array" ref="N17">SUM(IF('Bid Log'!$Z$3:$Z$324=Tables!J$7,IF('Bid Log'!$L$3:$L$324=Tables!$F11,'Bid Log'!$P$3:$P$324)))</f>
        <v>0</v>
      </c>
      <c r="O17" s="23">
        <f t="array" ref="O17">COUNT(IF('Bid Log'!$Z$3:$Z$324=Tables!J$8,IF('Bid Log'!$L$3:$L$324=Tables!$F11,'Bid Log'!$A$3:$A$324)))</f>
        <v>0</v>
      </c>
      <c r="P17" s="21">
        <f t="array" ref="P17">SUM(IF('Bid Log'!$Z$3:$Z$324=Tables!J$8,IF('Bid Log'!$L$3:$L$324=Tables!$F11,'Bid Log'!$P$3:$P$324)))</f>
        <v>0</v>
      </c>
      <c r="Q17" s="23">
        <f t="array" ref="Q17">COUNT(IF('Bid Log'!$Z$3:$Z$324=Tables!J$9,IF('Bid Log'!$L$3:$L$324=Tables!$F11,'Bid Log'!$A$3:$A$324)))</f>
        <v>0</v>
      </c>
      <c r="R17" s="21">
        <f t="array" ref="R17">SUM(IF('Bid Log'!$Z$3:$Z$324=Tables!J$9,IF('Bid Log'!$L$3:$L$324=Tables!$F11,'Bid Log'!$P$3:$P$324)))</f>
        <v>0</v>
      </c>
      <c r="S17" s="23">
        <f t="array" ref="S17">COUNT(IF('Bid Log'!$Z$3:$Z$324=Tables!J$10,IF('Bid Log'!$L$3:$L$324=Tables!$F11,'Bid Log'!$A$3:$A$324)))</f>
        <v>0</v>
      </c>
      <c r="T17" s="21">
        <f t="array" ref="T17">SUM(IF('Bid Log'!$Z$3:$Z$324=Tables!J$10,IF('Bid Log'!$L$3:$L$324=Tables!$F11,'Bid Log'!$P$3:$P$324)))</f>
        <v>0</v>
      </c>
      <c r="U17" s="23">
        <f t="array" ref="U17">COUNT(IF('Bid Log'!$Z$3:$Z$324=Tables!J$11,IF('Bid Log'!$L$3:$L$324=Tables!$F11,'Bid Log'!$A$3:$A$324)))</f>
        <v>0</v>
      </c>
      <c r="V17" s="21">
        <f t="array" ref="V17">SUM(IF('Bid Log'!$Z$3:$Z$324=Tables!J$11,IF('Bid Log'!$L$3:$L$324=Tables!$F11,'Bid Log'!$P$3:$P$324)))</f>
        <v>0</v>
      </c>
      <c r="W17" s="46" t="e">
        <f t="shared" si="5"/>
        <v>#DIV/0!</v>
      </c>
      <c r="X17" s="46" t="e">
        <f t="shared" si="4"/>
        <v>#DIV/0!</v>
      </c>
      <c r="Y17" s="21">
        <f t="array" ref="Y17">SUM(IF('Bid Log'!$L$3:$L$324=Tables!$F11,'Bid Log'!$Y$3:$Y$324))</f>
        <v>0</v>
      </c>
      <c r="Z17" s="44" t="e">
        <f>SUM(Y17/C17)</f>
        <v>#DIV/0!</v>
      </c>
      <c r="AA17" s="21">
        <f t="array" ref="AA17">SUM(IF('Bid Log'!$L$3:$L$324=Tables!$F11,'Bid Log'!$AH$3:$AH$324))</f>
        <v>0</v>
      </c>
      <c r="AB17" s="44" t="e">
        <f>SUM(AA17/E17)</f>
        <v>#DIV/0!</v>
      </c>
      <c r="AC17" s="21"/>
    </row>
    <row r="18" spans="1:29" s="22" customFormat="1">
      <c r="A18" s="22" t="str">
        <f>(Tables!F8)</f>
        <v>Jeff S.</v>
      </c>
      <c r="B18" s="29">
        <f t="array" ref="B18">COUNT(IF('Bid Log'!$L$3:$L$324=Tables!$F8,'Bid Log'!$A$3:$A$324))</f>
        <v>1</v>
      </c>
      <c r="C18" s="21">
        <f t="array" ref="C18">SUM(IF('Bid Log'!$L$3:$L$324=Tables!$F8,'Bid Log'!$P$3:$P$324))</f>
        <v>49184</v>
      </c>
      <c r="D18" s="29">
        <f t="array" ref="D18">COUNT(IF('Bid Log'!$Z$3:$Z$324=Tables!J$3,IF('Bid Log'!$L$3:$L$324=Tables!$F8,'Bid Log'!$A$3:$A$324)))</f>
        <v>1</v>
      </c>
      <c r="E18" s="21">
        <f t="array" ref="E18">SUM(IF('Bid Log'!$Z$3:$Z$324=Tables!J$3,IF('Bid Log'!$L$3:$L$324=Tables!$F8,'Bid Log'!$P$3:$P$324)))</f>
        <v>49184</v>
      </c>
      <c r="F18" s="24">
        <f t="array" ref="F18">SUM(IF('Bid Log'!$Z$3:$Z$324=Tables!J$3,IF('Bid Log'!$L$3:$L$324=Tables!$F8,'Bid Log'!$AG$3:$AG$324)))</f>
        <v>0</v>
      </c>
      <c r="G18" s="23">
        <f t="array" ref="G18">COUNT(IF('Bid Log'!$Z$3:$Z$324=Tables!J$4,IF('Bid Log'!$L$3:$L$324=Tables!$F8,'Bid Log'!$A$3:$A$324)))</f>
        <v>0</v>
      </c>
      <c r="H18" s="21">
        <f t="array" ref="H18">SUM(IF('Bid Log'!$Z$3:$Z$324=Tables!J$4,IF('Bid Log'!$L$3:$L$324=Tables!$F8,'Bid Log'!$P$3:$P$324)))</f>
        <v>0</v>
      </c>
      <c r="I18" s="23">
        <f t="array" ref="I18">COUNT(IF('Bid Log'!$Z$3:$Z$324=Tables!J$5,IF('Bid Log'!$L$3:$L$324=Tables!$F8,'Bid Log'!$A$3:$A$324)))</f>
        <v>0</v>
      </c>
      <c r="J18" s="21">
        <f t="array" ref="J18">SUM(IF('Bid Log'!$Z$3:$Z$324=Tables!J$5,IF('Bid Log'!$L$3:$L$324=Tables!$F8,'Bid Log'!$P$3:$P$324)))</f>
        <v>0</v>
      </c>
      <c r="K18" s="23">
        <f t="array" ref="K18">COUNT(IF('Bid Log'!$Z$3:$Z$324=Tables!J$6,IF('Bid Log'!$L$3:$L$324=Tables!$F8,'Bid Log'!$A$3:$A$324)))</f>
        <v>0</v>
      </c>
      <c r="L18" s="21">
        <f t="array" ref="L18">SUM(IF('Bid Log'!$Z$3:$Z$324=Tables!J$6,IF('Bid Log'!$L$3:$L$324=Tables!$F8,'Bid Log'!$P$3:$P$324)))</f>
        <v>0</v>
      </c>
      <c r="M18" s="23">
        <f t="array" ref="M18">COUNT(IF('Bid Log'!$Z$3:$Z$324=Tables!J$7,IF('Bid Log'!$L$3:$L$324=Tables!$F8,'Bid Log'!$A$3:$A$324)))</f>
        <v>0</v>
      </c>
      <c r="N18" s="21">
        <f t="array" ref="N18">SUM(IF('Bid Log'!$Z$3:$Z$324=Tables!J$7,IF('Bid Log'!$L$3:$L$324=Tables!$F8,'Bid Log'!$P$3:$P$324)))</f>
        <v>0</v>
      </c>
      <c r="O18" s="23">
        <f t="array" ref="O18">COUNT(IF('Bid Log'!$Z$3:$Z$324=Tables!J$8,IF('Bid Log'!$L$3:$L$324=Tables!$F8,'Bid Log'!$A$3:$A$324)))</f>
        <v>0</v>
      </c>
      <c r="P18" s="21">
        <f t="array" ref="P18">SUM(IF('Bid Log'!$Z$3:$Z$324=Tables!J$8,IF('Bid Log'!$L$3:$L$324=Tables!$F8,'Bid Log'!$P$3:$P$324)))</f>
        <v>0</v>
      </c>
      <c r="Q18" s="23">
        <f t="array" ref="Q18">COUNT(IF('Bid Log'!$Z$3:$Z$324=Tables!J$9,IF('Bid Log'!$L$3:$L$324=Tables!$F8,'Bid Log'!$A$3:$A$324)))</f>
        <v>0</v>
      </c>
      <c r="R18" s="21">
        <f t="array" ref="R18">SUM(IF('Bid Log'!$Z$3:$Z$324=Tables!J$9,IF('Bid Log'!$L$3:$L$324=Tables!$F8,'Bid Log'!$P$3:$P$324)))</f>
        <v>0</v>
      </c>
      <c r="S18" s="23">
        <f t="array" ref="S18">COUNT(IF('Bid Log'!$Z$3:$Z$324=Tables!J$10,IF('Bid Log'!$L$3:$L$324=Tables!$F8,'Bid Log'!$A$3:$A$324)))</f>
        <v>0</v>
      </c>
      <c r="T18" s="21">
        <f t="array" ref="T18">SUM(IF('Bid Log'!$Z$3:$Z$324=Tables!J$10,IF('Bid Log'!$L$3:$L$324=Tables!$F8,'Bid Log'!$P$3:$P$324)))</f>
        <v>0</v>
      </c>
      <c r="U18" s="23">
        <f t="array" ref="U18">COUNT(IF('Bid Log'!$Z$3:$Z$324=Tables!J$11,IF('Bid Log'!$L$3:$L$324=Tables!$F8,'Bid Log'!$A$3:$A$324)))</f>
        <v>0</v>
      </c>
      <c r="V18" s="21">
        <f t="array" ref="V18">SUM(IF('Bid Log'!$Z$3:$Z$324=Tables!J$11,IF('Bid Log'!$L$3:$L$324=Tables!$F8,'Bid Log'!$P$3:$P$324)))</f>
        <v>0</v>
      </c>
      <c r="W18" s="46">
        <f t="shared" si="5"/>
        <v>1</v>
      </c>
      <c r="X18" s="46">
        <f t="shared" si="4"/>
        <v>1</v>
      </c>
      <c r="Y18" s="24">
        <f t="array" ref="Y18">SUM(IF('Bid Log'!$L$3:$L$324=Tables!$F8,'Bid Log'!$Y$3:$Y$324))</f>
        <v>0</v>
      </c>
      <c r="Z18" s="44">
        <f t="shared" si="2"/>
        <v>0</v>
      </c>
      <c r="AA18" s="21">
        <f t="array" ref="AA18">SUM(IF('Bid Log'!$L$3:$L$324=Tables!$F8,'Bid Log'!$AH$3:$AH$324))</f>
        <v>0</v>
      </c>
      <c r="AB18" s="44">
        <f t="shared" si="3"/>
        <v>0</v>
      </c>
      <c r="AC18" s="21"/>
    </row>
    <row r="19" spans="1:29" s="25" customFormat="1">
      <c r="A19" s="22" t="str">
        <f>(Tables!F23)</f>
        <v>Lee</v>
      </c>
      <c r="B19" s="29">
        <f t="array" ref="B19">COUNT(IF('Bid Log'!$L$3:$L$324=Tables!$F23,'Bid Log'!$A$3:$A$324))</f>
        <v>0</v>
      </c>
      <c r="C19" s="21">
        <f t="array" ref="C19">SUM(IF('Bid Log'!$L$3:$L$324=Tables!$F23,'Bid Log'!$P$3:$P$324))</f>
        <v>0</v>
      </c>
      <c r="D19" s="29">
        <f t="array" ref="D19">COUNT(IF('Bid Log'!$Z$3:$Z$324=Tables!J$3,IF('Bid Log'!$L$3:$L$324=Tables!$F23,'Bid Log'!$A$3:$A$324)))</f>
        <v>0</v>
      </c>
      <c r="E19" s="21">
        <f t="array" ref="E19">SUM(IF('Bid Log'!$Z$3:$Z$324=Tables!J$3,IF('Bid Log'!$L$3:$L$324=Tables!$F23,'Bid Log'!$P$3:$P$324)))</f>
        <v>0</v>
      </c>
      <c r="F19" s="24">
        <f t="array" ref="F19">SUM(IF('Bid Log'!$Z$3:$Z$324=Tables!J$3,IF('Bid Log'!$L$3:$L$324=Tables!$F23,'Bid Log'!$AG$3:$AG$324)))</f>
        <v>0</v>
      </c>
      <c r="G19" s="23">
        <f t="array" ref="G19">COUNT(IF('Bid Log'!$Z$3:$Z$324=Tables!J$4,IF('Bid Log'!$L$3:$L$324=Tables!$F23,'Bid Log'!$A$3:$A$324)))</f>
        <v>0</v>
      </c>
      <c r="H19" s="21">
        <f t="array" ref="H19">SUM(IF('Bid Log'!$Z$3:$Z$324=Tables!J$4,IF('Bid Log'!$L$3:$L$324=Tables!$F23,'Bid Log'!$P$3:$P$324)))</f>
        <v>0</v>
      </c>
      <c r="I19" s="23">
        <f t="array" ref="I19">COUNT(IF('Bid Log'!$Z$3:$Z$324=Tables!J$5,IF('Bid Log'!$L$3:$L$324=Tables!$F23,'Bid Log'!$A$3:$A$324)))</f>
        <v>0</v>
      </c>
      <c r="J19" s="21">
        <f t="array" ref="J19">SUM(IF('Bid Log'!$Z$3:$Z$324=Tables!J$5,IF('Bid Log'!$L$3:$L$324=Tables!$F23,'Bid Log'!$P$3:$P$324)))</f>
        <v>0</v>
      </c>
      <c r="K19" s="23">
        <f t="array" ref="K19">COUNT(IF('Bid Log'!$Z$3:$Z$324=Tables!J$6,IF('Bid Log'!$L$3:$L$324=Tables!$F23,'Bid Log'!$A$3:$A$324)))</f>
        <v>0</v>
      </c>
      <c r="L19" s="21">
        <f t="array" ref="L19">SUM(IF('Bid Log'!$Z$3:$Z$324=Tables!J$6,IF('Bid Log'!$L$3:$L$324=Tables!$F23,'Bid Log'!$P$3:$P$324)))</f>
        <v>0</v>
      </c>
      <c r="M19" s="23">
        <f t="array" ref="M19">COUNT(IF('Bid Log'!$Z$3:$Z$324=Tables!J$7,IF('Bid Log'!$L$3:$L$324=Tables!$F23,'Bid Log'!$A$3:$A$324)))</f>
        <v>0</v>
      </c>
      <c r="N19" s="21">
        <f t="array" ref="N19">SUM(IF('Bid Log'!$Z$3:$Z$324=Tables!J$7,IF('Bid Log'!$L$3:$L$324=Tables!$F23,'Bid Log'!$P$3:$P$324)))</f>
        <v>0</v>
      </c>
      <c r="O19" s="23">
        <f t="array" ref="O19">COUNT(IF('Bid Log'!$Z$3:$Z$324=Tables!J$8,IF('Bid Log'!$L$3:$L$324=Tables!$F23,'Bid Log'!$A$3:$A$324)))</f>
        <v>0</v>
      </c>
      <c r="P19" s="21">
        <f t="array" ref="P19">SUM(IF('Bid Log'!$Z$3:$Z$324=Tables!J$8,IF('Bid Log'!$L$3:$L$324=Tables!$F23,'Bid Log'!$P$3:$P$324)))</f>
        <v>0</v>
      </c>
      <c r="Q19" s="23">
        <f t="array" ref="Q19">COUNT(IF('Bid Log'!$Z$3:$Z$324=Tables!J$9,IF('Bid Log'!$L$3:$L$324=Tables!$F23,'Bid Log'!$A$3:$A$324)))</f>
        <v>0</v>
      </c>
      <c r="R19" s="21">
        <f t="array" ref="R19">SUM(IF('Bid Log'!$Z$3:$Z$324=Tables!J$9,IF('Bid Log'!$L$3:$L$324=Tables!$F23,'Bid Log'!$P$3:$P$324)))</f>
        <v>0</v>
      </c>
      <c r="S19" s="23">
        <f t="array" ref="S19">COUNT(IF('Bid Log'!$Z$3:$Z$324=Tables!J$10,IF('Bid Log'!$L$3:$L$324=Tables!$F23,'Bid Log'!$A$3:$A$324)))</f>
        <v>0</v>
      </c>
      <c r="T19" s="21">
        <f t="array" ref="T19">SUM(IF('Bid Log'!$Z$3:$Z$324=Tables!J$10,IF('Bid Log'!$L$3:$L$324=Tables!$F23,'Bid Log'!$P$3:$P$324)))</f>
        <v>0</v>
      </c>
      <c r="U19" s="23">
        <f t="array" ref="U19">COUNT(IF('Bid Log'!$Z$3:$Z$324=Tables!J$11,IF('Bid Log'!$L$3:$L$324=Tables!$F23,'Bid Log'!$A$3:$A$324)))</f>
        <v>0</v>
      </c>
      <c r="V19" s="21">
        <f t="array" ref="V19">SUM(IF('Bid Log'!$Z$3:$Z$324=Tables!J$11,IF('Bid Log'!$L$3:$L$324=Tables!$F23,'Bid Log'!$P$3:$P$324)))</f>
        <v>0</v>
      </c>
      <c r="W19" s="46" t="e">
        <f t="shared" si="5"/>
        <v>#DIV/0!</v>
      </c>
      <c r="X19" s="46" t="e">
        <f t="shared" si="4"/>
        <v>#DIV/0!</v>
      </c>
      <c r="Y19" s="24">
        <f t="array" ref="Y19">SUM(IF('Bid Log'!$L$3:$L$324=Tables!$F23,'Bid Log'!$Y$3:$Y$324))</f>
        <v>0</v>
      </c>
      <c r="Z19" s="46" t="e">
        <f>SUM(Y19/C19)</f>
        <v>#DIV/0!</v>
      </c>
      <c r="AA19" s="24">
        <f t="array" ref="AA19">SUM(IF('Bid Log'!$L$3:$L$324=Tables!$F23,'Bid Log'!$AH$3:$AH$324))</f>
        <v>0</v>
      </c>
      <c r="AB19" s="46" t="e">
        <f>SUM(AA19/E19)</f>
        <v>#DIV/0!</v>
      </c>
      <c r="AC19" s="21"/>
    </row>
    <row r="20" spans="1:29" s="25" customFormat="1">
      <c r="A20" s="22" t="str">
        <f>(Tables!F24)</f>
        <v>Daniel</v>
      </c>
      <c r="B20" s="29">
        <f t="array" ref="B20">COUNT(IF('Bid Log'!$L$3:$L$324=Tables!$F24,'Bid Log'!$A$3:$A$324))</f>
        <v>0</v>
      </c>
      <c r="C20" s="21">
        <f t="array" ref="C20">SUM(IF('Bid Log'!$L$3:$L$324=Tables!$F24,'Bid Log'!$P$3:$P$324))</f>
        <v>0</v>
      </c>
      <c r="D20" s="29">
        <f t="array" ref="D20">COUNT(IF('Bid Log'!$Z$3:$Z$324=Tables!J$3,IF('Bid Log'!$L$3:$L$324=Tables!$F24,'Bid Log'!$A$3:$A$324)))</f>
        <v>0</v>
      </c>
      <c r="E20" s="21">
        <f t="array" ref="E20">SUM(IF('Bid Log'!$Z$3:$Z$324=Tables!J$3,IF('Bid Log'!$L$3:$L$324=Tables!$F24,'Bid Log'!$P$3:$P$324)))</f>
        <v>0</v>
      </c>
      <c r="F20" s="24">
        <f t="array" ref="F20">SUM(IF('Bid Log'!$Z$3:$Z$324=Tables!J$3,IF('Bid Log'!$L$3:$L$324=Tables!$F24,'Bid Log'!$AG$3:$AG$324)))</f>
        <v>0</v>
      </c>
      <c r="G20" s="23">
        <f t="array" ref="G20">COUNT(IF('Bid Log'!$Z$3:$Z$324=Tables!J$4,IF('Bid Log'!$L$3:$L$324=Tables!$F24,'Bid Log'!$A$3:$A$324)))</f>
        <v>0</v>
      </c>
      <c r="H20" s="21">
        <f t="array" ref="H20">SUM(IF('Bid Log'!$Z$3:$Z$324=Tables!J$4,IF('Bid Log'!$L$3:$L$324=Tables!$F24,'Bid Log'!$P$3:$P$324)))</f>
        <v>0</v>
      </c>
      <c r="I20" s="23">
        <f t="array" ref="I20">COUNT(IF('Bid Log'!$Z$3:$Z$324=Tables!J$5,IF('Bid Log'!$L$3:$L$324=Tables!$F24,'Bid Log'!$A$3:$A$324)))</f>
        <v>0</v>
      </c>
      <c r="J20" s="21">
        <f t="array" ref="J20">SUM(IF('Bid Log'!$Z$3:$Z$324=Tables!J$5,IF('Bid Log'!$L$3:$L$324=Tables!$F24,'Bid Log'!$P$3:$P$324)))</f>
        <v>0</v>
      </c>
      <c r="K20" s="23">
        <f t="array" ref="K20">COUNT(IF('Bid Log'!$Z$3:$Z$324=Tables!J$6,IF('Bid Log'!$L$3:$L$324=Tables!$F24,'Bid Log'!$A$3:$A$324)))</f>
        <v>0</v>
      </c>
      <c r="L20" s="21">
        <f t="array" ref="L20">SUM(IF('Bid Log'!$Z$3:$Z$324=Tables!J$6,IF('Bid Log'!$L$3:$L$324=Tables!$F24,'Bid Log'!$P$3:$P$324)))</f>
        <v>0</v>
      </c>
      <c r="M20" s="23">
        <f t="array" ref="M20">COUNT(IF('Bid Log'!$Z$3:$Z$324=Tables!J$7,IF('Bid Log'!$L$3:$L$324=Tables!$F24,'Bid Log'!$A$3:$A$324)))</f>
        <v>0</v>
      </c>
      <c r="N20" s="21">
        <f t="array" ref="N20">SUM(IF('Bid Log'!$Z$3:$Z$324=Tables!J$7,IF('Bid Log'!$L$3:$L$324=Tables!$F24,'Bid Log'!$P$3:$P$324)))</f>
        <v>0</v>
      </c>
      <c r="O20" s="23">
        <f t="array" ref="O20">COUNT(IF('Bid Log'!$Z$3:$Z$324=Tables!J$8,IF('Bid Log'!$L$3:$L$324=Tables!$F24,'Bid Log'!$A$3:$A$324)))</f>
        <v>0</v>
      </c>
      <c r="P20" s="21">
        <f t="array" ref="P20">SUM(IF('Bid Log'!$Z$3:$Z$324=Tables!J$8,IF('Bid Log'!$L$3:$L$324=Tables!$F24,'Bid Log'!$P$3:$P$324)))</f>
        <v>0</v>
      </c>
      <c r="Q20" s="23">
        <f t="array" ref="Q20">COUNT(IF('Bid Log'!$Z$3:$Z$324=Tables!J$9,IF('Bid Log'!$L$3:$L$324=Tables!$F24,'Bid Log'!$A$3:$A$324)))</f>
        <v>0</v>
      </c>
      <c r="R20" s="21">
        <f t="array" ref="R20">SUM(IF('Bid Log'!$Z$3:$Z$324=Tables!J$9,IF('Bid Log'!$L$3:$L$324=Tables!$F24,'Bid Log'!$P$3:$P$324)))</f>
        <v>0</v>
      </c>
      <c r="S20" s="23">
        <f t="array" ref="S20">COUNT(IF('Bid Log'!$Z$3:$Z$324=Tables!J$10,IF('Bid Log'!$L$3:$L$324=Tables!$F24,'Bid Log'!$A$3:$A$324)))</f>
        <v>0</v>
      </c>
      <c r="T20" s="21">
        <f t="array" ref="T20">SUM(IF('Bid Log'!$Z$3:$Z$324=Tables!J$10,IF('Bid Log'!$L$3:$L$324=Tables!$F24,'Bid Log'!$P$3:$P$324)))</f>
        <v>0</v>
      </c>
      <c r="U20" s="23">
        <f t="array" ref="U20">COUNT(IF('Bid Log'!$Z$3:$Z$324=Tables!J$11,IF('Bid Log'!$L$3:$L$324=Tables!$F24,'Bid Log'!$A$3:$A$324)))</f>
        <v>0</v>
      </c>
      <c r="V20" s="21">
        <f t="array" ref="V20">SUM(IF('Bid Log'!$Z$3:$Z$324=Tables!J$11,IF('Bid Log'!$L$3:$L$324=Tables!$F24,'Bid Log'!$P$3:$P$324)))</f>
        <v>0</v>
      </c>
      <c r="W20" s="46" t="e">
        <f t="shared" ref="W20" si="6">SUM(D20/B20)</f>
        <v>#DIV/0!</v>
      </c>
      <c r="X20" s="46" t="e">
        <f t="shared" ref="X20" si="7">SUM(E20/C20)</f>
        <v>#DIV/0!</v>
      </c>
      <c r="Y20" s="24">
        <f t="array" ref="Y20">SUM(IF('Bid Log'!$L$3:$L$324=Tables!$F24,'Bid Log'!$Y$3:$Y$324))</f>
        <v>0</v>
      </c>
      <c r="Z20" s="46" t="e">
        <f>SUM(Y20/C20)</f>
        <v>#DIV/0!</v>
      </c>
      <c r="AA20" s="24">
        <f t="array" ref="AA20">SUM(IF('Bid Log'!$L$3:$L$324=Tables!$F24,'Bid Log'!$AH$3:$AH$324))</f>
        <v>0</v>
      </c>
      <c r="AB20" s="46" t="e">
        <f>SUM(AA20/E20)</f>
        <v>#DIV/0!</v>
      </c>
      <c r="AC20" s="21"/>
    </row>
    <row r="21" spans="1:29">
      <c r="A21" s="14" t="str">
        <f>(Tables!F6)</f>
        <v xml:space="preserve">Steve </v>
      </c>
      <c r="B21" s="19">
        <f t="array" ref="B21">COUNT(IF('Bid Log'!$L$3:$L$324=Tables!$F6,'Bid Log'!$A$3:$A$324))</f>
        <v>13</v>
      </c>
      <c r="C21" s="21">
        <f t="array" ref="C21">SUM(IF('Bid Log'!$L$3:$L$324=Tables!$F6,'Bid Log'!$P$3:$P$324))</f>
        <v>5449347</v>
      </c>
      <c r="D21" s="19">
        <f t="array" ref="D21">COUNT(IF('Bid Log'!$Z$3:$Z$324=Tables!J$3,IF('Bid Log'!$L$3:$L$324=Tables!$F6,'Bid Log'!$A$3:$A$324)))</f>
        <v>5</v>
      </c>
      <c r="E21" s="21">
        <f t="array" ref="E21">SUM(IF('Bid Log'!$Z$3:$Z$324=Tables!J$3,IF('Bid Log'!$L$3:$L$324=Tables!$F6,'Bid Log'!$P$3:$P$324)))</f>
        <v>3417278</v>
      </c>
      <c r="F21" s="21">
        <f t="array" ref="F21">SUM(IF('Bid Log'!$Z$3:$Z$324=Tables!J$3,IF('Bid Log'!$L$3:$L$324=Tables!$F6,'Bid Log'!$AG$3:$AG$324)))</f>
        <v>0</v>
      </c>
      <c r="G21" s="17">
        <f t="array" ref="G21">COUNT(IF('Bid Log'!$Z$3:$Z$324=Tables!J$4,IF('Bid Log'!$L$3:$L$324=Tables!$F6,'Bid Log'!$A$3:$A$324)))</f>
        <v>6</v>
      </c>
      <c r="H21" s="21">
        <f t="array" ref="H21">SUM(IF('Bid Log'!$Z$3:$Z$324=Tables!J$4,IF('Bid Log'!$L$3:$L$324=Tables!$F6,'Bid Log'!$P$3:$P$324)))</f>
        <v>1981528</v>
      </c>
      <c r="I21" s="17">
        <f t="array" ref="I21">COUNT(IF('Bid Log'!$Z$3:$Z$324=Tables!J$5,IF('Bid Log'!$L$3:$L$324=Tables!$F6,'Bid Log'!$A$3:$A$324)))</f>
        <v>0</v>
      </c>
      <c r="J21" s="21">
        <f t="array" ref="J21">SUM(IF('Bid Log'!$Z$3:$Z$324=Tables!J$5,IF('Bid Log'!$L$3:$L$324=Tables!$F6,'Bid Log'!$P$3:$P$324)))</f>
        <v>0</v>
      </c>
      <c r="K21" s="17">
        <f t="array" ref="K21">COUNT(IF('Bid Log'!$Z$3:$Z$324=Tables!J$6,IF('Bid Log'!$L$3:$L$324=Tables!$F6,'Bid Log'!$A$3:$A$324)))</f>
        <v>2</v>
      </c>
      <c r="L21" s="21">
        <f t="array" ref="L21">SUM(IF('Bid Log'!$Z$3:$Z$324=Tables!J$6,IF('Bid Log'!$L$3:$L$324=Tables!$F6,'Bid Log'!$P$3:$P$324)))</f>
        <v>50541</v>
      </c>
      <c r="M21" s="17">
        <f t="array" ref="M21">COUNT(IF('Bid Log'!$Z$3:$Z$324=Tables!J$7,IF('Bid Log'!$L$3:$L$324=Tables!$F6,'Bid Log'!$A$3:$A$324)))</f>
        <v>0</v>
      </c>
      <c r="N21" s="21">
        <f t="array" ref="N21">SUM(IF('Bid Log'!$Z$3:$Z$324=Tables!J$7,IF('Bid Log'!$L$3:$L$324=Tables!$F6,'Bid Log'!$P$3:$P$324)))</f>
        <v>0</v>
      </c>
      <c r="O21" s="17">
        <f t="array" ref="O21">COUNT(IF('Bid Log'!$Z$3:$Z$324=Tables!J$8,IF('Bid Log'!$L$3:$L$324=Tables!$F6,'Bid Log'!$A$3:$A$324)))</f>
        <v>0</v>
      </c>
      <c r="P21" s="21">
        <f t="array" ref="P21">SUM(IF('Bid Log'!$Z$3:$Z$324=Tables!J$8,IF('Bid Log'!$L$3:$L$324=Tables!$F6,'Bid Log'!$P$3:$P$324)))</f>
        <v>0</v>
      </c>
      <c r="Q21" s="17">
        <f t="array" ref="Q21">COUNT(IF('Bid Log'!$Z$3:$Z$324=Tables!J$9,IF('Bid Log'!$L$3:$L$324=Tables!$F6,'Bid Log'!$A$3:$A$324)))</f>
        <v>0</v>
      </c>
      <c r="R21" s="21">
        <f t="array" ref="R21">SUM(IF('Bid Log'!$Z$3:$Z$324=Tables!J$9,IF('Bid Log'!$L$3:$L$324=Tables!$F6,'Bid Log'!$P$3:$P$324)))</f>
        <v>0</v>
      </c>
      <c r="S21" s="17">
        <f t="array" ref="S21">COUNT(IF('Bid Log'!$Z$3:$Z$324=Tables!J$10,IF('Bid Log'!$L$3:$L$324=Tables!$F6,'Bid Log'!$A$3:$A$324)))</f>
        <v>0</v>
      </c>
      <c r="T21" s="21">
        <f t="array" ref="T21">SUM(IF('Bid Log'!$Z$3:$Z$324=Tables!J$10,IF('Bid Log'!$L$3:$L$324=Tables!$F6,'Bid Log'!$P$3:$P$324)))</f>
        <v>0</v>
      </c>
      <c r="U21" s="17">
        <f t="array" ref="U21">COUNT(IF('Bid Log'!$Z$3:$Z$324=Tables!J$11,IF('Bid Log'!$L$3:$L$324=Tables!$F6,'Bid Log'!$A$3:$A$324)))</f>
        <v>0</v>
      </c>
      <c r="V21" s="21">
        <f t="array" ref="V21">SUM(IF('Bid Log'!$Z$3:$Z$324=Tables!J$11,IF('Bid Log'!$L$3:$L$324=Tables!$F6,'Bid Log'!$P$3:$P$324)))</f>
        <v>0</v>
      </c>
      <c r="W21" s="44">
        <f t="shared" si="5"/>
        <v>0.38461538461538464</v>
      </c>
      <c r="X21" s="44">
        <f t="shared" si="4"/>
        <v>0.62709862300932573</v>
      </c>
      <c r="Y21" s="21">
        <f t="array" ref="Y21">SUM(IF('Bid Log'!$L$3:$L$324=Tables!$F6,'Bid Log'!$Y$3:$Y$324))</f>
        <v>0</v>
      </c>
      <c r="Z21" s="44">
        <f>SUM(Y21/C21)</f>
        <v>0</v>
      </c>
      <c r="AA21" s="21">
        <f t="array" ref="AA21">SUM(IF('Bid Log'!$L$3:$L$324=Tables!$F6,'Bid Log'!$AH$3:$AH$324))</f>
        <v>0</v>
      </c>
      <c r="AB21" s="44">
        <f>SUM(AA21/E21)</f>
        <v>0</v>
      </c>
      <c r="AC21" s="21"/>
    </row>
    <row r="22" spans="1:29" s="22" customFormat="1">
      <c r="A22" s="39"/>
      <c r="B22" s="37">
        <f>SUM(B3:B21)</f>
        <v>322</v>
      </c>
      <c r="C22" s="37">
        <f t="shared" ref="C22:T22" si="8">SUM(C3:C21)</f>
        <v>83071466</v>
      </c>
      <c r="D22" s="37">
        <f t="shared" si="8"/>
        <v>164</v>
      </c>
      <c r="E22" s="37">
        <f t="shared" si="8"/>
        <v>13473362</v>
      </c>
      <c r="F22" s="37">
        <f t="shared" si="8"/>
        <v>23997</v>
      </c>
      <c r="G22" s="37">
        <f t="shared" si="8"/>
        <v>85</v>
      </c>
      <c r="H22" s="37">
        <f t="shared" si="8"/>
        <v>56456794</v>
      </c>
      <c r="I22" s="37">
        <f t="shared" si="8"/>
        <v>0</v>
      </c>
      <c r="J22" s="37">
        <f t="shared" si="8"/>
        <v>0</v>
      </c>
      <c r="K22" s="37">
        <f t="shared" si="8"/>
        <v>24</v>
      </c>
      <c r="L22" s="37">
        <f t="shared" si="8"/>
        <v>5983456</v>
      </c>
      <c r="M22" s="37">
        <f t="shared" si="8"/>
        <v>34</v>
      </c>
      <c r="N22" s="37">
        <f t="shared" si="8"/>
        <v>7157854</v>
      </c>
      <c r="O22" s="37">
        <f t="shared" si="8"/>
        <v>0</v>
      </c>
      <c r="P22" s="37">
        <f t="shared" si="8"/>
        <v>0</v>
      </c>
      <c r="Q22" s="37">
        <f t="shared" si="8"/>
        <v>0</v>
      </c>
      <c r="R22" s="37">
        <f t="shared" si="8"/>
        <v>0</v>
      </c>
      <c r="S22" s="37">
        <f t="shared" si="8"/>
        <v>15</v>
      </c>
      <c r="T22" s="37">
        <f t="shared" si="8"/>
        <v>0</v>
      </c>
      <c r="U22" s="37">
        <f>SUM(U3:U21)</f>
        <v>0</v>
      </c>
      <c r="V22" s="37">
        <f>SUM(V3:V21)</f>
        <v>0</v>
      </c>
      <c r="W22" s="49">
        <f t="shared" si="0"/>
        <v>0.50931677018633537</v>
      </c>
      <c r="X22" s="49">
        <f t="shared" si="4"/>
        <v>0.1621900111886794</v>
      </c>
      <c r="Y22" s="38">
        <f>SUM(Y3:Y21)</f>
        <v>0</v>
      </c>
      <c r="Z22" s="49">
        <f t="shared" si="2"/>
        <v>0</v>
      </c>
      <c r="AA22" s="38">
        <f>SUM(AA3:AA21)</f>
        <v>0</v>
      </c>
      <c r="AB22" s="49">
        <f>SUM(AA22/E22)</f>
        <v>0</v>
      </c>
      <c r="AC22" s="38"/>
    </row>
    <row r="23" spans="1:29" s="22" customFormat="1">
      <c r="A23" s="26" t="str">
        <f>Tables!G2</f>
        <v>Department</v>
      </c>
      <c r="B23" s="29"/>
      <c r="C23" s="24"/>
      <c r="D23" s="29"/>
      <c r="E23" s="24"/>
      <c r="F23" s="24"/>
      <c r="G23" s="23"/>
      <c r="H23" s="24"/>
      <c r="I23" s="23"/>
      <c r="J23" s="24"/>
      <c r="K23" s="23"/>
      <c r="L23" s="24"/>
      <c r="M23" s="23"/>
      <c r="N23" s="24"/>
      <c r="O23" s="23"/>
      <c r="P23" s="24"/>
      <c r="Q23" s="23"/>
      <c r="R23" s="24"/>
      <c r="S23" s="23"/>
      <c r="T23" s="24"/>
      <c r="U23" s="23"/>
      <c r="V23" s="24"/>
      <c r="W23" s="24"/>
      <c r="X23" s="23"/>
    </row>
    <row r="24" spans="1:29" s="22" customFormat="1">
      <c r="A24" s="22" t="str">
        <f>Tables!G3</f>
        <v>Est.</v>
      </c>
      <c r="B24" s="29">
        <f t="array" ref="B24">COUNT(IF('Bid Log'!$M$3:$M$324=Tables!$G3,'Bid Log'!$A$3:$A$324))</f>
        <v>150</v>
      </c>
      <c r="C24" s="24">
        <f t="array" ref="C24">SUM(IF('Bid Log'!$M$3:$M$324=Tables!$G3,'Bid Log'!$P$3:$P$324))</f>
        <v>74048933</v>
      </c>
      <c r="D24" s="19">
        <f t="array" ref="D24">COUNT(IF('Bid Log'!$Z$3:$Z$324=Tables!J$3,IF('Bid Log'!$M$3:$M$324=Tables!$G3,'Bid Log'!$A$3:$A$324)))</f>
        <v>61</v>
      </c>
      <c r="E24" s="24">
        <f t="array" ref="E24">SUM(IF('Bid Log'!$Z$3:$Z$324=Tables!J$3,IF('Bid Log'!$M$3:$M$324=Tables!$G3,'Bid Log'!$P$3:$P$324)))</f>
        <v>10504271</v>
      </c>
      <c r="F24" s="24">
        <f t="array" ref="F24">SUM(IF('Bid Log'!$Z$3:$Z$324=Tables!J$3,IF('Bid Log'!$M$3:$M$324=Tables!$G3,'Bid Log'!$AG$3:$AG$324)))</f>
        <v>23997</v>
      </c>
      <c r="G24" s="17">
        <f t="array" ref="G24">COUNT(IF('Bid Log'!$Z$3:$Z$324=Tables!J$4,IF('Bid Log'!$M$3:$M$324=Tables!$G3,'Bid Log'!$A$3:$A$324)))</f>
        <v>55</v>
      </c>
      <c r="H24" s="24">
        <f t="array" ref="H24">SUM(IF('Bid Log'!$Z$3:$Z$324=Tables!J$4,IF('Bid Log'!$M$3:$M$324=Tables!$G3,'Bid Log'!$P$3:$P$324)))</f>
        <v>53632233</v>
      </c>
      <c r="I24" s="17">
        <f t="array" ref="I24">COUNT(IF('Bid Log'!$Z$3:$Z$324=Tables!J$5,IF('Bid Log'!$M$3:$M$324=Tables!$G3,'Bid Log'!$A$3:$A$324)))</f>
        <v>0</v>
      </c>
      <c r="J24" s="24">
        <f t="array" ref="J24">SUM(IF('Bid Log'!$Z$3:$Z$324=Tables!J$5,IF('Bid Log'!$M$3:$M$324=Tables!$G3,'Bid Log'!$P$3:$P$324)))</f>
        <v>0</v>
      </c>
      <c r="K24" s="17">
        <f t="array" ref="K24">COUNT(IF('Bid Log'!$Z$3:$Z$324=Tables!J$6,IF('Bid Log'!$M$3:$M$324=Tables!$G3,'Bid Log'!$A$3:$A$324)))</f>
        <v>18</v>
      </c>
      <c r="L24" s="24">
        <f t="array" ref="L24">SUM(IF('Bid Log'!$Z$3:$Z$324=Tables!J$6,IF('Bid Log'!$M$3:$M$324=Tables!$G3,'Bid Log'!$P$3:$P$324)))</f>
        <v>4418471</v>
      </c>
      <c r="M24" s="17">
        <f t="array" ref="M24">COUNT(IF('Bid Log'!$Z$3:$Z$324=Tables!J$7,IF('Bid Log'!$M$3:$M$324=Tables!$G3,'Bid Log'!$A$3:$A$324)))</f>
        <v>4</v>
      </c>
      <c r="N24" s="24">
        <f t="array" ref="N24">SUM(IF('Bid Log'!$Z$3:$Z$324=Tables!J$7,IF('Bid Log'!$M$3:$M$324=Tables!$G3,'Bid Log'!$P$3:$P$324)))</f>
        <v>5493958</v>
      </c>
      <c r="O24" s="17">
        <f t="array" ref="O24">COUNT(IF('Bid Log'!$Z$3:$Z$324=Tables!J$8,IF('Bid Log'!$M$3:$M$324=Tables!$G3,'Bid Log'!$A$3:$A$324)))</f>
        <v>0</v>
      </c>
      <c r="P24" s="24">
        <f t="array" ref="P24">SUM(IF('Bid Log'!$Z$3:$Z$324=Tables!J$8,IF('Bid Log'!$M$3:$M$324=Tables!$G3,'Bid Log'!$P$3:$P$324)))</f>
        <v>0</v>
      </c>
      <c r="Q24" s="17">
        <f t="array" ref="Q24">COUNT(IF('Bid Log'!$Z$3:$Z$324=Tables!J$9,IF('Bid Log'!$M$3:$M$324=Tables!$G3,'Bid Log'!$A$3:$A$324)))</f>
        <v>0</v>
      </c>
      <c r="R24" s="24">
        <f t="array" ref="R24">SUM(IF('Bid Log'!$Z$3:$Z$324=Tables!J$9,IF('Bid Log'!$M$3:$M$324=Tables!$G3,'Bid Log'!$P$3:$P$324)))</f>
        <v>0</v>
      </c>
      <c r="S24" s="17">
        <f t="array" ref="S24">COUNT(IF('Bid Log'!$Z$3:$Z$324=Tables!J$10,IF('Bid Log'!$M$3:$M$324=Tables!$G3,'Bid Log'!$A$3:$A$324)))</f>
        <v>12</v>
      </c>
      <c r="T24" s="24">
        <f t="array" ref="T24">SUM(IF('Bid Log'!$Z$3:$Z$324=Tables!J$10,IF('Bid Log'!$M$3:$M$324=Tables!$G3,'Bid Log'!$P$3:$P$324)))</f>
        <v>0</v>
      </c>
      <c r="U24" s="17">
        <f t="array" ref="U24">COUNT(IF('Bid Log'!$Z$3:$Z$324=Tables!J$11,IF('Bid Log'!$M$3:$M$324=Tables!$G3,'Bid Log'!$A$3:$A$324)))</f>
        <v>0</v>
      </c>
      <c r="V24" s="24">
        <f t="array" ref="V24">SUM(IF('Bid Log'!$Z$3:$Z$324=Tables!J$11,IF('Bid Log'!$M$3:$M$324=Tables!$G3,'Bid Log'!$P$3:$P$324)))</f>
        <v>0</v>
      </c>
      <c r="W24" s="46">
        <f t="shared" ref="W24:X28" si="9">SUM(D24/B24)</f>
        <v>0.40666666666666668</v>
      </c>
      <c r="X24" s="46">
        <f t="shared" si="9"/>
        <v>0.14185580499856765</v>
      </c>
      <c r="Y24" s="21">
        <f t="array" ref="Y24">SUM(IF('Bid Log'!$M$3:$M$324=Tables!$G3,'Bid Log'!$Y$3:$Y$324))</f>
        <v>0</v>
      </c>
      <c r="Z24" s="44">
        <f>SUM(Y24/C24)</f>
        <v>0</v>
      </c>
      <c r="AA24" s="21">
        <f t="array" ref="AA24">SUM(IF('Bid Log'!$M$3:$M$324=Tables!$G3,'Bid Log'!$AH$3:$AH$324))</f>
        <v>0</v>
      </c>
      <c r="AB24" s="44">
        <f>SUM(AA24/F24)</f>
        <v>0</v>
      </c>
    </row>
    <row r="25" spans="1:29" s="22" customFormat="1">
      <c r="A25" s="22" t="str">
        <f>Tables!G4</f>
        <v>P.M.</v>
      </c>
      <c r="B25" s="29">
        <f t="array" ref="B25">COUNT(IF('Bid Log'!$M$3:$M$324=Tables!$G4,'Bid Log'!$A$3:$A$324))</f>
        <v>14</v>
      </c>
      <c r="C25" s="24">
        <f t="array" ref="C25">SUM(IF('Bid Log'!$M$3:$M$324=Tables!$G4,'Bid Log'!$P$3:$P$324))</f>
        <v>2974333</v>
      </c>
      <c r="D25" s="29">
        <f t="array" ref="D25">COUNT(IF('Bid Log'!$Z$3:$Z$324=Tables!J$3,IF('Bid Log'!$M$3:$M$324=Tables!$G4,'Bid Log'!$A$3:$A$324)))</f>
        <v>9</v>
      </c>
      <c r="E25" s="24">
        <f t="array" ref="E25">SUM(IF('Bid Log'!$Z$3:$Z$324=Tables!J$3,IF('Bid Log'!$M$3:$M$324=Tables!$G4,'Bid Log'!$P$3:$P$324)))</f>
        <v>1261029</v>
      </c>
      <c r="F25" s="24">
        <f t="array" ref="F25">SUM(IF('Bid Log'!$Z$3:$Z$324=Tables!J$3,IF('Bid Log'!$M$3:$M$324=Tables!$G4,'Bid Log'!$AG$3:$AG$324)))</f>
        <v>0</v>
      </c>
      <c r="G25" s="23">
        <f t="array" ref="G25">COUNT(IF('Bid Log'!$Z$3:$Z$324=Tables!J$4,IF('Bid Log'!$M$3:$M$324=Tables!$G4,'Bid Log'!$A$3:$A$324)))</f>
        <v>5</v>
      </c>
      <c r="H25" s="24">
        <f t="array" ref="H25">SUM(IF('Bid Log'!$Z$3:$Z$324=Tables!J$4,IF('Bid Log'!$M$3:$M$324=Tables!$G4,'Bid Log'!$P$3:$P$324)))</f>
        <v>1713304</v>
      </c>
      <c r="I25" s="23">
        <f t="array" ref="I25">COUNT(IF('Bid Log'!$Z$3:$Z$324=Tables!J$5,IF('Bid Log'!$M$3:$M$324=Tables!$G4,'Bid Log'!$A$3:$A$324)))</f>
        <v>0</v>
      </c>
      <c r="J25" s="24">
        <f t="array" ref="J25">SUM(IF('Bid Log'!$Z$3:$Z$324=Tables!J$5,IF('Bid Log'!$M$3:$M$324=Tables!$G4,'Bid Log'!$P$3:$P$324)))</f>
        <v>0</v>
      </c>
      <c r="K25" s="23">
        <f t="array" ref="K25">COUNT(IF('Bid Log'!$Z$3:$Z$324=Tables!J$6,IF('Bid Log'!$M$3:$M$324=Tables!$G4,'Bid Log'!$A$3:$A$324)))</f>
        <v>0</v>
      </c>
      <c r="L25" s="24">
        <f t="array" ref="L25">SUM(IF('Bid Log'!$Z$3:$Z$324=Tables!J$6,IF('Bid Log'!$M$3:$M$324=Tables!$G4,'Bid Log'!$P$3:$P$324)))</f>
        <v>0</v>
      </c>
      <c r="M25" s="23">
        <f t="array" ref="M25">COUNT(IF('Bid Log'!$Z$3:$Z$324=Tables!J$7,IF('Bid Log'!$M$3:$M$324=Tables!$G4,'Bid Log'!$A$3:$A$324)))</f>
        <v>0</v>
      </c>
      <c r="N25" s="24">
        <f t="array" ref="N25">SUM(IF('Bid Log'!$Z$3:$Z$324=Tables!J$7,IF('Bid Log'!$M$3:$M$324=Tables!$G4,'Bid Log'!$P$3:$P$324)))</f>
        <v>0</v>
      </c>
      <c r="O25" s="23">
        <f t="array" ref="O25">COUNT(IF('Bid Log'!$Z$3:$Z$324=Tables!J$8,IF('Bid Log'!$M$3:$M$324=Tables!$G4,'Bid Log'!$A$3:$A$324)))</f>
        <v>0</v>
      </c>
      <c r="P25" s="24">
        <f t="array" ref="P25">SUM(IF('Bid Log'!$Z$3:$Z$324=Tables!J$8,IF('Bid Log'!$M$3:$M$324=Tables!$G4,'Bid Log'!$P$3:$P$324)))</f>
        <v>0</v>
      </c>
      <c r="Q25" s="23">
        <f t="array" ref="Q25">COUNT(IF('Bid Log'!$Z$3:$Z$324=Tables!J$9,IF('Bid Log'!$M$3:$M$324=Tables!$G4,'Bid Log'!$A$3:$A$324)))</f>
        <v>0</v>
      </c>
      <c r="R25" s="24">
        <f t="array" ref="R25">SUM(IF('Bid Log'!$Z$3:$Z$324=Tables!J$9,IF('Bid Log'!$M$3:$M$324=Tables!$G4,'Bid Log'!$P$3:$P$324)))</f>
        <v>0</v>
      </c>
      <c r="S25" s="23">
        <f t="array" ref="S25">COUNT(IF('Bid Log'!$Z$3:$Z$324=Tables!J$10,IF('Bid Log'!$M$3:$M$324=Tables!$G4,'Bid Log'!$A$3:$A$324)))</f>
        <v>0</v>
      </c>
      <c r="T25" s="24">
        <f t="array" ref="T25">SUM(IF('Bid Log'!$Z$3:$Z$324=Tables!J$10,IF('Bid Log'!$M$3:$M$324=Tables!$G4,'Bid Log'!$P$3:$P$324)))</f>
        <v>0</v>
      </c>
      <c r="U25" s="23">
        <f t="array" ref="U25">COUNT(IF('Bid Log'!$Z$3:$Z$324=Tables!J$11,IF('Bid Log'!$M$3:$M$324=Tables!$G4,'Bid Log'!$A$3:$A$324)))</f>
        <v>0</v>
      </c>
      <c r="V25" s="24">
        <f t="array" ref="V25">SUM(IF('Bid Log'!$Z$3:$Z$324=Tables!J$11,IF('Bid Log'!$M$3:$M$324=Tables!$G4,'Bid Log'!$P$3:$P$324)))</f>
        <v>0</v>
      </c>
      <c r="W25" s="46">
        <f>SUM(D25/B25)</f>
        <v>0.6428571428571429</v>
      </c>
      <c r="X25" s="46">
        <f>SUM(E25/C25)</f>
        <v>0.42397034898244412</v>
      </c>
      <c r="Y25" s="21">
        <f t="array" ref="Y25">SUM(IF('Bid Log'!$M$3:$M$324=Tables!$G2,'Bid Log'!$Y$3:$Y$324))</f>
        <v>0</v>
      </c>
      <c r="Z25" s="44">
        <f>SUM(Y25/C25)</f>
        <v>0</v>
      </c>
      <c r="AA25" s="21">
        <f t="array" ref="AA25">SUM(IF('Bid Log'!$M$3:$M$324=Tables!$G2,'Bid Log'!$AH$3:$AH$324))</f>
        <v>0</v>
      </c>
      <c r="AB25" s="44" t="e">
        <f>SUM(AA25/F25)</f>
        <v>#DIV/0!</v>
      </c>
    </row>
    <row r="26" spans="1:29" s="22" customFormat="1">
      <c r="A26" s="22" t="str">
        <f>Tables!G5</f>
        <v>S.P.</v>
      </c>
      <c r="B26" s="29">
        <f t="array" ref="B26">COUNT(IF('Bid Log'!$M$3:$M$324=Tables!$G5,'Bid Log'!$A$3:$A$324))</f>
        <v>158</v>
      </c>
      <c r="C26" s="24">
        <f t="array" ref="C26">SUM(IF('Bid Log'!$M$3:$M$324=Tables!$G5,'Bid Log'!$P$3:$P$324))</f>
        <v>6048200</v>
      </c>
      <c r="D26" s="29">
        <f t="array" ref="D26">COUNT(IF('Bid Log'!$Z$3:$Z$324=Tables!J$3,IF('Bid Log'!$M$3:$M$324=Tables!$G5,'Bid Log'!$A$3:$A$324)))</f>
        <v>94</v>
      </c>
      <c r="E26" s="24">
        <f t="array" ref="E26">SUM(IF('Bid Log'!$Z$3:$Z$324=Tables!J$3,IF('Bid Log'!$M$3:$M$324=Tables!$G5,'Bid Log'!$P$3:$P$324)))</f>
        <v>1708062</v>
      </c>
      <c r="F26" s="24">
        <f t="array" ref="F26">SUM(IF('Bid Log'!$Z$3:$Z$324=Tables!J$3,IF('Bid Log'!$M$3:$M$324=Tables!$G5,'Bid Log'!$AG$3:$AG$324)))</f>
        <v>0</v>
      </c>
      <c r="G26" s="23">
        <f t="array" ref="G26">COUNT(IF('Bid Log'!$Z$3:$Z$324=Tables!J$4,IF('Bid Log'!$M$3:$M$324=Tables!$G5,'Bid Log'!$A$3:$A$324)))</f>
        <v>25</v>
      </c>
      <c r="H26" s="24">
        <f t="array" ref="H26">SUM(IF('Bid Log'!$Z$3:$Z$324=Tables!J$4,IF('Bid Log'!$M$3:$M$324=Tables!$G5,'Bid Log'!$P$3:$P$324)))</f>
        <v>1111257</v>
      </c>
      <c r="I26" s="23">
        <f t="array" ref="I26">COUNT(IF('Bid Log'!$Z$3:$Z$324=Tables!J$5,IF('Bid Log'!$M$3:$M$324=Tables!$G5,'Bid Log'!$A$3:$A$324)))</f>
        <v>0</v>
      </c>
      <c r="J26" s="24">
        <f t="array" ref="J26">SUM(IF('Bid Log'!$Z$3:$Z$324=Tables!J$5,IF('Bid Log'!$M$3:$M$324=Tables!$G5,'Bid Log'!$P$3:$P$324)))</f>
        <v>0</v>
      </c>
      <c r="K26" s="23">
        <f t="array" ref="K26">COUNT(IF('Bid Log'!$Z$3:$Z$324=Tables!J$6,IF('Bid Log'!$M$3:$M$324=Tables!$G5,'Bid Log'!$A$3:$A$324)))</f>
        <v>6</v>
      </c>
      <c r="L26" s="24">
        <f t="array" ref="L26">SUM(IF('Bid Log'!$Z$3:$Z$324=Tables!J$6,IF('Bid Log'!$M$3:$M$324=Tables!$G5,'Bid Log'!$P$3:$P$324)))</f>
        <v>1564985</v>
      </c>
      <c r="M26" s="23">
        <f t="array" ref="M26">COUNT(IF('Bid Log'!$Z$3:$Z$324=Tables!J$7,IF('Bid Log'!$M$3:$M$324=Tables!$G5,'Bid Log'!$A$3:$A$324)))</f>
        <v>30</v>
      </c>
      <c r="N26" s="24">
        <f t="array" ref="N26">SUM(IF('Bid Log'!$Z$3:$Z$324=Tables!J$7,IF('Bid Log'!$M$3:$M$324=Tables!$G5,'Bid Log'!$P$3:$P$324)))</f>
        <v>1663896</v>
      </c>
      <c r="O26" s="23">
        <f t="array" ref="O26">COUNT(IF('Bid Log'!$Z$3:$Z$324=Tables!J$8,IF('Bid Log'!$M$3:$M$324=Tables!$G5,'Bid Log'!$A$3:$A$324)))</f>
        <v>0</v>
      </c>
      <c r="P26" s="24">
        <f t="array" ref="P26">SUM(IF('Bid Log'!$Z$3:$Z$324=Tables!J$8,IF('Bid Log'!$M$3:$M$324=Tables!$G5,'Bid Log'!$P$3:$P$324)))</f>
        <v>0</v>
      </c>
      <c r="Q26" s="23">
        <f t="array" ref="Q26">COUNT(IF('Bid Log'!$Z$3:$Z$324=Tables!J$9,IF('Bid Log'!$M$3:$M$324=Tables!$G5,'Bid Log'!$A$3:$A$324)))</f>
        <v>0</v>
      </c>
      <c r="R26" s="24">
        <f t="array" ref="R26">SUM(IF('Bid Log'!$Z$3:$Z$324=Tables!J$9,IF('Bid Log'!$M$3:$M$324=Tables!$G5,'Bid Log'!$P$3:$P$324)))</f>
        <v>0</v>
      </c>
      <c r="S26" s="23">
        <f t="array" ref="S26">COUNT(IF('Bid Log'!$Z$3:$Z$324=Tables!J$10,IF('Bid Log'!$M$3:$M$324=Tables!$G5,'Bid Log'!$A$3:$A$324)))</f>
        <v>3</v>
      </c>
      <c r="T26" s="24">
        <f t="array" ref="T26">SUM(IF('Bid Log'!$Z$3:$Z$324=Tables!J$10,IF('Bid Log'!$M$3:$M$324=Tables!$G5,'Bid Log'!$P$3:$P$324)))</f>
        <v>0</v>
      </c>
      <c r="U26" s="23">
        <f t="array" ref="U26">COUNT(IF('Bid Log'!$Z$3:$Z$324=Tables!J$11,IF('Bid Log'!$M$3:$M$324=Tables!$G5,'Bid Log'!$A$3:$A$324)))</f>
        <v>0</v>
      </c>
      <c r="V26" s="24">
        <f t="array" ref="V26">SUM(IF('Bid Log'!$Z$3:$Z$324=Tables!J$11,IF('Bid Log'!$M$3:$M$324=Tables!$G5,'Bid Log'!$P$3:$P$324)))</f>
        <v>0</v>
      </c>
      <c r="W26" s="46">
        <f>SUM(D26/B26)</f>
        <v>0.59493670886075944</v>
      </c>
      <c r="X26" s="46">
        <f>SUM(E26/C26)</f>
        <v>0.28240831983069342</v>
      </c>
      <c r="Y26" s="21">
        <f t="array" ref="Y26">SUM(IF('Bid Log'!$M$3:$M$324=Tables!$G3,'Bid Log'!$Y$3:$Y$324))</f>
        <v>0</v>
      </c>
      <c r="Z26" s="44">
        <f>SUM(Y26/C26)</f>
        <v>0</v>
      </c>
      <c r="AA26" s="21">
        <f t="array" ref="AA26">SUM(IF('Bid Log'!$M$3:$M$324=Tables!$G3,'Bid Log'!$AH$3:$AH$324))</f>
        <v>0</v>
      </c>
      <c r="AB26" s="44" t="e">
        <f>SUM(AA26/F26)</f>
        <v>#DIV/0!</v>
      </c>
    </row>
    <row r="27" spans="1:29" s="22" customFormat="1">
      <c r="A27" s="22" t="str">
        <f>Tables!G6</f>
        <v>F.A.</v>
      </c>
      <c r="B27" s="29">
        <f t="array" ref="B27">COUNT(IF('Bid Log'!$M$3:$M$324=Tables!$G6,'Bid Log'!$A$3:$A$324))</f>
        <v>0</v>
      </c>
      <c r="C27" s="24">
        <f t="array" ref="C27">SUM(IF('Bid Log'!$M$3:$M$324=Tables!$G6,'Bid Log'!$P$3:$P$324))</f>
        <v>0</v>
      </c>
      <c r="D27" s="29">
        <f t="array" ref="D27">COUNT(IF('Bid Log'!$Z$3:$Z$324=Tables!J$3,IF('Bid Log'!$M$3:$M$324=Tables!$G6,'Bid Log'!$A$3:$A$324)))</f>
        <v>0</v>
      </c>
      <c r="E27" s="24">
        <f t="array" ref="E27">SUM(IF('Bid Log'!$Z$3:$Z$324=Tables!J$3,IF('Bid Log'!$M$3:$M$324=Tables!$G6,'Bid Log'!$P$3:$P$324)))</f>
        <v>0</v>
      </c>
      <c r="F27" s="24">
        <f t="array" ref="F27">SUM(IF('Bid Log'!$Z$3:$Z$324=Tables!J$3,IF('Bid Log'!$M$3:$M$324=Tables!$G6,'Bid Log'!$AG$3:$AG$324)))</f>
        <v>0</v>
      </c>
      <c r="G27" s="23">
        <f t="array" ref="G27">COUNT(IF('Bid Log'!$Z$3:$Z$324=Tables!J$4,IF('Bid Log'!$M$3:$M$324=Tables!$G6,'Bid Log'!$A$3:$A$324)))</f>
        <v>0</v>
      </c>
      <c r="H27" s="24">
        <f t="array" ref="H27">SUM(IF('Bid Log'!$Z$3:$Z$324=Tables!J$4,IF('Bid Log'!$M$3:$M$324=Tables!$G6,'Bid Log'!$P$3:$P$324)))</f>
        <v>0</v>
      </c>
      <c r="I27" s="23">
        <f t="array" ref="I27">COUNT(IF('Bid Log'!$Z$3:$Z$324=Tables!J$5,IF('Bid Log'!$M$3:$M$324=Tables!$G6,'Bid Log'!$A$3:$A$324)))</f>
        <v>0</v>
      </c>
      <c r="J27" s="24">
        <f t="array" ref="J27">SUM(IF('Bid Log'!$Z$3:$Z$324=Tables!J$5,IF('Bid Log'!$M$3:$M$324=Tables!$G6,'Bid Log'!$P$3:$P$324)))</f>
        <v>0</v>
      </c>
      <c r="K27" s="23">
        <f t="array" ref="K27">COUNT(IF('Bid Log'!$Z$3:$Z$324=Tables!J$6,IF('Bid Log'!$M$3:$M$324=Tables!$G6,'Bid Log'!$A$3:$A$324)))</f>
        <v>0</v>
      </c>
      <c r="L27" s="24">
        <f t="array" ref="L27">SUM(IF('Bid Log'!$Z$3:$Z$324=Tables!J$6,IF('Bid Log'!$M$3:$M$324=Tables!$G6,'Bid Log'!$P$3:$P$324)))</f>
        <v>0</v>
      </c>
      <c r="M27" s="23">
        <f t="array" ref="M27">COUNT(IF('Bid Log'!$Z$3:$Z$324=Tables!J$7,IF('Bid Log'!$M$3:$M$324=Tables!$G6,'Bid Log'!$A$3:$A$324)))</f>
        <v>0</v>
      </c>
      <c r="N27" s="24">
        <f t="array" ref="N27">SUM(IF('Bid Log'!$Z$3:$Z$324=Tables!J$7,IF('Bid Log'!$M$3:$M$324=Tables!$G6,'Bid Log'!$P$3:$P$324)))</f>
        <v>0</v>
      </c>
      <c r="O27" s="23">
        <f t="array" ref="O27">COUNT(IF('Bid Log'!$Z$3:$Z$324=Tables!J$8,IF('Bid Log'!$M$3:$M$324=Tables!$G6,'Bid Log'!$A$3:$A$324)))</f>
        <v>0</v>
      </c>
      <c r="P27" s="24">
        <f t="array" ref="P27">SUM(IF('Bid Log'!$Z$3:$Z$324=Tables!J$8,IF('Bid Log'!$M$3:$M$324=Tables!$G6,'Bid Log'!$P$3:$P$324)))</f>
        <v>0</v>
      </c>
      <c r="Q27" s="23">
        <f t="array" ref="Q27">COUNT(IF('Bid Log'!$Z$3:$Z$324=Tables!J$9,IF('Bid Log'!$M$3:$M$324=Tables!$G6,'Bid Log'!$A$3:$A$324)))</f>
        <v>0</v>
      </c>
      <c r="R27" s="24">
        <f t="array" ref="R27">SUM(IF('Bid Log'!$Z$3:$Z$324=Tables!J$9,IF('Bid Log'!$M$3:$M$324=Tables!$G6,'Bid Log'!$P$3:$P$324)))</f>
        <v>0</v>
      </c>
      <c r="S27" s="23">
        <f t="array" ref="S27">COUNT(IF('Bid Log'!$Z$3:$Z$324=Tables!J$10,IF('Bid Log'!$M$3:$M$324=Tables!$G6,'Bid Log'!$A$3:$A$324)))</f>
        <v>0</v>
      </c>
      <c r="T27" s="24">
        <f t="array" ref="T27">SUM(IF('Bid Log'!$Z$3:$Z$324=Tables!J$10,IF('Bid Log'!$M$3:$M$324=Tables!$G6,'Bid Log'!$P$3:$P$324)))</f>
        <v>0</v>
      </c>
      <c r="U27" s="23">
        <f t="array" ref="U27">COUNT(IF('Bid Log'!$Z$3:$Z$324=Tables!J$11,IF('Bid Log'!$M$3:$M$324=Tables!$G6,'Bid Log'!$A$3:$A$324)))</f>
        <v>0</v>
      </c>
      <c r="V27" s="24">
        <f t="array" ref="V27">SUM(IF('Bid Log'!$Z$3:$Z$324=Tables!J$11,IF('Bid Log'!$M$3:$M$324=Tables!$G6,'Bid Log'!$P$3:$P$324)))</f>
        <v>0</v>
      </c>
      <c r="W27" s="45" t="e">
        <f t="shared" si="9"/>
        <v>#DIV/0!</v>
      </c>
      <c r="X27" s="45" t="e">
        <f t="shared" si="9"/>
        <v>#DIV/0!</v>
      </c>
      <c r="Y27" s="21">
        <f t="array" ref="Y27">SUM(IF('Bid Log'!$M$3:$M$324=Tables!$G4,'Bid Log'!$Y$3:$Y$324))</f>
        <v>0</v>
      </c>
      <c r="Z27" s="44" t="e">
        <f>SUM(Y27/C27)</f>
        <v>#DIV/0!</v>
      </c>
      <c r="AA27" s="21">
        <f t="array" ref="AA27">SUM(IF('Bid Log'!$M$3:$M$324=Tables!$G4,'Bid Log'!$AH$3:$AH$324))</f>
        <v>0</v>
      </c>
      <c r="AB27" s="44" t="e">
        <f>SUM(AA27/F27)</f>
        <v>#DIV/0!</v>
      </c>
    </row>
    <row r="28" spans="1:29" s="39" customFormat="1">
      <c r="A28" s="36"/>
      <c r="B28" s="37">
        <f t="shared" ref="B28:T28" si="10">SUM(B24:B27)</f>
        <v>322</v>
      </c>
      <c r="C28" s="38">
        <f t="shared" si="10"/>
        <v>83071466</v>
      </c>
      <c r="D28" s="37">
        <f t="shared" si="10"/>
        <v>164</v>
      </c>
      <c r="E28" s="38">
        <f t="shared" si="10"/>
        <v>13473362</v>
      </c>
      <c r="F28" s="38">
        <f t="shared" si="10"/>
        <v>23997</v>
      </c>
      <c r="G28" s="37">
        <f t="shared" si="10"/>
        <v>85</v>
      </c>
      <c r="H28" s="38">
        <f t="shared" si="10"/>
        <v>56456794</v>
      </c>
      <c r="I28" s="37">
        <f t="shared" si="10"/>
        <v>0</v>
      </c>
      <c r="J28" s="38">
        <f t="shared" si="10"/>
        <v>0</v>
      </c>
      <c r="K28" s="37">
        <f t="shared" si="10"/>
        <v>24</v>
      </c>
      <c r="L28" s="38">
        <f t="shared" si="10"/>
        <v>5983456</v>
      </c>
      <c r="M28" s="37">
        <f t="shared" si="10"/>
        <v>34</v>
      </c>
      <c r="N28" s="38">
        <f t="shared" si="10"/>
        <v>7157854</v>
      </c>
      <c r="O28" s="37">
        <f t="shared" si="10"/>
        <v>0</v>
      </c>
      <c r="P28" s="38">
        <f t="shared" si="10"/>
        <v>0</v>
      </c>
      <c r="Q28" s="37">
        <f t="shared" si="10"/>
        <v>0</v>
      </c>
      <c r="R28" s="38">
        <f t="shared" si="10"/>
        <v>0</v>
      </c>
      <c r="S28" s="37">
        <f t="shared" si="10"/>
        <v>15</v>
      </c>
      <c r="T28" s="38">
        <f t="shared" si="10"/>
        <v>0</v>
      </c>
      <c r="U28" s="37">
        <f>SUM(U24:U27)</f>
        <v>0</v>
      </c>
      <c r="V28" s="38">
        <f>SUM(V24:V27)</f>
        <v>0</v>
      </c>
      <c r="W28" s="44">
        <f t="shared" si="9"/>
        <v>0.50931677018633537</v>
      </c>
      <c r="X28" s="44">
        <f t="shared" si="9"/>
        <v>0.1621900111886794</v>
      </c>
      <c r="Y28" s="38">
        <f>SUM(Y24:Y27)</f>
        <v>0</v>
      </c>
      <c r="Z28" s="49">
        <f>SUM(Y28/C28)</f>
        <v>0</v>
      </c>
      <c r="AA28" s="38">
        <f>SUM(AA24:AA27)</f>
        <v>0</v>
      </c>
      <c r="AB28" s="49">
        <f>SUM(AA28/E28)</f>
        <v>0</v>
      </c>
    </row>
    <row r="29" spans="1:29" s="22" customFormat="1">
      <c r="A29" s="26" t="str">
        <f>Tables!D2</f>
        <v>Bid Type</v>
      </c>
      <c r="B29" s="29"/>
      <c r="C29" s="24"/>
      <c r="D29" s="29"/>
      <c r="E29" s="24"/>
      <c r="F29" s="24"/>
      <c r="G29" s="23"/>
      <c r="H29" s="24"/>
      <c r="I29" s="23"/>
      <c r="J29" s="24"/>
      <c r="K29" s="23"/>
      <c r="L29" s="24"/>
      <c r="M29" s="23"/>
      <c r="N29" s="24"/>
      <c r="O29" s="23"/>
      <c r="P29" s="24"/>
      <c r="Q29" s="23"/>
      <c r="R29" s="24"/>
      <c r="S29" s="23"/>
      <c r="T29" s="24"/>
      <c r="U29" s="23"/>
      <c r="V29" s="24"/>
      <c r="W29" s="24"/>
      <c r="X29" s="17"/>
      <c r="Y29" s="14"/>
      <c r="Z29" s="14"/>
    </row>
    <row r="30" spans="1:29" s="22" customFormat="1">
      <c r="A30" s="14" t="str">
        <f>Tables!D3</f>
        <v>Negotiated</v>
      </c>
      <c r="B30" s="19">
        <f t="array" ref="B30">COUNT(IF('Bid Log'!$J$3:$J$324=Tables!$D3,'Bid Log'!$A$3:$A$324))</f>
        <v>28</v>
      </c>
      <c r="C30" s="21">
        <f t="array" ref="C30">SUM(IF('Bid Log'!$J$3:$J$324=Tables!$D3,'Bid Log'!$P$3:$P$324))</f>
        <v>962432</v>
      </c>
      <c r="D30" s="19">
        <f t="array" ref="D30">COUNT(IF('Bid Log'!$Z$3:$Z$324=Tables!J$3,IF('Bid Log'!$J$3:$J$324=Tables!$D3,'Bid Log'!$A$3:$A$324)))</f>
        <v>23</v>
      </c>
      <c r="E30" s="24">
        <f t="array" ref="E30">SUM(IF('Bid Log'!$Z$3:$Z$324=Tables!J$3,IF('Bid Log'!$J$3:$J$324=Tables!$D3,'Bid Log'!$P$3:$P$324)))</f>
        <v>782331</v>
      </c>
      <c r="F30" s="24">
        <f t="array" ref="F30">SUM(IF('Bid Log'!$Z$3:$Z$324=Tables!J$3,IF('Bid Log'!$J$3:$J$324=Tables!$D3,'Bid Log'!$AG$3:$AG$324)))</f>
        <v>23997</v>
      </c>
      <c r="G30" s="17">
        <f t="array" ref="G30">COUNT(IF('Bid Log'!$Z$3:$Z$324=Tables!J$4,IF('Bid Log'!$J$3:$J$324=Tables!$D3,'Bid Log'!$A$3:$A$324)))</f>
        <v>2</v>
      </c>
      <c r="H30" s="24">
        <f t="array" ref="H30">SUM(IF('Bid Log'!$Z$3:$Z$324=Tables!J$4,IF('Bid Log'!$J$3:$J$324=Tables!$D3,'Bid Log'!$P$3:$P$324)))</f>
        <v>62661</v>
      </c>
      <c r="I30" s="17">
        <f t="array" ref="I30">COUNT(IF('Bid Log'!$Z$3:$Z$324=Tables!J$5,IF('Bid Log'!$J$3:$J$324=Tables!$D3,'Bid Log'!$A$3:$A$324)))</f>
        <v>0</v>
      </c>
      <c r="J30" s="24">
        <f t="array" ref="J30">SUM(IF('Bid Log'!$Z$3:$Z$324=Tables!J$5,IF('Bid Log'!$J$3:$J$324=Tables!$D3,'Bid Log'!$P$3:$P$324)))</f>
        <v>0</v>
      </c>
      <c r="K30" s="17">
        <f t="array" ref="K30">COUNT(IF('Bid Log'!$Z$3:$Z$324=Tables!J$6,IF('Bid Log'!$J$3:$J$324=Tables!$D3,'Bid Log'!$A$3:$A$324)))</f>
        <v>1</v>
      </c>
      <c r="L30" s="24">
        <f t="array" ref="L30">SUM(IF('Bid Log'!$Z$3:$Z$324=Tables!J$6,IF('Bid Log'!$J$3:$J$324=Tables!$D3,'Bid Log'!$P$3:$P$324)))</f>
        <v>117440</v>
      </c>
      <c r="M30" s="17">
        <f t="array" ref="M30">COUNT(IF('Bid Log'!$Z$3:$Z$324=Tables!J$7,IF('Bid Log'!$J$3:$J$324=Tables!$D3,'Bid Log'!$A$3:$A$324)))</f>
        <v>0</v>
      </c>
      <c r="N30" s="24">
        <f t="array" ref="N30">SUM(IF('Bid Log'!$Z$3:$Z$324=Tables!J$7,IF('Bid Log'!$J$3:$J$324=Tables!$D3,'Bid Log'!$P$3:$P$324)))</f>
        <v>0</v>
      </c>
      <c r="O30" s="17">
        <f t="array" ref="O30">COUNT(IF('Bid Log'!$Z$3:$Z$324=Tables!J$8,IF('Bid Log'!$J$3:$J$324=Tables!$D3,'Bid Log'!$A$3:$A$324)))</f>
        <v>0</v>
      </c>
      <c r="P30" s="24">
        <f t="array" ref="P30">SUM(IF('Bid Log'!$Z$3:$Z$324=Tables!J$8,IF('Bid Log'!$J$3:$J$324=Tables!$D3,'Bid Log'!$P$3:$P$324)))</f>
        <v>0</v>
      </c>
      <c r="Q30" s="17">
        <f t="array" ref="Q30">COUNT(IF('Bid Log'!$Z$3:$Z$324=Tables!J$9,IF('Bid Log'!$J$3:$J$324=Tables!$D3,'Bid Log'!$A$3:$A$324)))</f>
        <v>0</v>
      </c>
      <c r="R30" s="24">
        <f t="array" ref="R30">SUM(IF('Bid Log'!$Z$3:$Z$324=Tables!J$9,IF('Bid Log'!$J$3:$J$324=Tables!$D3,'Bid Log'!$P$3:$P$324)))</f>
        <v>0</v>
      </c>
      <c r="S30" s="17">
        <f t="array" ref="S30">COUNT(IF('Bid Log'!$Z$3:$Z$324=Tables!J$10,IF('Bid Log'!$J$3:$J$324=Tables!$D3,'Bid Log'!$A$3:$A$324)))</f>
        <v>2</v>
      </c>
      <c r="T30" s="24">
        <f t="array" ref="T30">SUM(IF('Bid Log'!$Z$3:$Z$324=Tables!J$10,IF('Bid Log'!$J$3:$J$324=Tables!$D3,'Bid Log'!$P$3:$P$324)))</f>
        <v>0</v>
      </c>
      <c r="U30" s="17">
        <f t="array" ref="U30">COUNT(IF('Bid Log'!$Z$3:$Z$324=Tables!J$11,IF('Bid Log'!$J$3:$J$324=Tables!$D3,'Bid Log'!$A$3:$A$324)))</f>
        <v>0</v>
      </c>
      <c r="V30" s="24">
        <f t="array" ref="V30">SUM(IF('Bid Log'!$Z$3:$Z$324=Tables!J$11,IF('Bid Log'!$J$3:$J$324=Tables!$D3,'Bid Log'!$P$3:$P$324)))</f>
        <v>0</v>
      </c>
      <c r="W30" s="44">
        <f t="shared" ref="W30:W35" si="11">SUM(D30/B30)</f>
        <v>0.8214285714285714</v>
      </c>
      <c r="X30" s="44">
        <f t="shared" ref="X30:X35" si="12">SUM(E30/C30)</f>
        <v>0.81286885722835478</v>
      </c>
      <c r="Y30" s="21">
        <f t="array" ref="Y30">SUM(IF('Bid Log'!$J$3:$J$324=Tables!$D3,'Bid Log'!$Y$3:$Y$324))</f>
        <v>0</v>
      </c>
      <c r="Z30" s="44">
        <f t="shared" ref="Z30:Z35" si="13">SUM(Y30/C30)</f>
        <v>0</v>
      </c>
      <c r="AA30" s="21">
        <f t="array" ref="AA30">SUM(IF('Bid Log'!$J$3:$J$324=Tables!$D3,'Bid Log'!$AH$3:$AH$324))</f>
        <v>0</v>
      </c>
      <c r="AB30" s="44">
        <f>SUM(AA30/F30)</f>
        <v>0</v>
      </c>
    </row>
    <row r="31" spans="1:29" s="22" customFormat="1">
      <c r="A31" s="14" t="str">
        <f>Tables!D4</f>
        <v>Select Bid List</v>
      </c>
      <c r="B31" s="19">
        <f t="array" ref="B31">COUNT(IF('Bid Log'!$J$3:$J$324=Tables!$D4,'Bid Log'!$A$3:$A$324))</f>
        <v>186</v>
      </c>
      <c r="C31" s="21">
        <f t="array" ref="C31">SUM(IF('Bid Log'!$J$3:$J$324=Tables!$D4,'Bid Log'!$P$3:$P$324))</f>
        <v>24999002</v>
      </c>
      <c r="D31" s="19">
        <f t="array" ref="D31">COUNT(IF('Bid Log'!$Z$3:$Z$324=Tables!J$3,IF('Bid Log'!$J$3:$J$324=Tables!$D4,'Bid Log'!$A$3:$A$324)))</f>
        <v>110</v>
      </c>
      <c r="E31" s="24">
        <f t="array" ref="E31">SUM(IF('Bid Log'!$Z$3:$Z$324=Tables!J$3,IF('Bid Log'!$J$3:$J$324=Tables!$D4,'Bid Log'!$P$3:$P$324)))</f>
        <v>7257936</v>
      </c>
      <c r="F31" s="24">
        <f t="array" ref="F31">SUM(IF('Bid Log'!$Z$3:$Z$324=Tables!J$3,IF('Bid Log'!$J$3:$J$324=Tables!$D4,'Bid Log'!$AG$3:$AG$324)))</f>
        <v>0</v>
      </c>
      <c r="G31" s="17">
        <f t="array" ref="G31">COUNT(IF('Bid Log'!$Z$3:$Z$324=Tables!J$4,IF('Bid Log'!$J$3:$J$324=Tables!$D4,'Bid Log'!$A$3:$A$324)))</f>
        <v>39</v>
      </c>
      <c r="H31" s="24">
        <f t="array" ref="H31">SUM(IF('Bid Log'!$Z$3:$Z$324=Tables!J$4,IF('Bid Log'!$J$3:$J$324=Tables!$D4,'Bid Log'!$P$3:$P$324)))</f>
        <v>14152208</v>
      </c>
      <c r="I31" s="17">
        <f t="array" ref="I31">COUNT(IF('Bid Log'!$Z$3:$Z$324=Tables!J$5,IF('Bid Log'!$J$3:$J$324=Tables!$D4,'Bid Log'!$A$3:$A$324)))</f>
        <v>0</v>
      </c>
      <c r="J31" s="24">
        <f t="array" ref="J31">SUM(IF('Bid Log'!$Z$3:$Z$324=Tables!J$5,IF('Bid Log'!$J$3:$J$324=Tables!$D4,'Bid Log'!$P$3:$P$324)))</f>
        <v>0</v>
      </c>
      <c r="K31" s="17">
        <f t="array" ref="K31">COUNT(IF('Bid Log'!$Z$3:$Z$324=Tables!J$6,IF('Bid Log'!$J$3:$J$324=Tables!$D4,'Bid Log'!$A$3:$A$324)))</f>
        <v>5</v>
      </c>
      <c r="L31" s="24">
        <f t="array" ref="L31">SUM(IF('Bid Log'!$Z$3:$Z$324=Tables!J$6,IF('Bid Log'!$J$3:$J$324=Tables!$D4,'Bid Log'!$P$3:$P$324)))</f>
        <v>153879</v>
      </c>
      <c r="M31" s="17">
        <f t="array" ref="M31">COUNT(IF('Bid Log'!$Z$3:$Z$324=Tables!J$7,IF('Bid Log'!$J$3:$J$324=Tables!$D4,'Bid Log'!$A$3:$A$324)))</f>
        <v>27</v>
      </c>
      <c r="N31" s="24">
        <f t="array" ref="N31">SUM(IF('Bid Log'!$Z$3:$Z$324=Tables!J$7,IF('Bid Log'!$J$3:$J$324=Tables!$D4,'Bid Log'!$P$3:$P$324)))</f>
        <v>3434979</v>
      </c>
      <c r="O31" s="17">
        <f t="array" ref="O31">COUNT(IF('Bid Log'!$Z$3:$Z$324=Tables!J$8,IF('Bid Log'!$J$3:$J$324=Tables!$D4,'Bid Log'!$A$3:$A$324)))</f>
        <v>0</v>
      </c>
      <c r="P31" s="24">
        <f t="array" ref="P31">SUM(IF('Bid Log'!$Z$3:$Z$324=Tables!J$8,IF('Bid Log'!$J$3:$J$324=Tables!$D4,'Bid Log'!$P$3:$P$324)))</f>
        <v>0</v>
      </c>
      <c r="Q31" s="17">
        <f t="array" ref="Q31">COUNT(IF('Bid Log'!$Z$3:$Z$324=Tables!J$9,IF('Bid Log'!$J$3:$J$324=Tables!$D4,'Bid Log'!$A$3:$A$324)))</f>
        <v>0</v>
      </c>
      <c r="R31" s="24">
        <f t="array" ref="R31">SUM(IF('Bid Log'!$Z$3:$Z$324=Tables!J$9,IF('Bid Log'!$J$3:$J$324=Tables!$D4,'Bid Log'!$P$3:$P$324)))</f>
        <v>0</v>
      </c>
      <c r="S31" s="17">
        <f t="array" ref="S31">COUNT(IF('Bid Log'!$Z$3:$Z$324=Tables!J$10,IF('Bid Log'!$J$3:$J$324=Tables!$D4,'Bid Log'!$A$3:$A$324)))</f>
        <v>5</v>
      </c>
      <c r="T31" s="24">
        <f t="array" ref="T31">SUM(IF('Bid Log'!$Z$3:$Z$324=Tables!J$10,IF('Bid Log'!$J$3:$J$324=Tables!$D4,'Bid Log'!$P$3:$P$324)))</f>
        <v>0</v>
      </c>
      <c r="U31" s="17">
        <f t="array" ref="U31">COUNT(IF('Bid Log'!$Z$3:$Z$324=Tables!J$11,IF('Bid Log'!$J$3:$J$324=Tables!$D4,'Bid Log'!$A$3:$A$324)))</f>
        <v>0</v>
      </c>
      <c r="V31" s="24">
        <f t="array" ref="V31">SUM(IF('Bid Log'!$Z$3:$Z$324=Tables!J$11,IF('Bid Log'!$J$3:$J$324=Tables!$D4,'Bid Log'!$P$3:$P$324)))</f>
        <v>0</v>
      </c>
      <c r="W31" s="44">
        <f t="shared" si="11"/>
        <v>0.59139784946236562</v>
      </c>
      <c r="X31" s="44">
        <f t="shared" si="12"/>
        <v>0.29032902993487503</v>
      </c>
      <c r="Y31" s="21">
        <f t="array" ref="Y31">SUM(IF('Bid Log'!$J$3:$J$324=Tables!$D4,'Bid Log'!$Y$3:$Y$324))</f>
        <v>0</v>
      </c>
      <c r="Z31" s="44">
        <f t="shared" si="13"/>
        <v>0</v>
      </c>
      <c r="AA31" s="21">
        <f t="array" ref="AA31">SUM(IF('Bid Log'!$J$3:$J$324=Tables!$D4,'Bid Log'!$AH$3:$AH$324))</f>
        <v>0</v>
      </c>
      <c r="AB31" s="44" t="e">
        <f>SUM(AA31/F31)</f>
        <v>#DIV/0!</v>
      </c>
    </row>
    <row r="32" spans="1:29" s="22" customFormat="1">
      <c r="A32" s="14" t="str">
        <f>Tables!D5</f>
        <v>Competitive</v>
      </c>
      <c r="B32" s="19">
        <f t="array" ref="B32">COUNT(IF('Bid Log'!$J$3:$J$324=Tables!$D5,'Bid Log'!$A$3:$A$324))</f>
        <v>78</v>
      </c>
      <c r="C32" s="21">
        <f t="array" ref="C32">SUM(IF('Bid Log'!$J$3:$J$324=Tables!$D5,'Bid Log'!$P$3:$P$324))</f>
        <v>35666038</v>
      </c>
      <c r="D32" s="19">
        <f t="array" ref="D32">COUNT(IF('Bid Log'!$Z$3:$Z$324=Tables!J$3,IF('Bid Log'!$J$3:$J$324=Tables!$D5,'Bid Log'!$A$3:$A$324)))</f>
        <v>26</v>
      </c>
      <c r="E32" s="24">
        <f t="array" ref="E32">SUM(IF('Bid Log'!$Z$3:$Z$324=Tables!J$3,IF('Bid Log'!$J$3:$J$324=Tables!$D5,'Bid Log'!$P$3:$P$324)))</f>
        <v>5351552</v>
      </c>
      <c r="F32" s="24">
        <f t="array" ref="F32">SUM(IF('Bid Log'!$Z$3:$Z$324=Tables!J$3,IF('Bid Log'!$J$3:$J$324=Tables!$D5,'Bid Log'!$AG$3:$AG$324)))</f>
        <v>0</v>
      </c>
      <c r="G32" s="17">
        <f t="array" ref="G32">COUNT(IF('Bid Log'!$Z$3:$Z$324=Tables!J$4,IF('Bid Log'!$J$3:$J$324=Tables!$D5,'Bid Log'!$A$3:$A$324)))</f>
        <v>37</v>
      </c>
      <c r="H32" s="24">
        <f t="array" ref="H32">SUM(IF('Bid Log'!$Z$3:$Z$324=Tables!J$4,IF('Bid Log'!$J$3:$J$324=Tables!$D5,'Bid Log'!$P$3:$P$324)))</f>
        <v>29486869</v>
      </c>
      <c r="I32" s="17">
        <f t="array" ref="I32">COUNT(IF('Bid Log'!$Z$3:$Z$324=Tables!J$5,IF('Bid Log'!$J$3:$J$324=Tables!$D5,'Bid Log'!$A$3:$A$324)))</f>
        <v>0</v>
      </c>
      <c r="J32" s="24">
        <f t="array" ref="J32">SUM(IF('Bid Log'!$Z$3:$Z$324=Tables!J$5,IF('Bid Log'!$J$3:$J$324=Tables!$D5,'Bid Log'!$P$3:$P$324)))</f>
        <v>0</v>
      </c>
      <c r="K32" s="17">
        <f t="array" ref="K32">COUNT(IF('Bid Log'!$Z$3:$Z$324=Tables!J$6,IF('Bid Log'!$J$3:$J$324=Tables!$D5,'Bid Log'!$A$3:$A$324)))</f>
        <v>7</v>
      </c>
      <c r="L32" s="24">
        <f t="array" ref="L32">SUM(IF('Bid Log'!$Z$3:$Z$324=Tables!J$6,IF('Bid Log'!$J$3:$J$324=Tables!$D5,'Bid Log'!$P$3:$P$324)))</f>
        <v>681477</v>
      </c>
      <c r="M32" s="17">
        <f t="array" ref="M32">COUNT(IF('Bid Log'!$Z$3:$Z$324=Tables!J$7,IF('Bid Log'!$J$3:$J$324=Tables!$D5,'Bid Log'!$A$3:$A$324)))</f>
        <v>2</v>
      </c>
      <c r="N32" s="24">
        <f t="array" ref="N32">SUM(IF('Bid Log'!$Z$3:$Z$324=Tables!J$7,IF('Bid Log'!$J$3:$J$324=Tables!$D5,'Bid Log'!$P$3:$P$324)))</f>
        <v>146140</v>
      </c>
      <c r="O32" s="17">
        <f t="array" ref="O32">COUNT(IF('Bid Log'!$Z$3:$Z$324=Tables!J$8,IF('Bid Log'!$J$3:$J$324=Tables!$D5,'Bid Log'!$A$3:$A$324)))</f>
        <v>0</v>
      </c>
      <c r="P32" s="24">
        <f t="array" ref="P32">SUM(IF('Bid Log'!$Z$3:$Z$324=Tables!J$8,IF('Bid Log'!$J$3:$J$324=Tables!$D5,'Bid Log'!$P$3:$P$324)))</f>
        <v>0</v>
      </c>
      <c r="Q32" s="17">
        <f t="array" ref="Q32">COUNT(IF('Bid Log'!$Z$3:$Z$324=Tables!J$9,IF('Bid Log'!$J$3:$J$324=Tables!$D5,'Bid Log'!$A$3:$A$324)))</f>
        <v>0</v>
      </c>
      <c r="R32" s="24">
        <f t="array" ref="R32">SUM(IF('Bid Log'!$Z$3:$Z$324=Tables!J$9,IF('Bid Log'!$J$3:$J$324=Tables!$D5,'Bid Log'!$P$3:$P$324)))</f>
        <v>0</v>
      </c>
      <c r="S32" s="17">
        <f t="array" ref="S32">COUNT(IF('Bid Log'!$Z$3:$Z$324=Tables!J$10,IF('Bid Log'!$J$3:$J$324=Tables!$D5,'Bid Log'!$A$3:$A$324)))</f>
        <v>6</v>
      </c>
      <c r="T32" s="24">
        <f t="array" ref="T32">SUM(IF('Bid Log'!$Z$3:$Z$324=Tables!J$10,IF('Bid Log'!$J$3:$J$324=Tables!$D5,'Bid Log'!$P$3:$P$324)))</f>
        <v>0</v>
      </c>
      <c r="U32" s="17">
        <f t="array" ref="U32">COUNT(IF('Bid Log'!$Z$3:$Z$324=Tables!J$11,IF('Bid Log'!$J$3:$J$324=Tables!$D5,'Bid Log'!$A$3:$A$324)))</f>
        <v>0</v>
      </c>
      <c r="V32" s="24">
        <f t="array" ref="V32">SUM(IF('Bid Log'!$Z$3:$Z$324=Tables!J$11,IF('Bid Log'!$J$3:$J$324=Tables!$D5,'Bid Log'!$P$3:$P$324)))</f>
        <v>0</v>
      </c>
      <c r="W32" s="44">
        <f t="shared" si="11"/>
        <v>0.33333333333333331</v>
      </c>
      <c r="X32" s="44">
        <f t="shared" si="12"/>
        <v>0.15004615875752725</v>
      </c>
      <c r="Y32" s="21">
        <f t="array" ref="Y32">SUM(IF('Bid Log'!$J$3:$J$324=Tables!$D5,'Bid Log'!$Y$3:$Y$324))</f>
        <v>0</v>
      </c>
      <c r="Z32" s="44">
        <f t="shared" si="13"/>
        <v>0</v>
      </c>
      <c r="AA32" s="21">
        <f t="array" ref="AA32">SUM(IF('Bid Log'!$J$3:$J$324=Tables!$D5,'Bid Log'!$AH$3:$AH$324))</f>
        <v>0</v>
      </c>
      <c r="AB32" s="44" t="e">
        <f>SUM(AA32/F32)</f>
        <v>#DIV/0!</v>
      </c>
    </row>
    <row r="33" spans="1:28" s="22" customFormat="1">
      <c r="A33" s="22" t="str">
        <f>Tables!D6</f>
        <v>Public Works</v>
      </c>
      <c r="B33" s="29">
        <f t="array" ref="B33">COUNT(IF('Bid Log'!$J$3:$J$324=Tables!$D6,'Bid Log'!$A$3:$A$324))</f>
        <v>3</v>
      </c>
      <c r="C33" s="21">
        <f t="array" ref="C33">SUM(IF('Bid Log'!$J$3:$J$324=Tables!$D6,'Bid Log'!$P$3:$P$324))</f>
        <v>267610</v>
      </c>
      <c r="D33" s="29">
        <f t="array" ref="D33">COUNT(IF('Bid Log'!$Z$3:$Z$324=Tables!J$3,IF('Bid Log'!$J$3:$J$324=Tables!$D6,'Bid Log'!$A$3:$A$324)))</f>
        <v>1</v>
      </c>
      <c r="E33" s="24">
        <f t="array" ref="E33">SUM(IF('Bid Log'!$Z$3:$Z$324=Tables!J$3,IF('Bid Log'!$J$3:$J$324=Tables!$D6,'Bid Log'!$P$3:$P$324)))</f>
        <v>15980</v>
      </c>
      <c r="F33" s="24">
        <f t="array" ref="F33">SUM(IF('Bid Log'!$Z$3:$Z$324=Tables!J$3,IF('Bid Log'!$J$3:$J$324=Tables!$D6,'Bid Log'!$AG$3:$AG$324)))</f>
        <v>0</v>
      </c>
      <c r="G33" s="23">
        <f t="array" ref="G33">COUNT(IF('Bid Log'!$Z$3:$Z$324=Tables!J$4,IF('Bid Log'!$J$3:$J$324=Tables!$D6,'Bid Log'!$A$3:$A$324)))</f>
        <v>1</v>
      </c>
      <c r="H33" s="24">
        <f t="array" ref="H33">SUM(IF('Bid Log'!$Z$3:$Z$324=Tables!J$4,IF('Bid Log'!$J$3:$J$324=Tables!$D6,'Bid Log'!$P$3:$P$324)))</f>
        <v>251630</v>
      </c>
      <c r="I33" s="23">
        <f t="array" ref="I33">COUNT(IF('Bid Log'!$Z$3:$Z$324=Tables!J$5,IF('Bid Log'!$J$3:$J$324=Tables!$D6,'Bid Log'!$A$3:$A$324)))</f>
        <v>0</v>
      </c>
      <c r="J33" s="24">
        <f t="array" ref="J33">SUM(IF('Bid Log'!$Z$3:$Z$324=Tables!J$5,IF('Bid Log'!$J$3:$J$324=Tables!$D6,'Bid Log'!$P$3:$P$324)))</f>
        <v>0</v>
      </c>
      <c r="K33" s="23">
        <f t="array" ref="K33">COUNT(IF('Bid Log'!$Z$3:$Z$324=Tables!J$6,IF('Bid Log'!$J$3:$J$324=Tables!$D6,'Bid Log'!$A$3:$A$324)))</f>
        <v>0</v>
      </c>
      <c r="L33" s="24">
        <f t="array" ref="L33">SUM(IF('Bid Log'!$Z$3:$Z$324=Tables!J$6,IF('Bid Log'!$J$3:$J$324=Tables!$D6,'Bid Log'!$P$3:$P$324)))</f>
        <v>0</v>
      </c>
      <c r="M33" s="23">
        <f t="array" ref="M33">COUNT(IF('Bid Log'!$Z$3:$Z$324=Tables!J$7,IF('Bid Log'!$J$3:$J$324=Tables!$D6,'Bid Log'!$A$3:$A$324)))</f>
        <v>0</v>
      </c>
      <c r="N33" s="24">
        <f t="array" ref="N33">SUM(IF('Bid Log'!$Z$3:$Z$324=Tables!J$7,IF('Bid Log'!$J$3:$J$324=Tables!$D6,'Bid Log'!$P$3:$P$324)))</f>
        <v>0</v>
      </c>
      <c r="O33" s="23">
        <f t="array" ref="O33">COUNT(IF('Bid Log'!$Z$3:$Z$324=Tables!J$8,IF('Bid Log'!$J$3:$J$324=Tables!$D6,'Bid Log'!$A$3:$A$324)))</f>
        <v>0</v>
      </c>
      <c r="P33" s="24">
        <f t="array" ref="P33">SUM(IF('Bid Log'!$Z$3:$Z$324=Tables!J$8,IF('Bid Log'!$J$3:$J$324=Tables!$D6,'Bid Log'!$P$3:$P$324)))</f>
        <v>0</v>
      </c>
      <c r="Q33" s="23">
        <f t="array" ref="Q33">COUNT(IF('Bid Log'!$Z$3:$Z$324=Tables!J$9,IF('Bid Log'!$J$3:$J$324=Tables!$D6,'Bid Log'!$A$3:$A$324)))</f>
        <v>0</v>
      </c>
      <c r="R33" s="24">
        <f t="array" ref="R33">SUM(IF('Bid Log'!$Z$3:$Z$324=Tables!J$9,IF('Bid Log'!$J$3:$J$324=Tables!$D6,'Bid Log'!$P$3:$P$324)))</f>
        <v>0</v>
      </c>
      <c r="S33" s="23">
        <f t="array" ref="S33">COUNT(IF('Bid Log'!$Z$3:$Z$324=Tables!J$10,IF('Bid Log'!$J$3:$J$324=Tables!$D6,'Bid Log'!$A$3:$A$324)))</f>
        <v>1</v>
      </c>
      <c r="T33" s="24">
        <f t="array" ref="T33">SUM(IF('Bid Log'!$Z$3:$Z$324=Tables!J$10,IF('Bid Log'!$J$3:$J$324=Tables!$D6,'Bid Log'!$P$3:$P$324)))</f>
        <v>0</v>
      </c>
      <c r="U33" s="23">
        <f t="array" ref="U33">COUNT(IF('Bid Log'!$Z$3:$Z$324=Tables!J$11,IF('Bid Log'!$J$3:$J$324=Tables!$D6,'Bid Log'!$A$3:$A$324)))</f>
        <v>0</v>
      </c>
      <c r="V33" s="24">
        <f t="array" ref="V33">SUM(IF('Bid Log'!$Z$3:$Z$324=Tables!J$11,IF('Bid Log'!$J$3:$J$324=Tables!$D6,'Bid Log'!$P$3:$P$324)))</f>
        <v>0</v>
      </c>
      <c r="W33" s="44">
        <f t="shared" si="11"/>
        <v>0.33333333333333331</v>
      </c>
      <c r="X33" s="44">
        <f t="shared" si="12"/>
        <v>5.9713762564926574E-2</v>
      </c>
      <c r="Y33" s="21">
        <f t="array" ref="Y33">SUM(IF('Bid Log'!$J$3:$J$324=Tables!$D6,'Bid Log'!$Y$3:$Y$324))</f>
        <v>0</v>
      </c>
      <c r="Z33" s="44">
        <f t="shared" si="13"/>
        <v>0</v>
      </c>
      <c r="AA33" s="21">
        <f t="array" ref="AA33">SUM(IF('Bid Log'!$J$3:$J$324=Tables!$D6,'Bid Log'!$AH$3:$AH$324))</f>
        <v>0</v>
      </c>
      <c r="AB33" s="44" t="e">
        <f>SUM(AA33/F33)</f>
        <v>#DIV/0!</v>
      </c>
    </row>
    <row r="34" spans="1:28" s="25" customFormat="1">
      <c r="A34" s="22" t="str">
        <f>Tables!D7</f>
        <v>Budget</v>
      </c>
      <c r="B34" s="29">
        <f t="array" ref="B34">COUNT(IF('Bid Log'!$J$3:$J$324=Tables!$D7,'Bid Log'!$A$3:$A$324))</f>
        <v>27</v>
      </c>
      <c r="C34" s="21">
        <f t="array" ref="C34">SUM(IF('Bid Log'!$J$3:$J$324=Tables!$D7,'Bid Log'!$P$3:$P$324))</f>
        <v>21176384</v>
      </c>
      <c r="D34" s="29">
        <f t="array" ref="D34">COUNT(IF('Bid Log'!$Z$3:$Z$324=Tables!J$3,IF('Bid Log'!$J$3:$J$324=Tables!$D7,'Bid Log'!$A$3:$A$324)))</f>
        <v>4</v>
      </c>
      <c r="E34" s="24">
        <f t="array" ref="E34">SUM(IF('Bid Log'!$Z$3:$Z$324=Tables!J$3,IF('Bid Log'!$J$3:$J$324=Tables!$D7,'Bid Log'!$P$3:$P$324)))</f>
        <v>65563</v>
      </c>
      <c r="F34" s="24">
        <f t="array" ref="F34">SUM(IF('Bid Log'!$Z$3:$Z$324=Tables!J$3,IF('Bid Log'!$J$3:$J$324=Tables!$D7,'Bid Log'!$AG$3:$AG$324)))</f>
        <v>0</v>
      </c>
      <c r="G34" s="23">
        <f t="array" ref="G34">COUNT(IF('Bid Log'!$Z$3:$Z$324=Tables!J$4,IF('Bid Log'!$J$3:$J$324=Tables!$D7,'Bid Log'!$A$3:$A$324)))</f>
        <v>6</v>
      </c>
      <c r="H34" s="24">
        <f t="array" ref="H34">SUM(IF('Bid Log'!$Z$3:$Z$324=Tables!J$4,IF('Bid Log'!$J$3:$J$324=Tables!$D7,'Bid Log'!$P$3:$P$324)))</f>
        <v>12503426</v>
      </c>
      <c r="I34" s="23">
        <f t="array" ref="I34">COUNT(IF('Bid Log'!$Z$3:$Z$324=Tables!J$5,IF('Bid Log'!$J$3:$J$324=Tables!$D7,'Bid Log'!$A$3:$A$324)))</f>
        <v>0</v>
      </c>
      <c r="J34" s="24">
        <f t="array" ref="J34">SUM(IF('Bid Log'!$Z$3:$Z$324=Tables!J$5,IF('Bid Log'!$J$3:$J$324=Tables!$D7,'Bid Log'!$P$3:$P$324)))</f>
        <v>0</v>
      </c>
      <c r="K34" s="23">
        <f t="array" ref="K34">COUNT(IF('Bid Log'!$Z$3:$Z$324=Tables!J$6,IF('Bid Log'!$J$3:$J$324=Tables!$D7,'Bid Log'!$A$3:$A$324)))</f>
        <v>11</v>
      </c>
      <c r="L34" s="24">
        <f t="array" ref="L34">SUM(IF('Bid Log'!$Z$3:$Z$324=Tables!J$6,IF('Bid Log'!$J$3:$J$324=Tables!$D7,'Bid Log'!$P$3:$P$324)))</f>
        <v>5030660</v>
      </c>
      <c r="M34" s="23">
        <f t="array" ref="M34">COUNT(IF('Bid Log'!$Z$3:$Z$324=Tables!J$7,IF('Bid Log'!$J$3:$J$324=Tables!$D7,'Bid Log'!$A$3:$A$324)))</f>
        <v>5</v>
      </c>
      <c r="N34" s="24">
        <f t="array" ref="N34">SUM(IF('Bid Log'!$Z$3:$Z$324=Tables!J$7,IF('Bid Log'!$J$3:$J$324=Tables!$D7,'Bid Log'!$P$3:$P$324)))</f>
        <v>3576735</v>
      </c>
      <c r="O34" s="23">
        <f t="array" ref="O34">COUNT(IF('Bid Log'!$Z$3:$Z$324=Tables!J$8,IF('Bid Log'!$J$3:$J$324=Tables!$D7,'Bid Log'!$A$3:$A$324)))</f>
        <v>0</v>
      </c>
      <c r="P34" s="24">
        <f t="array" ref="P34">SUM(IF('Bid Log'!$Z$3:$Z$324=Tables!J$8,IF('Bid Log'!$J$3:$J$324=Tables!$D7,'Bid Log'!$P$3:$P$324)))</f>
        <v>0</v>
      </c>
      <c r="Q34" s="23">
        <f t="array" ref="Q34">COUNT(IF('Bid Log'!$Z$3:$Z$324=Tables!J$9,IF('Bid Log'!$J$3:$J$324=Tables!$D7,'Bid Log'!$A$3:$A$324)))</f>
        <v>0</v>
      </c>
      <c r="R34" s="24">
        <f t="array" ref="R34">SUM(IF('Bid Log'!$Z$3:$Z$324=Tables!J$9,IF('Bid Log'!$J$3:$J$324=Tables!$D7,'Bid Log'!$P$3:$P$324)))</f>
        <v>0</v>
      </c>
      <c r="S34" s="23">
        <f t="array" ref="S34">COUNT(IF('Bid Log'!$Z$3:$Z$324=Tables!J$10,IF('Bid Log'!$J$3:$J$324=Tables!$D7,'Bid Log'!$A$3:$A$324)))</f>
        <v>1</v>
      </c>
      <c r="T34" s="24">
        <f t="array" ref="T34">SUM(IF('Bid Log'!$Z$3:$Z$324=Tables!J$10,IF('Bid Log'!$J$3:$J$324=Tables!$D7,'Bid Log'!$P$3:$P$324)))</f>
        <v>0</v>
      </c>
      <c r="U34" s="23">
        <f t="array" ref="U34">COUNT(IF('Bid Log'!$Z$3:$Z$324=Tables!J$11,IF('Bid Log'!$J$3:$J$324=Tables!$D7,'Bid Log'!$A$3:$A$324)))</f>
        <v>0</v>
      </c>
      <c r="V34" s="24">
        <f t="array" ref="V34">SUM(IF('Bid Log'!$Z$3:$Z$324=Tables!J$11,IF('Bid Log'!$J$3:$J$324=Tables!$D7,'Bid Log'!$P$3:$P$324)))</f>
        <v>0</v>
      </c>
      <c r="W34" s="46">
        <f t="shared" si="11"/>
        <v>0.14814814814814814</v>
      </c>
      <c r="X34" s="46">
        <f t="shared" si="12"/>
        <v>3.0960432149322566E-3</v>
      </c>
      <c r="Y34" s="21">
        <f t="array" ref="Y34">SUM(IF('Bid Log'!$J$3:$J$324=Tables!$D7,'Bid Log'!$Y$3:$Y$324))</f>
        <v>0</v>
      </c>
      <c r="Z34" s="44">
        <f t="shared" si="13"/>
        <v>0</v>
      </c>
      <c r="AA34" s="21">
        <f t="array" ref="AA34">SUM(IF('Bid Log'!$J$3:$J$324=Tables!$D7,'Bid Log'!$AH$3:$AH$324))</f>
        <v>0</v>
      </c>
      <c r="AB34" s="44" t="e">
        <f>SUM(AA34/F34)</f>
        <v>#DIV/0!</v>
      </c>
    </row>
    <row r="35" spans="1:28" s="22" customFormat="1">
      <c r="A35" s="39"/>
      <c r="B35" s="37">
        <f t="shared" ref="B35:T35" si="14">SUM(B30:B34)</f>
        <v>322</v>
      </c>
      <c r="C35" s="38">
        <f t="shared" si="14"/>
        <v>83071466</v>
      </c>
      <c r="D35" s="76">
        <f t="shared" si="14"/>
        <v>164</v>
      </c>
      <c r="E35" s="38">
        <f t="shared" si="14"/>
        <v>13473362</v>
      </c>
      <c r="F35" s="38">
        <f t="shared" si="14"/>
        <v>23997</v>
      </c>
      <c r="G35" s="76">
        <f t="shared" si="14"/>
        <v>85</v>
      </c>
      <c r="H35" s="38">
        <f t="shared" si="14"/>
        <v>56456794</v>
      </c>
      <c r="I35" s="76">
        <f t="shared" si="14"/>
        <v>0</v>
      </c>
      <c r="J35" s="38">
        <f t="shared" si="14"/>
        <v>0</v>
      </c>
      <c r="K35" s="76">
        <f t="shared" si="14"/>
        <v>24</v>
      </c>
      <c r="L35" s="38">
        <f t="shared" si="14"/>
        <v>5983456</v>
      </c>
      <c r="M35" s="76">
        <f t="shared" si="14"/>
        <v>34</v>
      </c>
      <c r="N35" s="38">
        <f t="shared" si="14"/>
        <v>7157854</v>
      </c>
      <c r="O35" s="76">
        <f t="shared" si="14"/>
        <v>0</v>
      </c>
      <c r="P35" s="38">
        <f t="shared" si="14"/>
        <v>0</v>
      </c>
      <c r="Q35" s="76">
        <f t="shared" si="14"/>
        <v>0</v>
      </c>
      <c r="R35" s="38">
        <f t="shared" si="14"/>
        <v>0</v>
      </c>
      <c r="S35" s="76">
        <f t="shared" si="14"/>
        <v>15</v>
      </c>
      <c r="T35" s="38">
        <f t="shared" si="14"/>
        <v>0</v>
      </c>
      <c r="U35" s="76">
        <f>SUM(U30:U34)</f>
        <v>0</v>
      </c>
      <c r="V35" s="38">
        <f>SUM(V30:V34)</f>
        <v>0</v>
      </c>
      <c r="W35" s="49">
        <f t="shared" si="11"/>
        <v>0.50931677018633537</v>
      </c>
      <c r="X35" s="49">
        <f t="shared" si="12"/>
        <v>0.1621900111886794</v>
      </c>
      <c r="Y35" s="38">
        <f>SUM(Y30:Y34)</f>
        <v>0</v>
      </c>
      <c r="Z35" s="49">
        <f t="shared" si="13"/>
        <v>0</v>
      </c>
      <c r="AA35" s="38">
        <f>SUM(AA30:AA34)</f>
        <v>0</v>
      </c>
      <c r="AB35" s="49">
        <f>SUM(AA35/E35)</f>
        <v>0</v>
      </c>
    </row>
    <row r="36" spans="1:28" s="22" customFormat="1">
      <c r="A36" s="26" t="str">
        <f>Tables!E2</f>
        <v>Design Type</v>
      </c>
      <c r="B36" s="29"/>
      <c r="C36" s="24"/>
      <c r="D36" s="29"/>
      <c r="E36" s="24"/>
      <c r="F36" s="24"/>
      <c r="G36" s="23"/>
      <c r="H36" s="24"/>
      <c r="I36" s="23"/>
      <c r="J36" s="24"/>
      <c r="K36" s="23"/>
      <c r="L36" s="24"/>
      <c r="M36" s="23"/>
      <c r="N36" s="24"/>
      <c r="O36" s="23"/>
      <c r="P36" s="24"/>
      <c r="Q36" s="23"/>
      <c r="R36" s="24"/>
      <c r="S36" s="23"/>
      <c r="T36" s="24"/>
      <c r="U36" s="23"/>
      <c r="V36" s="24"/>
      <c r="W36" s="24"/>
      <c r="X36" s="23"/>
    </row>
    <row r="37" spans="1:28" s="22" customFormat="1">
      <c r="A37" s="22" t="str">
        <f>Tables!E3</f>
        <v>Engineered</v>
      </c>
      <c r="B37" s="29">
        <f t="array" ref="B37">COUNT(IF('Bid Log'!$K$3:$K$324=Tables!$E3,'Bid Log'!$A$3:$A$324))</f>
        <v>134</v>
      </c>
      <c r="C37" s="24">
        <f t="array" ref="C37">SUM(IF('Bid Log'!$K$3:$K$324=Tables!$E3,'Bid Log'!$P$3:$P$324))</f>
        <v>74837119</v>
      </c>
      <c r="D37" s="19">
        <f t="array" ref="D37">COUNT(IF('Bid Log'!$Z$3:$Z$324=Tables!J$3,IF('Bid Log'!$K$3:$K$324=Tables!$E3,'Bid Log'!$A$3:$A$324)))</f>
        <v>55</v>
      </c>
      <c r="E37" s="24">
        <f t="array" ref="E37">SUM(IF('Bid Log'!$Z$3:$Z$324=Tables!J$3,IF('Bid Log'!$K$3:$K$324=Tables!$E3,'Bid Log'!$P$3:$P$324)))</f>
        <v>11537263</v>
      </c>
      <c r="F37" s="24">
        <f t="array" ref="F37">SUM(IF('Bid Log'!$Z$3:$Z$324=Tables!J$3,IF('Bid Log'!$K$3:$K$324=Tables!$E3,'Bid Log'!$AG$3:$AG$324)))</f>
        <v>0</v>
      </c>
      <c r="G37" s="17">
        <f t="array" ref="G37">COUNT(IF('Bid Log'!$Z$3:$Z$324=Tables!J$4,IF('Bid Log'!$K$3:$K$324=Tables!$E3,'Bid Log'!$A$3:$A$324)))</f>
        <v>56</v>
      </c>
      <c r="H37" s="24">
        <f t="array" ref="H37">SUM(IF('Bid Log'!$Z$3:$Z$324=Tables!J$4,IF('Bid Log'!$K$3:$K$324=Tables!$E3,'Bid Log'!$P$3:$P$324)))</f>
        <v>54644726</v>
      </c>
      <c r="I37" s="17">
        <f t="array" ref="I37">COUNT(IF('Bid Log'!$Z$3:$Z$324=Tables!J$5,IF('Bid Log'!$K$3:$K$324=Tables!$E3,'Bid Log'!$A$3:$A$324)))</f>
        <v>0</v>
      </c>
      <c r="J37" s="24">
        <f t="array" ref="J37">SUM(IF('Bid Log'!$Z$3:$Z$324=Tables!J$5,IF('Bid Log'!$K$3:$K$324=Tables!$E3,'Bid Log'!$P$3:$P$324)))</f>
        <v>0</v>
      </c>
      <c r="K37" s="17">
        <f t="array" ref="K37">COUNT(IF('Bid Log'!$Z$3:$Z$324=Tables!J$6,IF('Bid Log'!$K$3:$K$324=Tables!$E3,'Bid Log'!$A$3:$A$324)))</f>
        <v>8</v>
      </c>
      <c r="L37" s="24">
        <f t="array" ref="L37">SUM(IF('Bid Log'!$Z$3:$Z$324=Tables!J$6,IF('Bid Log'!$K$3:$K$324=Tables!$E3,'Bid Log'!$P$3:$P$324)))</f>
        <v>3352222</v>
      </c>
      <c r="M37" s="17">
        <f t="array" ref="M37">COUNT(IF('Bid Log'!$Z$3:$Z$324=Tables!J$7,IF('Bid Log'!$K$3:$K$324=Tables!$E3,'Bid Log'!$A$3:$A$324)))</f>
        <v>3</v>
      </c>
      <c r="N37" s="24">
        <f t="array" ref="N37">SUM(IF('Bid Log'!$Z$3:$Z$324=Tables!J$7,IF('Bid Log'!$K$3:$K$324=Tables!$E3,'Bid Log'!$P$3:$P$324)))</f>
        <v>5302908</v>
      </c>
      <c r="O37" s="17">
        <f t="array" ref="O37">COUNT(IF('Bid Log'!$Z$3:$Z$324=Tables!J$8,IF('Bid Log'!$K$3:$K$324=Tables!$E3,'Bid Log'!$A$3:$A$324)))</f>
        <v>0</v>
      </c>
      <c r="P37" s="24">
        <f t="array" ref="P37">SUM(IF('Bid Log'!$Z$3:$Z$324=Tables!J$8,IF('Bid Log'!$K$3:$K$324=Tables!$E3,'Bid Log'!$P$3:$P$324)))</f>
        <v>0</v>
      </c>
      <c r="Q37" s="17">
        <f t="array" ref="Q37">COUNT(IF('Bid Log'!$Z$3:$Z$324=Tables!J$9,IF('Bid Log'!$K$3:$K$324=Tables!$E3,'Bid Log'!$A$3:$A$324)))</f>
        <v>0</v>
      </c>
      <c r="R37" s="24">
        <f t="array" ref="R37">SUM(IF('Bid Log'!$Z$3:$Z$324=Tables!J$9,IF('Bid Log'!$K$3:$K$324=Tables!$E3,'Bid Log'!$P$3:$P$324)))</f>
        <v>0</v>
      </c>
      <c r="S37" s="17">
        <f t="array" ref="S37">COUNT(IF('Bid Log'!$Z$3:$Z$324=Tables!J$10,IF('Bid Log'!$K$3:$K$324=Tables!$E3,'Bid Log'!$A$3:$A$324)))</f>
        <v>12</v>
      </c>
      <c r="T37" s="24">
        <f t="array" ref="T37">SUM(IF('Bid Log'!$Z$3:$Z$324=Tables!J$10,IF('Bid Log'!$K$3:$K$324=Tables!$E3,'Bid Log'!$P$3:$P$324)))</f>
        <v>0</v>
      </c>
      <c r="U37" s="17">
        <f t="array" ref="U37">COUNT(IF('Bid Log'!$Z$3:$Z$324=Tables!J$11,IF('Bid Log'!$K$3:$K$324=Tables!$E3,'Bid Log'!$A$3:$A$324)))</f>
        <v>0</v>
      </c>
      <c r="V37" s="24">
        <f t="array" ref="V37">SUM(IF('Bid Log'!$Z$3:$Z$324=Tables!J$11,IF('Bid Log'!$K$3:$K$324=Tables!$E3,'Bid Log'!$P$3:$P$324)))</f>
        <v>0</v>
      </c>
      <c r="W37" s="44">
        <f t="shared" ref="W37:X40" si="15">SUM(D37/B37)</f>
        <v>0.41044776119402987</v>
      </c>
      <c r="X37" s="44">
        <f t="shared" si="15"/>
        <v>0.15416498061610309</v>
      </c>
      <c r="Y37" s="21">
        <f t="array" ref="Y37">SUM(IF('Bid Log'!$K$3:$K$324=Tables!$E3,'Bid Log'!$Y$3:$Y$324))</f>
        <v>0</v>
      </c>
      <c r="Z37" s="44">
        <f>SUM(Y37/C37)</f>
        <v>0</v>
      </c>
      <c r="AA37" s="21">
        <f t="array" ref="AA37">SUM(IF('Bid Log'!$K$3:$K$324=Tables!$E3,'Bid Log'!$AH$3:$AH$324))</f>
        <v>0</v>
      </c>
      <c r="AB37" s="44" t="e">
        <f>SUM(AA37/F37)</f>
        <v>#DIV/0!</v>
      </c>
    </row>
    <row r="38" spans="1:28" s="22" customFormat="1">
      <c r="A38" s="22" t="str">
        <f>Tables!E4</f>
        <v>Design/Build</v>
      </c>
      <c r="B38" s="29">
        <f t="array" ref="B38">COUNT(IF('Bid Log'!$K$3:$K$324=Tables!$E4,'Bid Log'!$A$3:$A$324))</f>
        <v>164</v>
      </c>
      <c r="C38" s="24">
        <f t="array" ref="C38">SUM(IF('Bid Log'!$K$3:$K$324=Tables!$E4,'Bid Log'!$P$3:$P$324))</f>
        <v>4889729</v>
      </c>
      <c r="D38" s="19">
        <f t="array" ref="D38">COUNT(IF('Bid Log'!$Z$3:$Z$324=Tables!J$3,IF('Bid Log'!$K$3:$K$324=Tables!$E4,'Bid Log'!$A$3:$A$324)))</f>
        <v>100</v>
      </c>
      <c r="E38" s="24">
        <f t="array" ref="E38">SUM(IF('Bid Log'!$Z$3:$Z$324=Tables!J$3,IF('Bid Log'!$K$3:$K$324=Tables!$E4,'Bid Log'!$P$3:$P$324)))</f>
        <v>1326498</v>
      </c>
      <c r="F38" s="24">
        <f t="array" ref="F38">SUM(IF('Bid Log'!$Z$3:$Z$324=Tables!J$3,IF('Bid Log'!$K$3:$K$324=Tables!$E4,'Bid Log'!$AG$3:$AG$324)))</f>
        <v>6751</v>
      </c>
      <c r="G38" s="17">
        <f t="array" ref="G38">COUNT(IF('Bid Log'!$Z$3:$Z$324=Tables!J$4,IF('Bid Log'!$K$3:$K$324=Tables!$E4,'Bid Log'!$A$3:$A$324)))</f>
        <v>26</v>
      </c>
      <c r="H38" s="24">
        <f t="array" ref="H38">SUM(IF('Bid Log'!$Z$3:$Z$324=Tables!J$4,IF('Bid Log'!$K$3:$K$324=Tables!$E4,'Bid Log'!$P$3:$P$324)))</f>
        <v>1696129</v>
      </c>
      <c r="I38" s="17">
        <f t="array" ref="I38">COUNT(IF('Bid Log'!$Z$3:$Z$324=Tables!J$5,IF('Bid Log'!$K$3:$K$324=Tables!$E4,'Bid Log'!$A$3:$A$324)))</f>
        <v>0</v>
      </c>
      <c r="J38" s="24">
        <f t="array" ref="J38">SUM(IF('Bid Log'!$Z$3:$Z$324=Tables!J$5,IF('Bid Log'!$K$3:$K$324=Tables!$E4,'Bid Log'!$P$3:$P$324)))</f>
        <v>0</v>
      </c>
      <c r="K38" s="17">
        <f t="array" ref="K38">COUNT(IF('Bid Log'!$Z$3:$Z$324=Tables!J$6,IF('Bid Log'!$K$3:$K$324=Tables!$E4,'Bid Log'!$A$3:$A$324)))</f>
        <v>14</v>
      </c>
      <c r="L38" s="24">
        <f t="array" ref="L38">SUM(IF('Bid Log'!$Z$3:$Z$324=Tables!J$6,IF('Bid Log'!$K$3:$K$324=Tables!$E4,'Bid Log'!$P$3:$P$324)))</f>
        <v>1253184</v>
      </c>
      <c r="M38" s="17">
        <f t="array" ref="M38">COUNT(IF('Bid Log'!$Z$3:$Z$324=Tables!J$7,IF('Bid Log'!$K$3:$K$324=Tables!$E4,'Bid Log'!$A$3:$A$324)))</f>
        <v>22</v>
      </c>
      <c r="N38" s="24">
        <f t="array" ref="N38">SUM(IF('Bid Log'!$Z$3:$Z$324=Tables!J$7,IF('Bid Log'!$K$3:$K$324=Tables!$E4,'Bid Log'!$P$3:$P$324)))</f>
        <v>613918</v>
      </c>
      <c r="O38" s="17">
        <f t="array" ref="O38">COUNT(IF('Bid Log'!$Z$3:$Z$324=Tables!J$8,IF('Bid Log'!$K$3:$K$324=Tables!$E4,'Bid Log'!$A$3:$A$324)))</f>
        <v>0</v>
      </c>
      <c r="P38" s="24">
        <f t="array" ref="P38">SUM(IF('Bid Log'!$Z$3:$Z$324=Tables!J$8,IF('Bid Log'!$K$3:$K$324=Tables!$E4,'Bid Log'!$P$3:$P$324)))</f>
        <v>0</v>
      </c>
      <c r="Q38" s="17">
        <f t="array" ref="Q38">COUNT(IF('Bid Log'!$Z$3:$Z$324=Tables!J$9,IF('Bid Log'!$K$3:$K$324=Tables!$E4,'Bid Log'!$A$3:$A$324)))</f>
        <v>0</v>
      </c>
      <c r="R38" s="24">
        <f t="array" ref="R38">SUM(IF('Bid Log'!$Z$3:$Z$324=Tables!J$9,IF('Bid Log'!$K$3:$K$324=Tables!$E4,'Bid Log'!$P$3:$P$324)))</f>
        <v>0</v>
      </c>
      <c r="S38" s="17">
        <f t="array" ref="S38">COUNT(IF('Bid Log'!$Z$3:$Z$324=Tables!J$10,IF('Bid Log'!$K$3:$K$324=Tables!$E4,'Bid Log'!$A$3:$A$324)))</f>
        <v>2</v>
      </c>
      <c r="T38" s="24">
        <f t="array" ref="T38">SUM(IF('Bid Log'!$Z$3:$Z$324=Tables!J$10,IF('Bid Log'!$K$3:$K$324=Tables!$E4,'Bid Log'!$P$3:$P$324)))</f>
        <v>0</v>
      </c>
      <c r="U38" s="17">
        <f t="array" ref="U38">COUNT(IF('Bid Log'!$Z$3:$Z$324=Tables!J$11,IF('Bid Log'!$K$3:$K$324=Tables!$E4,'Bid Log'!$A$3:$A$324)))</f>
        <v>0</v>
      </c>
      <c r="V38" s="24">
        <f t="array" ref="V38">SUM(IF('Bid Log'!$Z$3:$Z$324=Tables!J$11,IF('Bid Log'!$K$3:$K$324=Tables!$E4,'Bid Log'!$P$3:$P$324)))</f>
        <v>0</v>
      </c>
      <c r="W38" s="44">
        <f t="shared" si="15"/>
        <v>0.6097560975609756</v>
      </c>
      <c r="X38" s="44">
        <f t="shared" si="15"/>
        <v>0.27128251892896316</v>
      </c>
      <c r="Y38" s="21">
        <f t="array" ref="Y38">SUM(IF('Bid Log'!$K$3:$K$324=Tables!$E4,'Bid Log'!$Y$3:$Y$324))</f>
        <v>0</v>
      </c>
      <c r="Z38" s="44">
        <f>SUM(Y38/C38)</f>
        <v>0</v>
      </c>
      <c r="AA38" s="21">
        <f t="array" ref="AA38">SUM(IF('Bid Log'!$K$3:$K$324=Tables!$E4,'Bid Log'!$AH$3:$AH$324))</f>
        <v>0</v>
      </c>
      <c r="AB38" s="44">
        <f>SUM(AA38/F38)</f>
        <v>0</v>
      </c>
    </row>
    <row r="39" spans="1:28" s="25" customFormat="1">
      <c r="A39" s="22" t="str">
        <f>Tables!E5</f>
        <v>Design/ Assist</v>
      </c>
      <c r="B39" s="29">
        <f t="array" ref="B39">COUNT(IF('Bid Log'!$K$3:$K$324=Tables!$E5,'Bid Log'!$A$3:$A$324))</f>
        <v>24</v>
      </c>
      <c r="C39" s="24">
        <f t="array" ref="C39">SUM(IF('Bid Log'!$K$3:$K$324=Tables!$E5,'Bid Log'!$P$3:$P$324))</f>
        <v>3344618</v>
      </c>
      <c r="D39" s="29">
        <f t="array" ref="D39">COUNT(IF('Bid Log'!$Z$3:$Z$324=Tables!J$3,IF('Bid Log'!$K$3:$K$324=Tables!$E5,'Bid Log'!$A$3:$A$324)))</f>
        <v>9</v>
      </c>
      <c r="E39" s="24">
        <f t="array" ref="E39">SUM(IF('Bid Log'!$Z$3:$Z$324=Tables!J$3,IF('Bid Log'!$K$3:$K$324=Tables!$E5,'Bid Log'!$P$3:$P$324)))</f>
        <v>609601</v>
      </c>
      <c r="F39" s="24">
        <f t="array" ref="F39">SUM(IF('Bid Log'!$Z$3:$Z$324=Tables!J$3,IF('Bid Log'!$K$3:$K$324=Tables!$E5,'Bid Log'!$AG$3:$AG$324)))</f>
        <v>17246</v>
      </c>
      <c r="G39" s="23">
        <f t="array" ref="G39">COUNT(IF('Bid Log'!$Z$3:$Z$324=Tables!J$4,IF('Bid Log'!$K$3:$K$324=Tables!$E5,'Bid Log'!$A$3:$A$324)))</f>
        <v>3</v>
      </c>
      <c r="H39" s="24">
        <f t="array" ref="H39">SUM(IF('Bid Log'!$Z$3:$Z$324=Tables!J$4,IF('Bid Log'!$K$3:$K$324=Tables!$E5,'Bid Log'!$P$3:$P$324)))</f>
        <v>115939</v>
      </c>
      <c r="I39" s="23">
        <f t="array" ref="I39">COUNT(IF('Bid Log'!$Z$3:$Z$324=Tables!J$5,IF('Bid Log'!$K$3:$K$324=Tables!$E5,'Bid Log'!$A$3:$A$324)))</f>
        <v>0</v>
      </c>
      <c r="J39" s="24">
        <f t="array" ref="J39">SUM(IF('Bid Log'!$Z$3:$Z$324=Tables!J$5,IF('Bid Log'!$K$3:$K$324=Tables!$E5,'Bid Log'!$P$3:$P$324)))</f>
        <v>0</v>
      </c>
      <c r="K39" s="23">
        <f t="array" ref="K39">COUNT(IF('Bid Log'!$Z$3:$Z$324=Tables!J$6,IF('Bid Log'!$K$3:$K$324=Tables!$E5,'Bid Log'!$A$3:$A$324)))</f>
        <v>2</v>
      </c>
      <c r="L39" s="24">
        <f t="array" ref="L39">SUM(IF('Bid Log'!$Z$3:$Z$324=Tables!J$6,IF('Bid Log'!$K$3:$K$324=Tables!$E5,'Bid Log'!$P$3:$P$324)))</f>
        <v>1378050</v>
      </c>
      <c r="M39" s="23">
        <f t="array" ref="M39">COUNT(IF('Bid Log'!$Z$3:$Z$324=Tables!J$7,IF('Bid Log'!$K$3:$K$324=Tables!$E5,'Bid Log'!$A$3:$A$324)))</f>
        <v>9</v>
      </c>
      <c r="N39" s="24">
        <f t="array" ref="N39">SUM(IF('Bid Log'!$Z$3:$Z$324=Tables!J$7,IF('Bid Log'!$K$3:$K$324=Tables!$E5,'Bid Log'!$P$3:$P$324)))</f>
        <v>1241028</v>
      </c>
      <c r="O39" s="23">
        <f t="array" ref="O39">COUNT(IF('Bid Log'!$Z$3:$Z$324=Tables!J$8,IF('Bid Log'!$K$3:$K$324=Tables!$E5,'Bid Log'!$A$3:$A$324)))</f>
        <v>0</v>
      </c>
      <c r="P39" s="24">
        <f t="array" ref="P39">SUM(IF('Bid Log'!$Z$3:$Z$324=Tables!J$8,IF('Bid Log'!$K$3:$K$324=Tables!$E5,'Bid Log'!$P$3:$P$324)))</f>
        <v>0</v>
      </c>
      <c r="Q39" s="23">
        <f t="array" ref="Q39">COUNT(IF('Bid Log'!$Z$3:$Z$324=Tables!J$9,IF('Bid Log'!$K$3:$K$324=Tables!$E5,'Bid Log'!$A$3:$A$324)))</f>
        <v>0</v>
      </c>
      <c r="R39" s="24">
        <f t="array" ref="R39">SUM(IF('Bid Log'!$Z$3:$Z$324=Tables!J$9,IF('Bid Log'!$K$3:$K$324=Tables!$E5,'Bid Log'!$P$3:$P$324)))</f>
        <v>0</v>
      </c>
      <c r="S39" s="23">
        <f t="array" ref="S39">COUNT(IF('Bid Log'!$Z$3:$Z$324=Tables!J$10,IF('Bid Log'!$K$3:$K$324=Tables!$E5,'Bid Log'!$A$3:$A$324)))</f>
        <v>1</v>
      </c>
      <c r="T39" s="24">
        <f t="array" ref="T39">SUM(IF('Bid Log'!$Z$3:$Z$324=Tables!J$10,IF('Bid Log'!$K$3:$K$324=Tables!$E5,'Bid Log'!$P$3:$P$324)))</f>
        <v>0</v>
      </c>
      <c r="U39" s="23">
        <f t="array" ref="U39">COUNT(IF('Bid Log'!$Z$3:$Z$324=Tables!J$11,IF('Bid Log'!$K$3:$K$324=Tables!$E5,'Bid Log'!$A$3:$A$324)))</f>
        <v>0</v>
      </c>
      <c r="V39" s="24">
        <f t="array" ref="V39">SUM(IF('Bid Log'!$Z$3:$Z$324=Tables!J$11,IF('Bid Log'!$K$3:$K$324=Tables!$E5,'Bid Log'!$P$3:$P$324)))</f>
        <v>0</v>
      </c>
      <c r="W39" s="46">
        <f t="shared" si="15"/>
        <v>0.375</v>
      </c>
      <c r="X39" s="46">
        <f t="shared" si="15"/>
        <v>0.18226326593948847</v>
      </c>
      <c r="Y39" s="21">
        <f t="array" ref="Y39">SUM(IF('Bid Log'!$K$3:$K$324=Tables!$E5,'Bid Log'!$Y$3:$Y$324))</f>
        <v>0</v>
      </c>
      <c r="Z39" s="44">
        <f>SUM(Y39/C39)</f>
        <v>0</v>
      </c>
      <c r="AA39" s="21">
        <f t="array" ref="AA39">SUM(IF('Bid Log'!$K$3:$K$324=Tables!$E5,'Bid Log'!$AH$3:$AH$324))</f>
        <v>0</v>
      </c>
      <c r="AB39" s="44">
        <f>SUM(AA39/F39)</f>
        <v>0</v>
      </c>
    </row>
    <row r="40" spans="1:28" s="22" customFormat="1">
      <c r="A40" s="36"/>
      <c r="B40" s="37">
        <f t="shared" ref="B40:T40" si="16">SUM(B37:B39)</f>
        <v>322</v>
      </c>
      <c r="C40" s="38">
        <f t="shared" si="16"/>
        <v>83071466</v>
      </c>
      <c r="D40" s="37">
        <f t="shared" si="16"/>
        <v>164</v>
      </c>
      <c r="E40" s="38">
        <f t="shared" si="16"/>
        <v>13473362</v>
      </c>
      <c r="F40" s="38">
        <f t="shared" si="16"/>
        <v>23997</v>
      </c>
      <c r="G40" s="37">
        <f t="shared" si="16"/>
        <v>85</v>
      </c>
      <c r="H40" s="38">
        <f t="shared" si="16"/>
        <v>56456794</v>
      </c>
      <c r="I40" s="37">
        <f t="shared" si="16"/>
        <v>0</v>
      </c>
      <c r="J40" s="38">
        <f t="shared" si="16"/>
        <v>0</v>
      </c>
      <c r="K40" s="37">
        <f t="shared" si="16"/>
        <v>24</v>
      </c>
      <c r="L40" s="38">
        <f t="shared" si="16"/>
        <v>5983456</v>
      </c>
      <c r="M40" s="37">
        <f t="shared" si="16"/>
        <v>34</v>
      </c>
      <c r="N40" s="38">
        <f t="shared" si="16"/>
        <v>7157854</v>
      </c>
      <c r="O40" s="37">
        <f t="shared" si="16"/>
        <v>0</v>
      </c>
      <c r="P40" s="38">
        <f t="shared" si="16"/>
        <v>0</v>
      </c>
      <c r="Q40" s="37">
        <f t="shared" si="16"/>
        <v>0</v>
      </c>
      <c r="R40" s="38">
        <f t="shared" si="16"/>
        <v>0</v>
      </c>
      <c r="S40" s="37">
        <f t="shared" si="16"/>
        <v>15</v>
      </c>
      <c r="T40" s="38">
        <f t="shared" si="16"/>
        <v>0</v>
      </c>
      <c r="U40" s="37">
        <f>SUM(U37:U39)</f>
        <v>0</v>
      </c>
      <c r="V40" s="38">
        <f>SUM(V37:V39)</f>
        <v>0</v>
      </c>
      <c r="W40" s="49">
        <f t="shared" si="15"/>
        <v>0.50931677018633537</v>
      </c>
      <c r="X40" s="49">
        <f t="shared" si="15"/>
        <v>0.1621900111886794</v>
      </c>
      <c r="Y40" s="38">
        <f>SUM(Y37:Y39)</f>
        <v>0</v>
      </c>
      <c r="Z40" s="49">
        <f>SUM(Y40/C40)</f>
        <v>0</v>
      </c>
      <c r="AA40" s="38">
        <f>SUM(AA37:AA39)</f>
        <v>0</v>
      </c>
      <c r="AB40" s="49">
        <f>SUM(AA40/E40)</f>
        <v>0</v>
      </c>
    </row>
    <row r="41" spans="1:28" s="22" customFormat="1">
      <c r="A41" s="26" t="str">
        <f>Tables!C2</f>
        <v>Project Type</v>
      </c>
      <c r="B41" s="29"/>
      <c r="C41" s="24"/>
      <c r="D41" s="29"/>
      <c r="E41" s="24"/>
      <c r="F41" s="24"/>
      <c r="G41" s="23"/>
      <c r="H41" s="24"/>
      <c r="I41" s="23"/>
      <c r="J41" s="24"/>
      <c r="K41" s="23"/>
      <c r="L41" s="24"/>
      <c r="M41" s="23"/>
      <c r="N41" s="24"/>
      <c r="O41" s="23"/>
      <c r="P41" s="24"/>
      <c r="Q41" s="23"/>
      <c r="R41" s="24"/>
      <c r="S41" s="23"/>
      <c r="T41" s="24"/>
      <c r="U41" s="23"/>
      <c r="V41" s="24"/>
      <c r="W41" s="24"/>
      <c r="X41" s="23"/>
    </row>
    <row r="42" spans="1:28" s="22" customFormat="1">
      <c r="A42" s="22" t="str">
        <f>Tables!C3</f>
        <v>TI</v>
      </c>
      <c r="B42" s="29">
        <f t="array" ref="B42">COUNT(IF('Bid Log'!$I$3:$I$324=Tables!$C3,'Bid Log'!$A$3:$A$324))</f>
        <v>191</v>
      </c>
      <c r="C42" s="24">
        <f t="array" ref="C42">SUM(IF('Bid Log'!$I$3:$I$324=Tables!$C3,'Bid Log'!$P$3:$P$324))</f>
        <v>17007953</v>
      </c>
      <c r="D42" s="19">
        <f t="array" ref="D42">COUNT(IF('Bid Log'!$Z$3:$Z$324=Tables!J$3,IF('Bid Log'!$I$3:$I$324=Tables!$C3,'Bid Log'!$A$3:$A$324)))</f>
        <v>106</v>
      </c>
      <c r="E42" s="24">
        <f t="array" ref="E42">SUM(IF('Bid Log'!$Z$3:$Z$324=Tables!J$3,IF('Bid Log'!$I$3:$I$324=Tables!$C3,'Bid Log'!$P$3:$P$324)))</f>
        <v>3792298</v>
      </c>
      <c r="F42" s="24">
        <f t="array" ref="F42">SUM(IF('Bid Log'!$Z$3:$Z$324=Tables!J$3,IF('Bid Log'!$I$3:$I$324=Tables!$C3,'Bid Log'!$AG$3:$AG$324)))</f>
        <v>6751</v>
      </c>
      <c r="G42" s="17">
        <f t="array" ref="G42">COUNT(IF('Bid Log'!$Z$3:$Z$324=Tables!J$4,IF('Bid Log'!$I$3:$I$324=Tables!$C3,'Bid Log'!$A$3:$A$324)))</f>
        <v>45</v>
      </c>
      <c r="H42" s="24">
        <f t="array" ref="H42">SUM(IF('Bid Log'!$Z$3:$Z$324=Tables!J$4,IF('Bid Log'!$I$3:$I$324=Tables!$C3,'Bid Log'!$P$3:$P$324)))</f>
        <v>8992279</v>
      </c>
      <c r="I42" s="17">
        <f t="array" ref="I42">COUNT(IF('Bid Log'!$Z$3:$Z$324=Tables!J$5,IF('Bid Log'!$I$3:$I$324=Tables!$C3,'Bid Log'!$A$3:$A$324)))</f>
        <v>0</v>
      </c>
      <c r="J42" s="24">
        <f t="array" ref="J42">SUM(IF('Bid Log'!$Z$3:$Z$324=Tables!J$5,IF('Bid Log'!$I$3:$I$324=Tables!$C3,'Bid Log'!$P$3:$P$324)))</f>
        <v>0</v>
      </c>
      <c r="K42" s="17">
        <f t="array" ref="K42">COUNT(IF('Bid Log'!$Z$3:$Z$324=Tables!J$6,IF('Bid Log'!$I$3:$I$324=Tables!$C3,'Bid Log'!$A$3:$A$324)))</f>
        <v>16</v>
      </c>
      <c r="L42" s="24">
        <f t="array" ref="L42">SUM(IF('Bid Log'!$Z$3:$Z$324=Tables!J$6,IF('Bid Log'!$I$3:$I$324=Tables!$C3,'Bid Log'!$P$3:$P$324)))</f>
        <v>1541562</v>
      </c>
      <c r="M42" s="17">
        <f t="array" ref="M42">COUNT(IF('Bid Log'!$Z$3:$Z$324=Tables!J$7,IF('Bid Log'!$I$3:$I$324=Tables!$C3,'Bid Log'!$A$3:$A$324)))</f>
        <v>19</v>
      </c>
      <c r="N42" s="24">
        <f t="array" ref="N42">SUM(IF('Bid Log'!$Z$3:$Z$324=Tables!J$7,IF('Bid Log'!$I$3:$I$324=Tables!$C3,'Bid Log'!$P$3:$P$324)))</f>
        <v>2681814</v>
      </c>
      <c r="O42" s="17">
        <f t="array" ref="O42">COUNT(IF('Bid Log'!$Z$3:$Z$324=Tables!J$8,IF('Bid Log'!$I$3:$I$324=Tables!$C3,'Bid Log'!$A$3:$A$324)))</f>
        <v>0</v>
      </c>
      <c r="P42" s="24">
        <f t="array" ref="P42">SUM(IF('Bid Log'!$Z$3:$Z$324=Tables!J$8,IF('Bid Log'!$I$3:$I$324=Tables!$C3,'Bid Log'!$P$3:$P$324)))</f>
        <v>0</v>
      </c>
      <c r="Q42" s="17">
        <f t="array" ref="Q42">COUNT(IF('Bid Log'!$Z$3:$Z$324=Tables!J$9,IF('Bid Log'!$I$3:$I$324=Tables!$C3,'Bid Log'!$A$3:$A$324)))</f>
        <v>0</v>
      </c>
      <c r="R42" s="24">
        <f t="array" ref="R42">SUM(IF('Bid Log'!$Z$3:$Z$324=Tables!J$9,IF('Bid Log'!$I$3:$I$324=Tables!$C3,'Bid Log'!$P$3:$P$324)))</f>
        <v>0</v>
      </c>
      <c r="S42" s="17">
        <f t="array" ref="S42">COUNT(IF('Bid Log'!$Z$3:$Z$324=Tables!J$10,IF('Bid Log'!$I$3:$I$324=Tables!$C3,'Bid Log'!$A$3:$A$324)))</f>
        <v>5</v>
      </c>
      <c r="T42" s="24">
        <f t="array" ref="T42">SUM(IF('Bid Log'!$Z$3:$Z$324=Tables!J$10,IF('Bid Log'!$I$3:$I$324=Tables!$C3,'Bid Log'!$P$3:$P$324)))</f>
        <v>0</v>
      </c>
      <c r="U42" s="17">
        <f t="array" ref="U42">COUNT(IF('Bid Log'!$Z$3:$Z$324=Tables!J$11,IF('Bid Log'!$I$3:$I$324=Tables!$C3,'Bid Log'!$A$3:$A$324)))</f>
        <v>0</v>
      </c>
      <c r="V42" s="24">
        <f t="array" ref="V42">SUM(IF('Bid Log'!$Z$3:$Z$324=Tables!J$11,IF('Bid Log'!$I$3:$I$324=Tables!$C3,'Bid Log'!$P$3:$P$324)))</f>
        <v>0</v>
      </c>
      <c r="W42" s="44">
        <f t="shared" ref="W42:W49" si="17">SUM(D42/B42)</f>
        <v>0.55497382198952883</v>
      </c>
      <c r="X42" s="44">
        <f t="shared" ref="X42:X49" si="18">SUM(E42/C42)</f>
        <v>0.22297204137382082</v>
      </c>
      <c r="Y42" s="21">
        <f t="array" ref="Y42">SUM(IF('Bid Log'!$I$3:$I$324=Tables!$C3,'Bid Log'!$Y$3:$Y$324))</f>
        <v>0</v>
      </c>
      <c r="Z42" s="44">
        <f>SUM(Y42/C42)</f>
        <v>0</v>
      </c>
      <c r="AA42" s="21">
        <f t="array" ref="AA42">SUM(IF('Bid Log'!$I$3:$I$324=Tables!$C3,'Bid Log'!$AH$3:$AH$324))</f>
        <v>0</v>
      </c>
      <c r="AB42" s="44">
        <f>SUM(AA42/F42)</f>
        <v>0</v>
      </c>
    </row>
    <row r="43" spans="1:28" s="22" customFormat="1">
      <c r="A43" s="22" t="str">
        <f>Tables!C4</f>
        <v>Site</v>
      </c>
      <c r="B43" s="29">
        <f t="array" ref="B43">COUNT(IF('Bid Log'!$I$3:$I$324=Tables!$C4,'Bid Log'!$A$3:$A$324))</f>
        <v>7</v>
      </c>
      <c r="C43" s="24">
        <f t="array" ref="C43">SUM(IF('Bid Log'!$I$3:$I$324=Tables!$C4,'Bid Log'!$P$3:$P$324))</f>
        <v>3242466</v>
      </c>
      <c r="D43" s="19">
        <f t="array" ref="D43">COUNT(IF('Bid Log'!$Z$3:$Z$324=Tables!J$3,IF('Bid Log'!$I$3:$I$324=Tables!$C4,'Bid Log'!$A$3:$A$324)))</f>
        <v>2</v>
      </c>
      <c r="E43" s="24">
        <f t="array" ref="E43">SUM(IF('Bid Log'!$Z$3:$Z$324=Tables!J$3,IF('Bid Log'!$I$3:$I$324=Tables!$C4,'Bid Log'!$P$3:$P$324)))</f>
        <v>9655</v>
      </c>
      <c r="F43" s="24">
        <f t="array" ref="F43">SUM(IF('Bid Log'!$Z$3:$Z$324=Tables!J$3,IF('Bid Log'!$I$3:$I$324=Tables!$C4,'Bid Log'!$AG$3:$AG$324)))</f>
        <v>0</v>
      </c>
      <c r="G43" s="17">
        <f t="array" ref="G43">COUNT(IF('Bid Log'!$Z$3:$Z$324=Tables!J$4,IF('Bid Log'!$I$3:$I$324=Tables!$C4,'Bid Log'!$A$3:$A$324)))</f>
        <v>2</v>
      </c>
      <c r="H43" s="24">
        <f t="array" ref="H43">SUM(IF('Bid Log'!$Z$3:$Z$324=Tables!J$4,IF('Bid Log'!$I$3:$I$324=Tables!$C4,'Bid Log'!$P$3:$P$324)))</f>
        <v>521348</v>
      </c>
      <c r="I43" s="17">
        <f t="array" ref="I43">COUNT(IF('Bid Log'!$Z$3:$Z$324=Tables!J$5,IF('Bid Log'!$I$3:$I$324=Tables!$C4,'Bid Log'!$A$3:$A$324)))</f>
        <v>0</v>
      </c>
      <c r="J43" s="24">
        <f t="array" ref="J43">SUM(IF('Bid Log'!$Z$3:$Z$324=Tables!J$5,IF('Bid Log'!$I$3:$I$324=Tables!$C4,'Bid Log'!$P$3:$P$324)))</f>
        <v>0</v>
      </c>
      <c r="K43" s="17">
        <f t="array" ref="K43">COUNT(IF('Bid Log'!$Z$3:$Z$324=Tables!J$6,IF('Bid Log'!$I$3:$I$324=Tables!$C4,'Bid Log'!$A$3:$A$324)))</f>
        <v>1</v>
      </c>
      <c r="L43" s="24">
        <f t="array" ref="L43">SUM(IF('Bid Log'!$Z$3:$Z$324=Tables!J$6,IF('Bid Log'!$I$3:$I$324=Tables!$C4,'Bid Log'!$P$3:$P$324)))</f>
        <v>2627476</v>
      </c>
      <c r="M43" s="17">
        <f t="array" ref="M43">COUNT(IF('Bid Log'!$Z$3:$Z$324=Tables!J$7,IF('Bid Log'!$I$3:$I$324=Tables!$C4,'Bid Log'!$A$3:$A$324)))</f>
        <v>2</v>
      </c>
      <c r="N43" s="24">
        <f t="array" ref="N43">SUM(IF('Bid Log'!$Z$3:$Z$324=Tables!J$7,IF('Bid Log'!$I$3:$I$324=Tables!$C4,'Bid Log'!$P$3:$P$324)))</f>
        <v>83987</v>
      </c>
      <c r="O43" s="17">
        <f t="array" ref="O43">COUNT(IF('Bid Log'!$Z$3:$Z$324=Tables!J$8,IF('Bid Log'!$I$3:$I$324=Tables!$C4,'Bid Log'!$A$3:$A$324)))</f>
        <v>0</v>
      </c>
      <c r="P43" s="24">
        <f t="array" ref="P43">SUM(IF('Bid Log'!$Z$3:$Z$324=Tables!J$8,IF('Bid Log'!$I$3:$I$324=Tables!$C4,'Bid Log'!$P$3:$P$324)))</f>
        <v>0</v>
      </c>
      <c r="Q43" s="17">
        <f t="array" ref="Q43">COUNT(IF('Bid Log'!$Z$3:$Z$324=Tables!J$9,IF('Bid Log'!$I$3:$I$324=Tables!$C4,'Bid Log'!$A$3:$A$324)))</f>
        <v>0</v>
      </c>
      <c r="R43" s="24">
        <f t="array" ref="R43">SUM(IF('Bid Log'!$Z$3:$Z$324=Tables!J$9,IF('Bid Log'!$I$3:$I$324=Tables!$C4,'Bid Log'!$P$3:$P$324)))</f>
        <v>0</v>
      </c>
      <c r="S43" s="17">
        <f t="array" ref="S43">COUNT(IF('Bid Log'!$Z$3:$Z$324=Tables!J$10,IF('Bid Log'!$I$3:$I$324=Tables!$C4,'Bid Log'!$A$3:$A$324)))</f>
        <v>0</v>
      </c>
      <c r="T43" s="24">
        <f t="array" ref="T43">SUM(IF('Bid Log'!$Z$3:$Z$324=Tables!J$10,IF('Bid Log'!$I$3:$I$324=Tables!$C4,'Bid Log'!$P$3:$P$324)))</f>
        <v>0</v>
      </c>
      <c r="U43" s="17">
        <f t="array" ref="U43">COUNT(IF('Bid Log'!$Z$3:$Z$324=Tables!J$11,IF('Bid Log'!$I$3:$I$324=Tables!$C4,'Bid Log'!$A$3:$A$324)))</f>
        <v>0</v>
      </c>
      <c r="V43" s="24">
        <f t="array" ref="V43">SUM(IF('Bid Log'!$Z$3:$Z$324=Tables!J$11,IF('Bid Log'!$I$3:$I$324=Tables!$C4,'Bid Log'!$P$3:$P$324)))</f>
        <v>0</v>
      </c>
      <c r="W43" s="44">
        <f t="shared" si="17"/>
        <v>0.2857142857142857</v>
      </c>
      <c r="X43" s="44">
        <f t="shared" si="18"/>
        <v>2.9776719324119357E-3</v>
      </c>
      <c r="Y43" s="21">
        <f t="array" ref="Y43">SUM(IF('Bid Log'!$I$3:$I$324=Tables!$C4,'Bid Log'!$Y$3:$Y$324))</f>
        <v>0</v>
      </c>
      <c r="Z43" s="44">
        <f t="shared" ref="Z43:Z49" si="19">SUM(Y43/C43)</f>
        <v>0</v>
      </c>
      <c r="AA43" s="21">
        <f t="array" ref="AA43">SUM(IF('Bid Log'!$I$3:$I$324=Tables!$C4,'Bid Log'!$AH$3:$AH$324))</f>
        <v>0</v>
      </c>
      <c r="AB43" s="44" t="e">
        <f t="shared" ref="AB43:AB49" si="20">SUM(AA43/F43)</f>
        <v>#DIV/0!</v>
      </c>
    </row>
    <row r="44" spans="1:28" s="22" customFormat="1">
      <c r="A44" s="22" t="str">
        <f>Tables!C5</f>
        <v>Shell</v>
      </c>
      <c r="B44" s="29">
        <f t="array" ref="B44">COUNT(IF('Bid Log'!$I$3:$I$324=Tables!$C5,'Bid Log'!$A$3:$A$324))</f>
        <v>3</v>
      </c>
      <c r="C44" s="24">
        <f t="array" ref="C44">SUM(IF('Bid Log'!$I$3:$I$324=Tables!$C5,'Bid Log'!$P$3:$P$324))</f>
        <v>4579941</v>
      </c>
      <c r="D44" s="19">
        <f t="array" ref="D44">COUNT(IF('Bid Log'!$Z$3:$Z$324=Tables!J$3,IF('Bid Log'!$I$3:$I$324=Tables!$C5,'Bid Log'!$A$3:$A$324)))</f>
        <v>1</v>
      </c>
      <c r="E44" s="24">
        <f t="array" ref="E44">SUM(IF('Bid Log'!$Z$3:$Z$324=Tables!J$3,IF('Bid Log'!$I$3:$I$324=Tables!$C5,'Bid Log'!$P$3:$P$324)))</f>
        <v>1735721</v>
      </c>
      <c r="F44" s="24">
        <f t="array" ref="F44">SUM(IF('Bid Log'!$Z$3:$Z$324=Tables!J$3,IF('Bid Log'!$I$3:$I$324=Tables!$C5,'Bid Log'!$AG$3:$AG$324)))</f>
        <v>0</v>
      </c>
      <c r="G44" s="17">
        <f t="array" ref="G44">COUNT(IF('Bid Log'!$Z$3:$Z$324=Tables!J$4,IF('Bid Log'!$I$3:$I$324=Tables!$C5,'Bid Log'!$A$3:$A$324)))</f>
        <v>2</v>
      </c>
      <c r="H44" s="24">
        <f t="array" ref="H44">SUM(IF('Bid Log'!$Z$3:$Z$324=Tables!J$4,IF('Bid Log'!$I$3:$I$324=Tables!$C5,'Bid Log'!$P$3:$P$324)))</f>
        <v>2844220</v>
      </c>
      <c r="I44" s="17">
        <f t="array" ref="I44">COUNT(IF('Bid Log'!$Z$3:$Z$324=Tables!J$5,IF('Bid Log'!$I$3:$I$324=Tables!$C5,'Bid Log'!$A$3:$A$324)))</f>
        <v>0</v>
      </c>
      <c r="J44" s="24">
        <f t="array" ref="J44">SUM(IF('Bid Log'!$Z$3:$Z$324=Tables!J$5,IF('Bid Log'!$I$3:$I$324=Tables!$C5,'Bid Log'!$P$3:$P$324)))</f>
        <v>0</v>
      </c>
      <c r="K44" s="17">
        <f t="array" ref="K44">COUNT(IF('Bid Log'!$Z$3:$Z$324=Tables!J$6,IF('Bid Log'!$I$3:$I$324=Tables!$C5,'Bid Log'!$A$3:$A$324)))</f>
        <v>0</v>
      </c>
      <c r="L44" s="24">
        <f t="array" ref="L44">SUM(IF('Bid Log'!$Z$3:$Z$324=Tables!J$6,IF('Bid Log'!$I$3:$I$324=Tables!$C5,'Bid Log'!$P$3:$P$324)))</f>
        <v>0</v>
      </c>
      <c r="M44" s="17">
        <f t="array" ref="M44">COUNT(IF('Bid Log'!$Z$3:$Z$324=Tables!J$7,IF('Bid Log'!$I$3:$I$324=Tables!$C5,'Bid Log'!$A$3:$A$324)))</f>
        <v>0</v>
      </c>
      <c r="N44" s="24">
        <f t="array" ref="N44">SUM(IF('Bid Log'!$Z$3:$Z$324=Tables!J$7,IF('Bid Log'!$I$3:$I$324=Tables!$C5,'Bid Log'!$P$3:$P$324)))</f>
        <v>0</v>
      </c>
      <c r="O44" s="17">
        <f t="array" ref="O44">COUNT(IF('Bid Log'!$Z$3:$Z$324=Tables!J$8,IF('Bid Log'!$I$3:$I$324=Tables!$C5,'Bid Log'!$A$3:$A$324)))</f>
        <v>0</v>
      </c>
      <c r="P44" s="24">
        <f t="array" ref="P44">SUM(IF('Bid Log'!$Z$3:$Z$324=Tables!J$8,IF('Bid Log'!$I$3:$I$324=Tables!$C5,'Bid Log'!$P$3:$P$324)))</f>
        <v>0</v>
      </c>
      <c r="Q44" s="17">
        <f t="array" ref="Q44">COUNT(IF('Bid Log'!$Z$3:$Z$324=Tables!J$9,IF('Bid Log'!$I$3:$I$324=Tables!$C5,'Bid Log'!$A$3:$A$324)))</f>
        <v>0</v>
      </c>
      <c r="R44" s="24">
        <f t="array" ref="R44">SUM(IF('Bid Log'!$Z$3:$Z$324=Tables!J$9,IF('Bid Log'!$I$3:$I$324=Tables!$C5,'Bid Log'!$P$3:$P$324)))</f>
        <v>0</v>
      </c>
      <c r="S44" s="17">
        <f t="array" ref="S44">COUNT(IF('Bid Log'!$Z$3:$Z$324=Tables!J$10,IF('Bid Log'!$I$3:$I$324=Tables!$C5,'Bid Log'!$A$3:$A$324)))</f>
        <v>0</v>
      </c>
      <c r="T44" s="24">
        <f t="array" ref="T44">SUM(IF('Bid Log'!$Z$3:$Z$324=Tables!J$10,IF('Bid Log'!$I$3:$I$324=Tables!$C5,'Bid Log'!$P$3:$P$324)))</f>
        <v>0</v>
      </c>
      <c r="U44" s="17">
        <f t="array" ref="U44">COUNT(IF('Bid Log'!$Z$3:$Z$324=Tables!J$11,IF('Bid Log'!$I$3:$I$324=Tables!$C5,'Bid Log'!$A$3:$A$324)))</f>
        <v>0</v>
      </c>
      <c r="V44" s="24">
        <f t="array" ref="V44">SUM(IF('Bid Log'!$Z$3:$Z$324=Tables!J$11,IF('Bid Log'!$I$3:$I$324=Tables!$C5,'Bid Log'!$P$3:$P$324)))</f>
        <v>0</v>
      </c>
      <c r="W44" s="44">
        <f t="shared" si="17"/>
        <v>0.33333333333333331</v>
      </c>
      <c r="X44" s="44">
        <f t="shared" si="18"/>
        <v>0.37898326637832236</v>
      </c>
      <c r="Y44" s="21">
        <f t="array" ref="Y44">SUM(IF('Bid Log'!$I$3:$I$324=Tables!$C5,'Bid Log'!$Y$3:$Y$324))</f>
        <v>0</v>
      </c>
      <c r="Z44" s="44">
        <f t="shared" si="19"/>
        <v>0</v>
      </c>
      <c r="AA44" s="21">
        <f t="array" ref="AA44">SUM(IF('Bid Log'!$I$3:$I$324=Tables!$C5,'Bid Log'!$AH$3:$AH$324))</f>
        <v>0</v>
      </c>
      <c r="AB44" s="44" t="e">
        <f t="shared" si="20"/>
        <v>#DIV/0!</v>
      </c>
    </row>
    <row r="45" spans="1:28" s="22" customFormat="1">
      <c r="A45" s="22" t="str">
        <f>Tables!C6</f>
        <v>Hospital</v>
      </c>
      <c r="B45" s="29">
        <f t="array" ref="B45">COUNT(IF('Bid Log'!$I$3:$I$324=Tables!$C6,'Bid Log'!$A$3:$A$324))</f>
        <v>49</v>
      </c>
      <c r="C45" s="24">
        <f t="array" ref="C45">SUM(IF('Bid Log'!$I$3:$I$324=Tables!$C6,'Bid Log'!$P$3:$P$324))</f>
        <v>9422163</v>
      </c>
      <c r="D45" s="19">
        <f t="array" ref="D45">COUNT(IF('Bid Log'!$Z$3:$Z$324=Tables!J$3,IF('Bid Log'!$I$3:$I$324=Tables!$C6,'Bid Log'!$A$3:$A$324)))</f>
        <v>31</v>
      </c>
      <c r="E45" s="24">
        <f t="array" ref="E45">SUM(IF('Bid Log'!$Z$3:$Z$324=Tables!J$3,IF('Bid Log'!$I$3:$I$324=Tables!$C6,'Bid Log'!$P$3:$P$324)))</f>
        <v>4936593</v>
      </c>
      <c r="F45" s="24">
        <f t="array" ref="F45">SUM(IF('Bid Log'!$Z$3:$Z$324=Tables!J$3,IF('Bid Log'!$I$3:$I$324=Tables!$C6,'Bid Log'!$AG$3:$AG$324)))</f>
        <v>0</v>
      </c>
      <c r="G45" s="17">
        <f t="array" ref="G45">COUNT(IF('Bid Log'!$Z$3:$Z$324=Tables!J$4,IF('Bid Log'!$I$3:$I$324=Tables!$C6,'Bid Log'!$A$3:$A$324)))</f>
        <v>10</v>
      </c>
      <c r="H45" s="24">
        <f t="array" ref="H45">SUM(IF('Bid Log'!$Z$3:$Z$324=Tables!J$4,IF('Bid Log'!$I$3:$I$324=Tables!$C6,'Bid Log'!$P$3:$P$324)))</f>
        <v>2479853</v>
      </c>
      <c r="I45" s="17">
        <f t="array" ref="I45">COUNT(IF('Bid Log'!$Z$3:$Z$324=Tables!J$5,IF('Bid Log'!$I$3:$I$324=Tables!$C6,'Bid Log'!$A$3:$A$324)))</f>
        <v>0</v>
      </c>
      <c r="J45" s="24">
        <f t="array" ref="J45">SUM(IF('Bid Log'!$Z$3:$Z$324=Tables!J$5,IF('Bid Log'!$I$3:$I$324=Tables!$C6,'Bid Log'!$P$3:$P$324)))</f>
        <v>0</v>
      </c>
      <c r="K45" s="17">
        <f t="array" ref="K45">COUNT(IF('Bid Log'!$Z$3:$Z$324=Tables!J$6,IF('Bid Log'!$I$3:$I$324=Tables!$C6,'Bid Log'!$A$3:$A$324)))</f>
        <v>2</v>
      </c>
      <c r="L45" s="24">
        <f t="array" ref="L45">SUM(IF('Bid Log'!$Z$3:$Z$324=Tables!J$6,IF('Bid Log'!$I$3:$I$324=Tables!$C6,'Bid Log'!$P$3:$P$324)))</f>
        <v>1475910</v>
      </c>
      <c r="M45" s="17">
        <f t="array" ref="M45">COUNT(IF('Bid Log'!$Z$3:$Z$324=Tables!J$7,IF('Bid Log'!$I$3:$I$324=Tables!$C6,'Bid Log'!$A$3:$A$324)))</f>
        <v>4</v>
      </c>
      <c r="N45" s="24">
        <f t="array" ref="N45">SUM(IF('Bid Log'!$Z$3:$Z$324=Tables!J$7,IF('Bid Log'!$I$3:$I$324=Tables!$C6,'Bid Log'!$P$3:$P$324)))</f>
        <v>529807</v>
      </c>
      <c r="O45" s="17">
        <f t="array" ref="O45">COUNT(IF('Bid Log'!$Z$3:$Z$324=Tables!J$8,IF('Bid Log'!$I$3:$I$324=Tables!$C6,'Bid Log'!$A$3:$A$324)))</f>
        <v>0</v>
      </c>
      <c r="P45" s="24">
        <f t="array" ref="P45">SUM(IF('Bid Log'!$Z$3:$Z$324=Tables!J$8,IF('Bid Log'!$I$3:$I$324=Tables!$C6,'Bid Log'!$P$3:$P$324)))</f>
        <v>0</v>
      </c>
      <c r="Q45" s="17">
        <f t="array" ref="Q45">COUNT(IF('Bid Log'!$Z$3:$Z$324=Tables!J$9,IF('Bid Log'!$I$3:$I$324=Tables!$C6,'Bid Log'!$A$3:$A$324)))</f>
        <v>0</v>
      </c>
      <c r="R45" s="24">
        <f t="array" ref="R45">SUM(IF('Bid Log'!$Z$3:$Z$324=Tables!J$9,IF('Bid Log'!$I$3:$I$324=Tables!$C6,'Bid Log'!$P$3:$P$324)))</f>
        <v>0</v>
      </c>
      <c r="S45" s="17">
        <f t="array" ref="S45">COUNT(IF('Bid Log'!$Z$3:$Z$324=Tables!J$10,IF('Bid Log'!$I$3:$I$324=Tables!$C6,'Bid Log'!$A$3:$A$324)))</f>
        <v>2</v>
      </c>
      <c r="T45" s="24">
        <f t="array" ref="T45">SUM(IF('Bid Log'!$Z$3:$Z$324=Tables!J$10,IF('Bid Log'!$I$3:$I$324=Tables!$C6,'Bid Log'!$P$3:$P$324)))</f>
        <v>0</v>
      </c>
      <c r="U45" s="17">
        <f t="array" ref="U45">COUNT(IF('Bid Log'!$Z$3:$Z$324=Tables!J$11,IF('Bid Log'!$I$3:$I$324=Tables!$C6,'Bid Log'!$A$3:$A$324)))</f>
        <v>0</v>
      </c>
      <c r="V45" s="24">
        <f t="array" ref="V45">SUM(IF('Bid Log'!$Z$3:$Z$324=Tables!J$11,IF('Bid Log'!$I$3:$I$324=Tables!$C6,'Bid Log'!$P$3:$P$324)))</f>
        <v>0</v>
      </c>
      <c r="W45" s="44">
        <f t="shared" si="17"/>
        <v>0.63265306122448983</v>
      </c>
      <c r="X45" s="44">
        <f t="shared" si="18"/>
        <v>0.52393415397292531</v>
      </c>
      <c r="Y45" s="21">
        <f t="array" ref="Y45">SUM(IF('Bid Log'!$I$3:$I$324=Tables!$C6,'Bid Log'!$Y$3:$Y$324))</f>
        <v>0</v>
      </c>
      <c r="Z45" s="44">
        <f t="shared" si="19"/>
        <v>0</v>
      </c>
      <c r="AA45" s="21">
        <f t="array" ref="AA45">SUM(IF('Bid Log'!$I$3:$I$324=Tables!$C6,'Bid Log'!$AH$3:$AH$324))</f>
        <v>0</v>
      </c>
      <c r="AB45" s="44" t="e">
        <f t="shared" si="20"/>
        <v>#DIV/0!</v>
      </c>
    </row>
    <row r="46" spans="1:28" s="22" customFormat="1">
      <c r="A46" s="22" t="str">
        <f>Tables!C7</f>
        <v>Industrial</v>
      </c>
      <c r="B46" s="29">
        <f t="array" ref="B46">COUNT(IF('Bid Log'!$I$3:$I$324=Tables!$C7,'Bid Log'!$A$3:$A$324))</f>
        <v>18</v>
      </c>
      <c r="C46" s="24">
        <f t="array" ref="C46">SUM(IF('Bid Log'!$I$3:$I$324=Tables!$C7,'Bid Log'!$P$3:$P$324))</f>
        <v>1631793</v>
      </c>
      <c r="D46" s="19">
        <f t="array" ref="D46">COUNT(IF('Bid Log'!$Z$3:$Z$324=Tables!J$3,IF('Bid Log'!$I$3:$I$324=Tables!$C7,'Bid Log'!$A$3:$A$324)))</f>
        <v>7</v>
      </c>
      <c r="E46" s="24">
        <f t="array" ref="E46">SUM(IF('Bid Log'!$Z$3:$Z$324=Tables!J$3,IF('Bid Log'!$I$3:$I$324=Tables!$C7,'Bid Log'!$P$3:$P$324)))</f>
        <v>446911</v>
      </c>
      <c r="F46" s="24">
        <f t="array" ref="F46">SUM(IF('Bid Log'!$Z$3:$Z$324=Tables!J$3,IF('Bid Log'!$I$3:$I$324=Tables!$C7,'Bid Log'!$AG$3:$AG$324)))</f>
        <v>0</v>
      </c>
      <c r="G46" s="17">
        <f t="array" ref="G46">COUNT(IF('Bid Log'!$Z$3:$Z$324=Tables!J$4,IF('Bid Log'!$I$3:$I$324=Tables!$C7,'Bid Log'!$A$3:$A$324)))</f>
        <v>5</v>
      </c>
      <c r="H46" s="24">
        <f t="array" ref="H46">SUM(IF('Bid Log'!$Z$3:$Z$324=Tables!J$4,IF('Bid Log'!$I$3:$I$324=Tables!$C7,'Bid Log'!$P$3:$P$324)))</f>
        <v>536519</v>
      </c>
      <c r="I46" s="17">
        <f t="array" ref="I46">COUNT(IF('Bid Log'!$Z$3:$Z$324=Tables!J$5,IF('Bid Log'!$I$3:$I$324=Tables!$C7,'Bid Log'!$A$3:$A$324)))</f>
        <v>0</v>
      </c>
      <c r="J46" s="24">
        <f t="array" ref="J46">SUM(IF('Bid Log'!$Z$3:$Z$324=Tables!J$5,IF('Bid Log'!$I$3:$I$324=Tables!$C7,'Bid Log'!$P$3:$P$324)))</f>
        <v>0</v>
      </c>
      <c r="K46" s="17">
        <f t="array" ref="K46">COUNT(IF('Bid Log'!$Z$3:$Z$324=Tables!J$6,IF('Bid Log'!$I$3:$I$324=Tables!$C7,'Bid Log'!$A$3:$A$324)))</f>
        <v>3</v>
      </c>
      <c r="L46" s="24">
        <f t="array" ref="L46">SUM(IF('Bid Log'!$Z$3:$Z$324=Tables!J$6,IF('Bid Log'!$I$3:$I$324=Tables!$C7,'Bid Log'!$P$3:$P$324)))</f>
        <v>276803</v>
      </c>
      <c r="M46" s="17">
        <f t="array" ref="M46">COUNT(IF('Bid Log'!$Z$3:$Z$324=Tables!J$7,IF('Bid Log'!$I$3:$I$324=Tables!$C7,'Bid Log'!$A$3:$A$324)))</f>
        <v>1</v>
      </c>
      <c r="N46" s="24">
        <f t="array" ref="N46">SUM(IF('Bid Log'!$Z$3:$Z$324=Tables!J$7,IF('Bid Log'!$I$3:$I$324=Tables!$C7,'Bid Log'!$P$3:$P$324)))</f>
        <v>371560</v>
      </c>
      <c r="O46" s="17">
        <f t="array" ref="O46">COUNT(IF('Bid Log'!$Z$3:$Z$324=Tables!J$8,IF('Bid Log'!$I$3:$I$324=Tables!$C7,'Bid Log'!$A$3:$A$324)))</f>
        <v>0</v>
      </c>
      <c r="P46" s="24">
        <f t="array" ref="P46">SUM(IF('Bid Log'!$Z$3:$Z$324=Tables!J$8,IF('Bid Log'!$I$3:$I$324=Tables!$C7,'Bid Log'!$P$3:$P$324)))</f>
        <v>0</v>
      </c>
      <c r="Q46" s="17">
        <f t="array" ref="Q46">COUNT(IF('Bid Log'!$Z$3:$Z$324=Tables!J$9,IF('Bid Log'!$I$3:$I$324=Tables!$C7,'Bid Log'!$A$3:$A$324)))</f>
        <v>0</v>
      </c>
      <c r="R46" s="24">
        <f t="array" ref="R46">SUM(IF('Bid Log'!$Z$3:$Z$324=Tables!J$9,IF('Bid Log'!$I$3:$I$324=Tables!$C7,'Bid Log'!$P$3:$P$324)))</f>
        <v>0</v>
      </c>
      <c r="S46" s="17">
        <f t="array" ref="S46">COUNT(IF('Bid Log'!$Z$3:$Z$324=Tables!J$10,IF('Bid Log'!$I$3:$I$324=Tables!$C7,'Bid Log'!$A$3:$A$324)))</f>
        <v>2</v>
      </c>
      <c r="T46" s="24">
        <f t="array" ref="T46">SUM(IF('Bid Log'!$Z$3:$Z$324=Tables!J$10,IF('Bid Log'!$I$3:$I$324=Tables!$C7,'Bid Log'!$P$3:$P$324)))</f>
        <v>0</v>
      </c>
      <c r="U46" s="17">
        <f t="array" ref="U46">COUNT(IF('Bid Log'!$Z$3:$Z$324=Tables!J$11,IF('Bid Log'!$I$3:$I$324=Tables!$C7,'Bid Log'!$A$3:$A$324)))</f>
        <v>0</v>
      </c>
      <c r="V46" s="24">
        <f t="array" ref="V46">SUM(IF('Bid Log'!$Z$3:$Z$324=Tables!J$11,IF('Bid Log'!$I$3:$I$324=Tables!$C7,'Bid Log'!$P$3:$P$324)))</f>
        <v>0</v>
      </c>
      <c r="W46" s="44">
        <f t="shared" si="17"/>
        <v>0.3888888888888889</v>
      </c>
      <c r="X46" s="44">
        <f t="shared" si="18"/>
        <v>0.27387726261848161</v>
      </c>
      <c r="Y46" s="21">
        <f t="array" ref="Y46">SUM(IF('Bid Log'!$I$3:$I$324=Tables!$C7,'Bid Log'!$Y$3:$Y$324))</f>
        <v>0</v>
      </c>
      <c r="Z46" s="44">
        <f t="shared" si="19"/>
        <v>0</v>
      </c>
      <c r="AA46" s="21">
        <f t="array" ref="AA46">SUM(IF('Bid Log'!$I$3:$I$324=Tables!$C7,'Bid Log'!$AH$3:$AH$324))</f>
        <v>0</v>
      </c>
      <c r="AB46" s="44" t="e">
        <f t="shared" si="20"/>
        <v>#DIV/0!</v>
      </c>
    </row>
    <row r="47" spans="1:28" s="22" customFormat="1">
      <c r="A47" s="22" t="str">
        <f>Tables!C8</f>
        <v>Specialty</v>
      </c>
      <c r="B47" s="29">
        <f t="array" ref="B47">COUNT(IF('Bid Log'!$I$3:$I$324=Tables!$C8,'Bid Log'!$A$3:$A$324))</f>
        <v>8</v>
      </c>
      <c r="C47" s="24">
        <f t="array" ref="C47">SUM(IF('Bid Log'!$I$3:$I$324=Tables!$C8,'Bid Log'!$P$3:$P$324))</f>
        <v>12316894</v>
      </c>
      <c r="D47" s="29">
        <f t="array" ref="D47">COUNT(IF('Bid Log'!$Z$3:$Z$324=Tables!J$3,IF('Bid Log'!$I$3:$I$324=Tables!$C8,'Bid Log'!$A$3:$A$324)))</f>
        <v>1</v>
      </c>
      <c r="E47" s="24">
        <f t="array" ref="E47">SUM(IF('Bid Log'!$Z$3:$Z$324=Tables!J$3,IF('Bid Log'!$I$3:$I$324=Tables!$C8,'Bid Log'!$P$3:$P$324)))</f>
        <v>1300</v>
      </c>
      <c r="F47" s="24">
        <f t="array" ref="F47">SUM(IF('Bid Log'!$Z$3:$Z$324=Tables!J$3,IF('Bid Log'!$I$3:$I$324=Tables!$C8,'Bid Log'!$AG$3:$AG$324)))</f>
        <v>0</v>
      </c>
      <c r="G47" s="23">
        <f t="array" ref="G47">COUNT(IF('Bid Log'!$Z$3:$Z$324=Tables!J$4,IF('Bid Log'!$I$3:$I$324=Tables!$C8,'Bid Log'!$A$3:$A$324)))</f>
        <v>2</v>
      </c>
      <c r="H47" s="24">
        <f t="array" ref="H47">SUM(IF('Bid Log'!$Z$3:$Z$324=Tables!J$4,IF('Bid Log'!$I$3:$I$324=Tables!$C8,'Bid Log'!$P$3:$P$324)))</f>
        <v>12144694</v>
      </c>
      <c r="I47" s="23">
        <f t="array" ref="I47">COUNT(IF('Bid Log'!$Z$3:$Z$324=Tables!J$5,IF('Bid Log'!$I$3:$I$324=Tables!$C8,'Bid Log'!$A$3:$A$324)))</f>
        <v>0</v>
      </c>
      <c r="J47" s="24">
        <f t="array" ref="J47">SUM(IF('Bid Log'!$Z$3:$Z$324=Tables!J$5,IF('Bid Log'!$I$3:$I$324=Tables!$C8,'Bid Log'!$P$3:$P$324)))</f>
        <v>0</v>
      </c>
      <c r="K47" s="23">
        <f t="array" ref="K47">COUNT(IF('Bid Log'!$Z$3:$Z$324=Tables!J$6,IF('Bid Log'!$I$3:$I$324=Tables!$C8,'Bid Log'!$A$3:$A$324)))</f>
        <v>0</v>
      </c>
      <c r="L47" s="24">
        <f t="array" ref="L47">SUM(IF('Bid Log'!$Z$3:$Z$324=Tables!J$6,IF('Bid Log'!$I$3:$I$324=Tables!$C8,'Bid Log'!$P$3:$P$324)))</f>
        <v>0</v>
      </c>
      <c r="M47" s="23">
        <f t="array" ref="M47">COUNT(IF('Bid Log'!$Z$3:$Z$324=Tables!J$7,IF('Bid Log'!$I$3:$I$324=Tables!$C8,'Bid Log'!$A$3:$A$324)))</f>
        <v>3</v>
      </c>
      <c r="N47" s="24">
        <f t="array" ref="N47">SUM(IF('Bid Log'!$Z$3:$Z$324=Tables!J$7,IF('Bid Log'!$I$3:$I$324=Tables!$C8,'Bid Log'!$P$3:$P$324)))</f>
        <v>170900</v>
      </c>
      <c r="O47" s="23">
        <f t="array" ref="O47">COUNT(IF('Bid Log'!$Z$3:$Z$324=Tables!J$8,IF('Bid Log'!$I$3:$I$324=Tables!$C8,'Bid Log'!$A$3:$A$324)))</f>
        <v>0</v>
      </c>
      <c r="P47" s="24">
        <f t="array" ref="P47">SUM(IF('Bid Log'!$Z$3:$Z$324=Tables!J$8,IF('Bid Log'!$I$3:$I$324=Tables!$C8,'Bid Log'!$P$3:$P$324)))</f>
        <v>0</v>
      </c>
      <c r="Q47" s="23">
        <f t="array" ref="Q47">COUNT(IF('Bid Log'!$Z$3:$Z$324=Tables!J$9,IF('Bid Log'!$I$3:$I$324=Tables!$C8,'Bid Log'!$A$3:$A$324)))</f>
        <v>0</v>
      </c>
      <c r="R47" s="24">
        <f t="array" ref="R47">SUM(IF('Bid Log'!$Z$3:$Z$324=Tables!J$9,IF('Bid Log'!$I$3:$I$324=Tables!$C8,'Bid Log'!$P$3:$P$324)))</f>
        <v>0</v>
      </c>
      <c r="S47" s="23">
        <f t="array" ref="S47">COUNT(IF('Bid Log'!$Z$3:$Z$324=Tables!J$10,IF('Bid Log'!$I$3:$I$324=Tables!$C8,'Bid Log'!$A$3:$A$324)))</f>
        <v>2</v>
      </c>
      <c r="T47" s="24">
        <f t="array" ref="T47">SUM(IF('Bid Log'!$Z$3:$Z$324=Tables!J$10,IF('Bid Log'!$I$3:$I$324=Tables!$C8,'Bid Log'!$P$3:$P$324)))</f>
        <v>0</v>
      </c>
      <c r="U47" s="23">
        <f t="array" ref="U47">COUNT(IF('Bid Log'!$Z$3:$Z$324=Tables!J$11,IF('Bid Log'!$I$3:$I$324=Tables!$C8,'Bid Log'!$A$3:$A$324)))</f>
        <v>0</v>
      </c>
      <c r="V47" s="24">
        <f t="array" ref="V47">SUM(IF('Bid Log'!$Z$3:$Z$324=Tables!J$11,IF('Bid Log'!$I$3:$I$324=Tables!$C8,'Bid Log'!$P$3:$P$324)))</f>
        <v>0</v>
      </c>
      <c r="W47" s="44">
        <f t="shared" si="17"/>
        <v>0.125</v>
      </c>
      <c r="X47" s="44">
        <f t="shared" si="18"/>
        <v>1.0554608978529814E-4</v>
      </c>
      <c r="Y47" s="21">
        <f t="array" ref="Y47">SUM(IF('Bid Log'!$I$3:$I$324=Tables!$C8,'Bid Log'!$Y$3:$Y$324))</f>
        <v>0</v>
      </c>
      <c r="Z47" s="44">
        <f t="shared" si="19"/>
        <v>0</v>
      </c>
      <c r="AA47" s="21">
        <f t="array" ref="AA47">SUM(IF('Bid Log'!$I$3:$I$324=Tables!$C8,'Bid Log'!$AH$3:$AH$324))</f>
        <v>0</v>
      </c>
      <c r="AB47" s="44" t="e">
        <f t="shared" si="20"/>
        <v>#DIV/0!</v>
      </c>
    </row>
    <row r="48" spans="1:28" s="22" customFormat="1">
      <c r="A48" s="22" t="str">
        <f>Tables!C9</f>
        <v>Parking Structure</v>
      </c>
      <c r="B48" s="29">
        <f t="array" ref="B48">COUNT(IF('Bid Log'!$I$3:$I$324=Tables!$C9,'Bid Log'!$A$3:$A$324))</f>
        <v>3</v>
      </c>
      <c r="C48" s="24">
        <f t="array" ref="C48">SUM(IF('Bid Log'!$I$3:$I$324=Tables!$C9,'Bid Log'!$P$3:$P$324))</f>
        <v>3280828</v>
      </c>
      <c r="D48" s="29">
        <f t="array" ref="D48">COUNT(IF('Bid Log'!$Z$3:$Z$324=Tables!J$3,IF('Bid Log'!$I$3:$I$324=Tables!$C9,'Bid Log'!$A$3:$A$324)))</f>
        <v>0</v>
      </c>
      <c r="E48" s="24">
        <f t="array" ref="E48">SUM(IF('Bid Log'!$Z$3:$Z$324=Tables!J$3,IF('Bid Log'!$I$3:$I$324=Tables!$C9,'Bid Log'!$P$3:$P$324)))</f>
        <v>0</v>
      </c>
      <c r="F48" s="24">
        <f t="array" ref="F48">SUM(IF('Bid Log'!$Z$3:$Z$324=Tables!J$3,IF('Bid Log'!$I$3:$I$324=Tables!$C9,'Bid Log'!$AG$3:$AG$324)))</f>
        <v>0</v>
      </c>
      <c r="G48" s="23">
        <f t="array" ref="G48">COUNT(IF('Bid Log'!$Z$3:$Z$324=Tables!J$4,IF('Bid Log'!$I$3:$I$324=Tables!$C9,'Bid Log'!$A$3:$A$324)))</f>
        <v>1</v>
      </c>
      <c r="H48" s="24">
        <f t="array" ref="H48">SUM(IF('Bid Log'!$Z$3:$Z$324=Tables!J$4,IF('Bid Log'!$I$3:$I$324=Tables!$C9,'Bid Log'!$P$3:$P$324)))</f>
        <v>596928</v>
      </c>
      <c r="I48" s="23">
        <f t="array" ref="I48">COUNT(IF('Bid Log'!$Z$3:$Z$324=Tables!J$5,IF('Bid Log'!$I$3:$I$324=Tables!$C9,'Bid Log'!$A$3:$A$324)))</f>
        <v>0</v>
      </c>
      <c r="J48" s="24">
        <f t="array" ref="J48">SUM(IF('Bid Log'!$Z$3:$Z$324=Tables!J$5,IF('Bid Log'!$I$3:$I$324=Tables!$C9,'Bid Log'!$P$3:$P$324)))</f>
        <v>0</v>
      </c>
      <c r="K48" s="23">
        <f t="array" ref="K48">COUNT(IF('Bid Log'!$Z$3:$Z$324=Tables!J$6,IF('Bid Log'!$I$3:$I$324=Tables!$C9,'Bid Log'!$A$3:$A$324)))</f>
        <v>0</v>
      </c>
      <c r="L48" s="24">
        <f t="array" ref="L48">SUM(IF('Bid Log'!$Z$3:$Z$324=Tables!J$6,IF('Bid Log'!$I$3:$I$324=Tables!$C9,'Bid Log'!$P$3:$P$324)))</f>
        <v>0</v>
      </c>
      <c r="M48" s="23">
        <f t="array" ref="M48">COUNT(IF('Bid Log'!$Z$3:$Z$324=Tables!J$7,IF('Bid Log'!$I$3:$I$324=Tables!$C9,'Bid Log'!$A$3:$A$324)))</f>
        <v>1</v>
      </c>
      <c r="N48" s="24">
        <f t="array" ref="N48">SUM(IF('Bid Log'!$Z$3:$Z$324=Tables!J$7,IF('Bid Log'!$I$3:$I$324=Tables!$C9,'Bid Log'!$P$3:$P$324)))</f>
        <v>2683900</v>
      </c>
      <c r="O48" s="23">
        <f t="array" ref="O48">COUNT(IF('Bid Log'!$Z$3:$Z$324=Tables!J$8,IF('Bid Log'!$I$3:$I$324=Tables!$C9,'Bid Log'!$A$3:$A$324)))</f>
        <v>0</v>
      </c>
      <c r="P48" s="24">
        <f t="array" ref="P48">SUM(IF('Bid Log'!$Z$3:$Z$324=Tables!J$8,IF('Bid Log'!$I$3:$I$324=Tables!$C9,'Bid Log'!$P$3:$P$324)))</f>
        <v>0</v>
      </c>
      <c r="Q48" s="23">
        <f t="array" ref="Q48">COUNT(IF('Bid Log'!$Z$3:$Z$324=Tables!J$9,IF('Bid Log'!$I$3:$I$324=Tables!$C9,'Bid Log'!$A$3:$A$324)))</f>
        <v>0</v>
      </c>
      <c r="R48" s="24">
        <f t="array" ref="R48">SUM(IF('Bid Log'!$Z$3:$Z$324=Tables!J$9,IF('Bid Log'!$I$3:$I$324=Tables!$C9,'Bid Log'!$P$3:$P$324)))</f>
        <v>0</v>
      </c>
      <c r="S48" s="23">
        <f t="array" ref="S48">COUNT(IF('Bid Log'!$Z$3:$Z$324=Tables!J$10,IF('Bid Log'!$I$3:$I$324=Tables!$C9,'Bid Log'!$A$3:$A$324)))</f>
        <v>1</v>
      </c>
      <c r="T48" s="24">
        <f t="array" ref="T48">SUM(IF('Bid Log'!$Z$3:$Z$324=Tables!J$10,IF('Bid Log'!$I$3:$I$324=Tables!$C9,'Bid Log'!$P$3:$P$324)))</f>
        <v>0</v>
      </c>
      <c r="U48" s="23">
        <f t="array" ref="U48">COUNT(IF('Bid Log'!$Z$3:$Z$324=Tables!J$11,IF('Bid Log'!$I$3:$I$324=Tables!$C9,'Bid Log'!$A$3:$A$324)))</f>
        <v>0</v>
      </c>
      <c r="V48" s="24">
        <f t="array" ref="V48">SUM(IF('Bid Log'!$Z$3:$Z$324=Tables!J$11,IF('Bid Log'!$I$3:$I$324=Tables!$C9,'Bid Log'!$P$3:$P$324)))</f>
        <v>0</v>
      </c>
      <c r="W48" s="44">
        <f t="shared" si="17"/>
        <v>0</v>
      </c>
      <c r="X48" s="44">
        <f t="shared" si="18"/>
        <v>0</v>
      </c>
      <c r="Y48" s="21">
        <f t="array" ref="Y48">SUM(IF('Bid Log'!$I$3:$I$324=Tables!$C9,'Bid Log'!$Y$3:$Y$324))</f>
        <v>0</v>
      </c>
      <c r="Z48" s="44">
        <f t="shared" si="19"/>
        <v>0</v>
      </c>
      <c r="AA48" s="21">
        <f t="array" ref="AA48">SUM(IF('Bid Log'!$I$3:$I$324=Tables!$C9,'Bid Log'!$AH$3:$AH$324))</f>
        <v>0</v>
      </c>
      <c r="AB48" s="44" t="e">
        <f t="shared" si="20"/>
        <v>#DIV/0!</v>
      </c>
    </row>
    <row r="49" spans="1:29" s="25" customFormat="1">
      <c r="A49" s="22" t="str">
        <f>Tables!C10</f>
        <v>Comercial</v>
      </c>
      <c r="B49" s="29">
        <f t="array" ref="B49">COUNT(IF('Bid Log'!$I$3:$I$324=Tables!$C10,'Bid Log'!$A$3:$A$324))</f>
        <v>33</v>
      </c>
      <c r="C49" s="24">
        <f t="array" ref="C49">SUM(IF('Bid Log'!$I$3:$I$324=Tables!$C10,'Bid Log'!$P$3:$P$324))</f>
        <v>30908763</v>
      </c>
      <c r="D49" s="29">
        <f t="array" ref="D49">COUNT(IF('Bid Log'!$Z$3:$Z$324=Tables!J$3,IF('Bid Log'!$I$3:$I$324=Tables!$C10,'Bid Log'!$A$3:$A$324)))</f>
        <v>14</v>
      </c>
      <c r="E49" s="24">
        <f t="array" ref="E49">SUM(IF('Bid Log'!$Z$3:$Z$324=Tables!J$3,IF('Bid Log'!$I$3:$I$324=Tables!$C10,'Bid Log'!$P$3:$P$324)))</f>
        <v>2388384</v>
      </c>
      <c r="F49" s="24">
        <f t="array" ref="F49">SUM(IF('Bid Log'!$Z$3:$Z$324=Tables!J$3,IF('Bid Log'!$I$3:$I$324=Tables!$C10,'Bid Log'!$AG$3:$AG$324)))</f>
        <v>17246</v>
      </c>
      <c r="G49" s="23">
        <f t="array" ref="G49">COUNT(IF('Bid Log'!$Z$3:$Z$324=Tables!J$4,IF('Bid Log'!$I$3:$I$324=Tables!$C10,'Bid Log'!$A$3:$A$324)))</f>
        <v>11</v>
      </c>
      <c r="H49" s="24">
        <f t="array" ref="H49">SUM(IF('Bid Log'!$Z$3:$Z$324=Tables!J$4,IF('Bid Log'!$I$3:$I$324=Tables!$C10,'Bid Log'!$P$3:$P$324)))</f>
        <v>27869693</v>
      </c>
      <c r="I49" s="23">
        <f t="array" ref="I49">COUNT(IF('Bid Log'!$Z$3:$Z$324=Tables!J$5,IF('Bid Log'!$I$3:$I$324=Tables!$C10,'Bid Log'!$A$3:$A$324)))</f>
        <v>0</v>
      </c>
      <c r="J49" s="24">
        <f t="array" ref="J49">SUM(IF('Bid Log'!$Z$3:$Z$324=Tables!J$5,IF('Bid Log'!$I$3:$I$324=Tables!$C10,'Bid Log'!$P$3:$P$324)))</f>
        <v>0</v>
      </c>
      <c r="K49" s="23">
        <f t="array" ref="K49">COUNT(IF('Bid Log'!$Z$3:$Z$324=Tables!J$6,IF('Bid Log'!$I$3:$I$324=Tables!$C10,'Bid Log'!$A$3:$A$324)))</f>
        <v>1</v>
      </c>
      <c r="L49" s="24">
        <f t="array" ref="L49">SUM(IF('Bid Log'!$Z$3:$Z$324=Tables!J$6,IF('Bid Log'!$I$3:$I$324=Tables!$C10,'Bid Log'!$P$3:$P$324)))</f>
        <v>14800</v>
      </c>
      <c r="M49" s="23">
        <f t="array" ref="M49">COUNT(IF('Bid Log'!$Z$3:$Z$324=Tables!J$7,IF('Bid Log'!$I$3:$I$324=Tables!$C10,'Bid Log'!$A$3:$A$324)))</f>
        <v>4</v>
      </c>
      <c r="N49" s="24">
        <f t="array" ref="N49">SUM(IF('Bid Log'!$Z$3:$Z$324=Tables!J$7,IF('Bid Log'!$I$3:$I$324=Tables!$C10,'Bid Log'!$P$3:$P$324)))</f>
        <v>635886</v>
      </c>
      <c r="O49" s="23">
        <f t="array" ref="O49">COUNT(IF('Bid Log'!$Z$3:$Z$324=Tables!J$8,IF('Bid Log'!$I$3:$I$324=Tables!$C10,'Bid Log'!$A$3:$A$324)))</f>
        <v>0</v>
      </c>
      <c r="P49" s="24">
        <f t="array" ref="P49">SUM(IF('Bid Log'!$Z$3:$Z$324=Tables!J$8,IF('Bid Log'!$I$3:$I$324=Tables!$C10,'Bid Log'!$P$3:$P$324)))</f>
        <v>0</v>
      </c>
      <c r="Q49" s="23">
        <f t="array" ref="Q49">COUNT(IF('Bid Log'!$Z$3:$Z$324=Tables!J$9,IF('Bid Log'!$I$3:$I$324=Tables!$C10,'Bid Log'!$A$3:$A$324)))</f>
        <v>0</v>
      </c>
      <c r="R49" s="24">
        <f t="array" ref="R49">SUM(IF('Bid Log'!$Z$3:$Z$324=Tables!J$9,IF('Bid Log'!$I$3:$I$324=Tables!$C10,'Bid Log'!$P$3:$P$324)))</f>
        <v>0</v>
      </c>
      <c r="S49" s="23">
        <f t="array" ref="S49">COUNT(IF('Bid Log'!$Z$3:$Z$324=Tables!J$10,IF('Bid Log'!$I$3:$I$324=Tables!$C10,'Bid Log'!$A$3:$A$324)))</f>
        <v>3</v>
      </c>
      <c r="T49" s="24">
        <f t="array" ref="T49">SUM(IF('Bid Log'!$Z$3:$Z$324=Tables!J$10,IF('Bid Log'!$I$3:$I$324=Tables!$C10,'Bid Log'!$P$3:$P$324)))</f>
        <v>0</v>
      </c>
      <c r="U49" s="23">
        <f t="array" ref="U49">COUNT(IF('Bid Log'!$Z$3:$Z$324=Tables!J$11,IF('Bid Log'!$I$3:$I$324=Tables!$C10,'Bid Log'!$A$3:$A$324)))</f>
        <v>0</v>
      </c>
      <c r="V49" s="24">
        <f t="array" ref="V49">SUM(IF('Bid Log'!$Z$3:$Z$324=Tables!J$11,IF('Bid Log'!$I$3:$I$324=Tables!$C10,'Bid Log'!$P$3:$P$324)))</f>
        <v>0</v>
      </c>
      <c r="W49" s="44">
        <f t="shared" si="17"/>
        <v>0.42424242424242425</v>
      </c>
      <c r="X49" s="44">
        <f t="shared" si="18"/>
        <v>7.7272066824544225E-2</v>
      </c>
      <c r="Y49" s="21">
        <f t="array" ref="Y49">SUM(IF('Bid Log'!$I$3:$I$324=Tables!$C10,'Bid Log'!$Y$3:$Y$324))</f>
        <v>0</v>
      </c>
      <c r="Z49" s="44">
        <f t="shared" si="19"/>
        <v>0</v>
      </c>
      <c r="AA49" s="21">
        <f t="array" ref="AA49">SUM(IF('Bid Log'!$I$3:$I$324=Tables!$C10,'Bid Log'!$AH$3:$AH$324))</f>
        <v>0</v>
      </c>
      <c r="AB49" s="44">
        <f t="shared" si="20"/>
        <v>0</v>
      </c>
    </row>
    <row r="50" spans="1:29" s="25" customFormat="1">
      <c r="A50" s="22" t="str">
        <f>Tables!C11</f>
        <v>Fire Alarm</v>
      </c>
      <c r="B50" s="29">
        <f t="array" ref="B50">COUNT(IF('Bid Log'!$I$3:$I$324=Tables!$C11,'Bid Log'!$A$3:$A$324))</f>
        <v>10</v>
      </c>
      <c r="C50" s="24">
        <f t="array" ref="C50">SUM(IF('Bid Log'!$I$3:$I$324=Tables!$C11,'Bid Log'!$P$3:$P$324))</f>
        <v>680665</v>
      </c>
      <c r="D50" s="29">
        <f t="array" ref="D50">COUNT(IF('Bid Log'!$Z$3:$Z$324=Tables!J$3,IF('Bid Log'!$I$3:$I$324=Tables!$C11,'Bid Log'!$A$3:$A$324)))</f>
        <v>2</v>
      </c>
      <c r="E50" s="24">
        <f t="array" ref="E50">SUM(IF('Bid Log'!$Z$3:$Z$324=Tables!J$3,IF('Bid Log'!$I$3:$I$324=Tables!$C11,'Bid Log'!$P$3:$P$324)))</f>
        <v>162500</v>
      </c>
      <c r="F50" s="24">
        <f t="array" ref="F50">SUM(IF('Bid Log'!$Z$3:$Z$324=Tables!J$3,IF('Bid Log'!$I$3:$I$324=Tables!$C11,'Bid Log'!$AG$3:$AG$324)))</f>
        <v>0</v>
      </c>
      <c r="G50" s="23">
        <f t="array" ref="G50">COUNT(IF('Bid Log'!$Z$3:$Z$324=Tables!J$4,IF('Bid Log'!$I$3:$I$324=Tables!$C11,'Bid Log'!$A$3:$A$324)))</f>
        <v>7</v>
      </c>
      <c r="H50" s="24">
        <f t="array" ref="H50">SUM(IF('Bid Log'!$Z$3:$Z$324=Tables!J$4,IF('Bid Log'!$I$3:$I$324=Tables!$C11,'Bid Log'!$P$3:$P$324)))</f>
        <v>471260</v>
      </c>
      <c r="I50" s="23">
        <f t="array" ref="I50">COUNT(IF('Bid Log'!$Z$3:$Z$324=Tables!J$5,IF('Bid Log'!$I$3:$I$324=Tables!$C11,'Bid Log'!$A$3:$A$324)))</f>
        <v>0</v>
      </c>
      <c r="J50" s="24">
        <f t="array" ref="J50">SUM(IF('Bid Log'!$Z$3:$Z$324=Tables!J$5,IF('Bid Log'!$I$3:$I$324=Tables!$C11,'Bid Log'!$P$3:$P$324)))</f>
        <v>0</v>
      </c>
      <c r="K50" s="23">
        <f t="array" ref="K50">COUNT(IF('Bid Log'!$Z$3:$Z$324=Tables!J$6,IF('Bid Log'!$I$3:$I$324=Tables!$C11,'Bid Log'!$A$3:$A$324)))</f>
        <v>1</v>
      </c>
      <c r="L50" s="24">
        <f t="array" ref="L50">SUM(IF('Bid Log'!$Z$3:$Z$324=Tables!J$6,IF('Bid Log'!$I$3:$I$324=Tables!$C11,'Bid Log'!$P$3:$P$324)))</f>
        <v>46905</v>
      </c>
      <c r="M50" s="23">
        <f t="array" ref="M50">COUNT(IF('Bid Log'!$Z$3:$Z$324=Tables!J$7,IF('Bid Log'!$I$3:$I$324=Tables!$C11,'Bid Log'!$A$3:$A$324)))</f>
        <v>0</v>
      </c>
      <c r="N50" s="24">
        <f t="array" ref="N50">SUM(IF('Bid Log'!$Z$3:$Z$324=Tables!J$7,IF('Bid Log'!$I$3:$I$324=Tables!$C11,'Bid Log'!$P$3:$P$324)))</f>
        <v>0</v>
      </c>
      <c r="O50" s="23">
        <f t="array" ref="O50">COUNT(IF('Bid Log'!$Z$3:$Z$324=Tables!J$8,IF('Bid Log'!$I$3:$I$324=Tables!$C11,'Bid Log'!$A$3:$A$324)))</f>
        <v>0</v>
      </c>
      <c r="P50" s="24">
        <f t="array" ref="P50">SUM(IF('Bid Log'!$Z$3:$Z$324=Tables!J$8,IF('Bid Log'!$I$3:$I$324=Tables!$C11,'Bid Log'!$P$3:$P$324)))</f>
        <v>0</v>
      </c>
      <c r="Q50" s="23">
        <f t="array" ref="Q50">COUNT(IF('Bid Log'!$Z$3:$Z$324=Tables!J$9,IF('Bid Log'!$I$3:$I$324=Tables!$C11,'Bid Log'!$A$3:$A$324)))</f>
        <v>0</v>
      </c>
      <c r="R50" s="24">
        <f t="array" ref="R50">SUM(IF('Bid Log'!$Z$3:$Z$324=Tables!J$9,IF('Bid Log'!$I$3:$I$324=Tables!$C11,'Bid Log'!$P$3:$P$324)))</f>
        <v>0</v>
      </c>
      <c r="S50" s="23">
        <f t="array" ref="S50">COUNT(IF('Bid Log'!$Z$3:$Z$324=Tables!J$10,IF('Bid Log'!$I$3:$I$324=Tables!$C11,'Bid Log'!$A$3:$A$324)))</f>
        <v>0</v>
      </c>
      <c r="T50" s="24">
        <f t="array" ref="T50">SUM(IF('Bid Log'!$Z$3:$Z$324=Tables!J$10,IF('Bid Log'!$I$3:$I$324=Tables!$C11,'Bid Log'!$P$3:$P$324)))</f>
        <v>0</v>
      </c>
      <c r="U50" s="23">
        <f t="array" ref="U50">COUNT(IF('Bid Log'!$Z$3:$Z$324=Tables!J$11,IF('Bid Log'!$I$3:$I$324=Tables!$C11,'Bid Log'!$A$3:$A$324)))</f>
        <v>0</v>
      </c>
      <c r="V50" s="24">
        <f t="array" ref="V50">SUM(IF('Bid Log'!$Z$3:$Z$324=Tables!J$11,IF('Bid Log'!$I$3:$I$324=Tables!$C11,'Bid Log'!$P$3:$P$324)))</f>
        <v>0</v>
      </c>
      <c r="W50" s="44">
        <f>SUM(D50/B50)</f>
        <v>0.2</v>
      </c>
      <c r="X50" s="44">
        <f>SUM(E50/C50)</f>
        <v>0.23873711737785841</v>
      </c>
      <c r="Y50" s="21">
        <f t="array" ref="Y50">SUM(IF('Bid Log'!$I$3:$I$324=Tables!$C11,'Bid Log'!$Y$3:$Y$324))</f>
        <v>0</v>
      </c>
      <c r="Z50" s="44">
        <f>SUM(Y50/C50)</f>
        <v>0</v>
      </c>
      <c r="AA50" s="21">
        <f t="array" ref="AA50">SUM(IF('Bid Log'!$I$3:$I$324=Tables!$C11,'Bid Log'!$AH$3:$AH$324))</f>
        <v>0</v>
      </c>
      <c r="AB50" s="44" t="e">
        <f>SUM(AA50/F50)</f>
        <v>#DIV/0!</v>
      </c>
    </row>
    <row r="51" spans="1:29" s="22" customFormat="1">
      <c r="A51" s="36"/>
      <c r="B51" s="37">
        <f>SUM(B42:B50)</f>
        <v>322</v>
      </c>
      <c r="C51" s="37">
        <f t="shared" ref="C51:T51" si="21">SUM(C42:C50)</f>
        <v>83071466</v>
      </c>
      <c r="D51" s="37">
        <f t="shared" si="21"/>
        <v>164</v>
      </c>
      <c r="E51" s="37">
        <f t="shared" si="21"/>
        <v>13473362</v>
      </c>
      <c r="F51" s="37">
        <f t="shared" si="21"/>
        <v>23997</v>
      </c>
      <c r="G51" s="37">
        <f t="shared" si="21"/>
        <v>85</v>
      </c>
      <c r="H51" s="37">
        <f t="shared" si="21"/>
        <v>56456794</v>
      </c>
      <c r="I51" s="37">
        <f t="shared" si="21"/>
        <v>0</v>
      </c>
      <c r="J51" s="37">
        <f t="shared" si="21"/>
        <v>0</v>
      </c>
      <c r="K51" s="37">
        <f t="shared" si="21"/>
        <v>24</v>
      </c>
      <c r="L51" s="37">
        <f t="shared" si="21"/>
        <v>5983456</v>
      </c>
      <c r="M51" s="37">
        <f t="shared" si="21"/>
        <v>34</v>
      </c>
      <c r="N51" s="37">
        <f t="shared" si="21"/>
        <v>7157854</v>
      </c>
      <c r="O51" s="37">
        <f t="shared" si="21"/>
        <v>0</v>
      </c>
      <c r="P51" s="37">
        <f t="shared" si="21"/>
        <v>0</v>
      </c>
      <c r="Q51" s="37">
        <f t="shared" si="21"/>
        <v>0</v>
      </c>
      <c r="R51" s="37">
        <f t="shared" si="21"/>
        <v>0</v>
      </c>
      <c r="S51" s="37">
        <f t="shared" si="21"/>
        <v>15</v>
      </c>
      <c r="T51" s="37">
        <f t="shared" si="21"/>
        <v>0</v>
      </c>
      <c r="U51" s="37">
        <f>SUM(U42:U50)</f>
        <v>0</v>
      </c>
      <c r="V51" s="37">
        <f>SUM(V42:V50)</f>
        <v>0</v>
      </c>
      <c r="W51" s="49">
        <f>SUM(D51/B51)</f>
        <v>0.50931677018633537</v>
      </c>
      <c r="X51" s="49">
        <f>SUM(E51/C51)</f>
        <v>0.1621900111886794</v>
      </c>
      <c r="Y51" s="38">
        <f>SUM(Y42:Y50)</f>
        <v>0</v>
      </c>
      <c r="Z51" s="49">
        <f>SUM(Y51/C51)</f>
        <v>0</v>
      </c>
      <c r="AA51" s="38">
        <f>SUM(AA42:AA50)</f>
        <v>0</v>
      </c>
      <c r="AB51" s="49">
        <f>SUM(AA51/E51)</f>
        <v>0</v>
      </c>
    </row>
    <row r="52" spans="1:29" s="22" customFormat="1">
      <c r="A52" s="27"/>
      <c r="B52" s="29"/>
      <c r="C52" s="24"/>
      <c r="D52" s="29"/>
      <c r="E52" s="24"/>
      <c r="F52" s="24"/>
      <c r="G52" s="23"/>
      <c r="H52" s="24"/>
      <c r="I52" s="23"/>
      <c r="J52" s="24"/>
      <c r="K52" s="23"/>
      <c r="L52" s="24"/>
      <c r="M52" s="23"/>
      <c r="N52" s="24"/>
      <c r="O52" s="23"/>
      <c r="P52" s="24"/>
      <c r="Q52" s="23"/>
      <c r="R52" s="24"/>
      <c r="S52" s="23"/>
      <c r="T52" s="24"/>
      <c r="U52" s="23"/>
      <c r="V52" s="24"/>
      <c r="W52" s="24"/>
      <c r="X52" s="23"/>
      <c r="Y52" s="14"/>
      <c r="Z52" s="14"/>
    </row>
    <row r="53" spans="1:29" s="22" customFormat="1">
      <c r="A53" s="26" t="str">
        <f>Tables!B2</f>
        <v>Local</v>
      </c>
      <c r="B53" s="29"/>
      <c r="C53" s="24"/>
      <c r="D53" s="29"/>
      <c r="E53" s="24"/>
      <c r="F53" s="24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3"/>
      <c r="R53" s="24"/>
      <c r="S53" s="23"/>
      <c r="T53" s="24"/>
      <c r="U53" s="23"/>
      <c r="V53" s="24"/>
      <c r="W53" s="24"/>
      <c r="X53" s="23"/>
    </row>
    <row r="54" spans="1:29" s="22" customFormat="1">
      <c r="A54" s="28" t="str">
        <f>Tables!B3</f>
        <v>441 OC</v>
      </c>
      <c r="B54" s="19">
        <f t="array" ref="B54">COUNT(IF('Bid Log'!$G$3:$G$324=Tables!$B3,'Bid Log'!$A$3:$A$324))</f>
        <v>277</v>
      </c>
      <c r="C54" s="24">
        <f t="array" ref="C54">SUM(IF('Bid Log'!$G$3:$G$324=Tables!$B3,'Bid Log'!$P$3:$P$324))</f>
        <v>61568467</v>
      </c>
      <c r="D54" s="19">
        <f t="array" ref="D54">COUNT(IF('Bid Log'!$Z$3:$Z$324=Tables!J$3,IF('Bid Log'!$G$3:$G$324=Tables!$B3,'Bid Log'!$A$3:$A$324)))</f>
        <v>154</v>
      </c>
      <c r="E54" s="24">
        <f t="array" ref="E54">SUM(IF('Bid Log'!$Z$3:$Z$324=Tables!J$3,IF('Bid Log'!$G$3:$G$324=Tables!$B3,'Bid Log'!$P$3:$P$324)))</f>
        <v>11782723</v>
      </c>
      <c r="F54" s="24">
        <f t="array" ref="F54">SUM(IF('Bid Log'!$Z$3:$Z$324=Tables!J$3,IF('Bid Log'!$G$3:$G$324=Tables!$B3,'Bid Log'!$AG$3:$AG$324)))</f>
        <v>23997</v>
      </c>
      <c r="G54" s="17">
        <f t="array" ref="G54">COUNT(IF('Bid Log'!$Z$3:$Z$324=Tables!J$4,IF('Bid Log'!$G$3:$G$324=Tables!$B3,'Bid Log'!$A$3:$A$324)))</f>
        <v>67</v>
      </c>
      <c r="H54" s="24">
        <f t="array" ref="H54">SUM(IF('Bid Log'!$Z$3:$Z$324=Tables!J$4,IF('Bid Log'!$G$3:$G$324=Tables!$B3,'Bid Log'!$P$3:$P$324)))</f>
        <v>42124838</v>
      </c>
      <c r="I54" s="17">
        <f t="array" ref="I54">COUNT(IF('Bid Log'!$Z$3:$Z$324=Tables!J$5,IF('Bid Log'!$G$3:$G$324=Tables!$B3,'Bid Log'!$A$3:$A$324)))</f>
        <v>0</v>
      </c>
      <c r="J54" s="24">
        <f t="array" ref="J54">SUM(IF('Bid Log'!$Z$3:$Z$324=Tables!J$5,IF('Bid Log'!$G$3:$G$324=Tables!$B3,'Bid Log'!$P$3:$P$324)))</f>
        <v>0</v>
      </c>
      <c r="K54" s="17">
        <f t="array" ref="K54">COUNT(IF('Bid Log'!$Z$3:$Z$324=Tables!J$6,IF('Bid Log'!$G$3:$G$324=Tables!$B3,'Bid Log'!$A$3:$A$324)))</f>
        <v>19</v>
      </c>
      <c r="L54" s="24">
        <f t="array" ref="L54">SUM(IF('Bid Log'!$Z$3:$Z$324=Tables!J$6,IF('Bid Log'!$G$3:$G$324=Tables!$B3,'Bid Log'!$P$3:$P$324)))</f>
        <v>4130662</v>
      </c>
      <c r="M54" s="17">
        <f t="array" ref="M54">COUNT(IF('Bid Log'!$Z$3:$Z$324=Tables!J$7,IF('Bid Log'!$G$3:$G$324=Tables!$B3,'Bid Log'!$A$3:$A$324)))</f>
        <v>30</v>
      </c>
      <c r="N54" s="24">
        <f t="array" ref="N54">SUM(IF('Bid Log'!$Z$3:$Z$324=Tables!J$7,IF('Bid Log'!$G$3:$G$324=Tables!$B3,'Bid Log'!$P$3:$P$324)))</f>
        <v>3530244</v>
      </c>
      <c r="O54" s="17">
        <f t="array" ref="O54">COUNT(IF('Bid Log'!$Z$3:$Z$324=Tables!J$8,IF('Bid Log'!$G$3:$G$324=Tables!$B3,'Bid Log'!$A$3:$A$324)))</f>
        <v>0</v>
      </c>
      <c r="P54" s="24">
        <f t="array" ref="P54">SUM(IF('Bid Log'!$Z$3:$Z$324=Tables!J$8,IF('Bid Log'!$G$3:$G$324=Tables!$B3,'Bid Log'!$P$3:$P$324)))</f>
        <v>0</v>
      </c>
      <c r="Q54" s="17">
        <f t="array" ref="Q54">COUNT(IF('Bid Log'!$Z$3:$Z$324=Tables!J$9,IF('Bid Log'!$G$3:$G$324=Tables!$B3,'Bid Log'!$A$3:$A$324)))</f>
        <v>0</v>
      </c>
      <c r="R54" s="24">
        <f t="array" ref="R54">SUM(IF('Bid Log'!$Z$3:$Z$324=Tables!J$9,IF('Bid Log'!$G$3:$G$324=Tables!$B3,'Bid Log'!$P$3:$P$324)))</f>
        <v>0</v>
      </c>
      <c r="S54" s="17">
        <f t="array" ref="S54">COUNT(IF('Bid Log'!$Z$3:$Z$324=Tables!J$10,IF('Bid Log'!$G$3:$G$324=Tables!$B3,'Bid Log'!$A$3:$A$324)))</f>
        <v>7</v>
      </c>
      <c r="T54" s="24">
        <f t="array" ref="T54">SUM(IF('Bid Log'!$Z$3:$Z$324=Tables!J$10,IF('Bid Log'!$G$3:$G$324=Tables!$B3,'Bid Log'!$P$3:$P$324)))</f>
        <v>0</v>
      </c>
      <c r="U54" s="17">
        <f t="array" ref="U54">COUNT(IF('Bid Log'!$Z$3:$Z$324=Tables!J$11,IF('Bid Log'!$G$3:$G$324=Tables!$B3,'Bid Log'!$A$3:$A$324)))</f>
        <v>0</v>
      </c>
      <c r="V54" s="24">
        <f t="array" ref="V54">SUM(IF('Bid Log'!$Z$3:$Z$324=Tables!J$11,IF('Bid Log'!$G$3:$G$324=Tables!$B3,'Bid Log'!$P$3:$P$324)))</f>
        <v>0</v>
      </c>
      <c r="W54" s="44">
        <f t="shared" ref="W54:W60" si="22">SUM(D54/B54)</f>
        <v>0.55595667870036103</v>
      </c>
      <c r="X54" s="44">
        <f t="shared" ref="X54:X60" si="23">SUM(E54/C54)</f>
        <v>0.19137593599658734</v>
      </c>
      <c r="Y54" s="21">
        <f t="array" ref="Y54">SUM(IF('Bid Log'!$G$3:$G$324=Tables!$B3,'Bid Log'!$Y$3:$Y$324))</f>
        <v>0</v>
      </c>
      <c r="Z54" s="44">
        <f t="shared" ref="Z54:Z60" si="24">SUM(Y54/C54)</f>
        <v>0</v>
      </c>
      <c r="AA54" s="21">
        <f t="array" ref="AA54">SUM(IF('Bid Log'!$G$3:$G$324=Tables!$B3,'Bid Log'!$AH$3:$AH$324))</f>
        <v>0</v>
      </c>
      <c r="AB54" s="44">
        <f t="shared" ref="AB54:AB59" si="25">SUM(AA54/F54)</f>
        <v>0</v>
      </c>
    </row>
    <row r="55" spans="1:29" s="22" customFormat="1">
      <c r="A55" s="28" t="str">
        <f>Tables!B4</f>
        <v>11 LA</v>
      </c>
      <c r="B55" s="29">
        <f t="array" ref="B55">COUNT(IF('Bid Log'!$G$3:$G$324=Tables!$B4,'Bid Log'!$A$3:$A$324))</f>
        <v>39</v>
      </c>
      <c r="C55" s="24">
        <f t="array" ref="C55">SUM(IF('Bid Log'!$G$3:$G$324=Tables!$B4,'Bid Log'!$P$3:$P$324))</f>
        <v>20781564</v>
      </c>
      <c r="D55" s="29">
        <f t="array" ref="D55">COUNT(IF('Bid Log'!$Z$3:$Z$324=Tables!J$3,IF('Bid Log'!$G$3:$G$324=Tables!$B4,'Bid Log'!$A$3:$A$324)))</f>
        <v>9</v>
      </c>
      <c r="E55" s="24">
        <f t="array" ref="E55">SUM(IF('Bid Log'!$Z$3:$Z$324=Tables!J$3,IF('Bid Log'!$G$3:$G$324=Tables!$B4,'Bid Log'!$P$3:$P$324)))</f>
        <v>1576139</v>
      </c>
      <c r="F55" s="24">
        <f t="array" ref="F55">SUM(IF('Bid Log'!$Z$3:$Z$324=Tables!J$3,IF('Bid Log'!$G$3:$G$324=Tables!$B4,'Bid Log'!$AG$3:$AG$324)))</f>
        <v>0</v>
      </c>
      <c r="G55" s="23">
        <f t="array" ref="G55">COUNT(IF('Bid Log'!$Z$3:$Z$324=Tables!J$4,IF('Bid Log'!$G$3:$G$324=Tables!$B4,'Bid Log'!$A$3:$A$324)))</f>
        <v>16</v>
      </c>
      <c r="H55" s="24">
        <f t="array" ref="H55">SUM(IF('Bid Log'!$Z$3:$Z$324=Tables!J$4,IF('Bid Log'!$G$3:$G$324=Tables!$B4,'Bid Log'!$P$3:$P$324)))</f>
        <v>13771926</v>
      </c>
      <c r="I55" s="23">
        <f t="array" ref="I55">COUNT(IF('Bid Log'!$Z$3:$Z$324=Tables!J$5,IF('Bid Log'!$G$3:$G$324=Tables!$B4,'Bid Log'!$A$3:$A$324)))</f>
        <v>0</v>
      </c>
      <c r="J55" s="24">
        <f t="array" ref="J55">SUM(IF('Bid Log'!$Z$3:$Z$324=Tables!J$5,IF('Bid Log'!$G$3:$G$324=Tables!$B4,'Bid Log'!$P$3:$P$324)))</f>
        <v>0</v>
      </c>
      <c r="K55" s="23">
        <f t="array" ref="K55">COUNT(IF('Bid Log'!$Z$3:$Z$324=Tables!J$6,IF('Bid Log'!$G$3:$G$324=Tables!$B4,'Bid Log'!$A$3:$A$324)))</f>
        <v>4</v>
      </c>
      <c r="L55" s="24">
        <f t="array" ref="L55">SUM(IF('Bid Log'!$Z$3:$Z$324=Tables!J$6,IF('Bid Log'!$G$3:$G$324=Tables!$B4,'Bid Log'!$P$3:$P$324)))</f>
        <v>1805889</v>
      </c>
      <c r="M55" s="23">
        <f t="array" ref="M55">COUNT(IF('Bid Log'!$Z$3:$Z$324=Tables!J$7,IF('Bid Log'!$G$3:$G$324=Tables!$B4,'Bid Log'!$A$3:$A$324)))</f>
        <v>4</v>
      </c>
      <c r="N55" s="24">
        <f t="array" ref="N55">SUM(IF('Bid Log'!$Z$3:$Z$324=Tables!J$7,IF('Bid Log'!$G$3:$G$324=Tables!$B4,'Bid Log'!$P$3:$P$324)))</f>
        <v>3627610</v>
      </c>
      <c r="O55" s="23">
        <f t="array" ref="O55">COUNT(IF('Bid Log'!$Z$3:$Z$324=Tables!J$8,IF('Bid Log'!$G$3:$G$324=Tables!$B4,'Bid Log'!$A$3:$A$324)))</f>
        <v>0</v>
      </c>
      <c r="P55" s="24">
        <f t="array" ref="P55">SUM(IF('Bid Log'!$Z$3:$Z$324=Tables!J$8,IF('Bid Log'!$G$3:$G$324=Tables!$B4,'Bid Log'!$P$3:$P$324)))</f>
        <v>0</v>
      </c>
      <c r="Q55" s="23">
        <f t="array" ref="Q55">COUNT(IF('Bid Log'!$Z$3:$Z$324=Tables!J$9,IF('Bid Log'!$G$3:$G$324=Tables!$B4,'Bid Log'!$A$3:$A$324)))</f>
        <v>0</v>
      </c>
      <c r="R55" s="24">
        <f t="array" ref="R55">SUM(IF('Bid Log'!$Z$3:$Z$324=Tables!J$9,IF('Bid Log'!$G$3:$G$324=Tables!$B4,'Bid Log'!$P$3:$P$324)))</f>
        <v>0</v>
      </c>
      <c r="S55" s="23">
        <f t="array" ref="S55">COUNT(IF('Bid Log'!$Z$3:$Z$324=Tables!J$10,IF('Bid Log'!$G$3:$G$324=Tables!$B4,'Bid Log'!$A$3:$A$324)))</f>
        <v>6</v>
      </c>
      <c r="T55" s="24">
        <f t="array" ref="T55">SUM(IF('Bid Log'!$Z$3:$Z$324=Tables!J$10,IF('Bid Log'!$G$3:$G$324=Tables!$B4,'Bid Log'!$P$3:$P$324)))</f>
        <v>0</v>
      </c>
      <c r="U55" s="23">
        <f t="array" ref="U55">COUNT(IF('Bid Log'!$Z$3:$Z$324=Tables!J$11,IF('Bid Log'!$G$3:$G$324=Tables!$B4,'Bid Log'!$A$3:$A$324)))</f>
        <v>0</v>
      </c>
      <c r="V55" s="24">
        <f t="array" ref="V55">SUM(IF('Bid Log'!$Z$3:$Z$324=Tables!J$11,IF('Bid Log'!$G$3:$G$324=Tables!$B4,'Bid Log'!$P$3:$P$324)))</f>
        <v>0</v>
      </c>
      <c r="W55" s="44">
        <f t="shared" si="22"/>
        <v>0.23076923076923078</v>
      </c>
      <c r="X55" s="44">
        <f t="shared" si="23"/>
        <v>7.5843136734078345E-2</v>
      </c>
      <c r="Y55" s="21">
        <f t="array" ref="Y55">SUM(IF('Bid Log'!$G$3:$G$324=Tables!$B4,'Bid Log'!$Y$3:$Y$324))</f>
        <v>0</v>
      </c>
      <c r="Z55" s="44">
        <f t="shared" si="24"/>
        <v>0</v>
      </c>
      <c r="AA55" s="21">
        <f t="array" ref="AA55">SUM(IF('Bid Log'!$G$3:$G$324=Tables!$B4,'Bid Log'!$AH$3:$AH$324))</f>
        <v>0</v>
      </c>
      <c r="AB55" s="44" t="e">
        <f t="shared" si="25"/>
        <v>#DIV/0!</v>
      </c>
    </row>
    <row r="56" spans="1:29" s="22" customFormat="1">
      <c r="A56" s="28" t="str">
        <f>Tables!B5</f>
        <v>440 RS</v>
      </c>
      <c r="B56" s="29">
        <f t="array" ref="B56">COUNT(IF('Bid Log'!$G$3:$G$324=Tables!$B5,'Bid Log'!$A$3:$A$324))</f>
        <v>3</v>
      </c>
      <c r="C56" s="24">
        <f t="array" ref="C56">SUM(IF('Bid Log'!$G$3:$G$324=Tables!$B5,'Bid Log'!$P$3:$P$324))</f>
        <v>654825</v>
      </c>
      <c r="D56" s="29">
        <f t="array" ref="D56">COUNT(IF('Bid Log'!$Z$3:$Z$324=Tables!J$3,IF('Bid Log'!$G$3:$G$324=Tables!$B5,'Bid Log'!$A$3:$A$324)))</f>
        <v>1</v>
      </c>
      <c r="E56" s="24">
        <f t="array" ref="E56">SUM(IF('Bid Log'!$Z$3:$Z$324=Tables!J$3,IF('Bid Log'!$G$3:$G$324=Tables!$B5,'Bid Log'!$P$3:$P$324)))</f>
        <v>114500</v>
      </c>
      <c r="F56" s="24">
        <f t="array" ref="F56">SUM(IF('Bid Log'!$Z$3:$Z$324=Tables!J$3,IF('Bid Log'!$G$3:$G$324=Tables!$B5,'Bid Log'!$AG$3:$AG$324)))</f>
        <v>0</v>
      </c>
      <c r="G56" s="23">
        <f t="array" ref="G56">COUNT(IF('Bid Log'!$Z$3:$Z$324=Tables!J$4,IF('Bid Log'!$G$3:$G$324=Tables!$B5,'Bid Log'!$A$3:$A$324)))</f>
        <v>1</v>
      </c>
      <c r="H56" s="24">
        <f t="array" ref="H56">SUM(IF('Bid Log'!$Z$3:$Z$324=Tables!J$4,IF('Bid Log'!$G$3:$G$324=Tables!$B5,'Bid Log'!$P$3:$P$324)))</f>
        <v>493420</v>
      </c>
      <c r="I56" s="23">
        <f t="array" ref="I56">COUNT(IF('Bid Log'!$Z$3:$Z$324=Tables!J$5,IF('Bid Log'!$G$3:$G$324=Tables!$B5,'Bid Log'!$A$3:$A$324)))</f>
        <v>0</v>
      </c>
      <c r="J56" s="24">
        <f t="array" ref="J56">SUM(IF('Bid Log'!$Z$3:$Z$324=Tables!J$5,IF('Bid Log'!$G$3:$G$324=Tables!$B5,'Bid Log'!$P$3:$P$324)))</f>
        <v>0</v>
      </c>
      <c r="K56" s="23">
        <f t="array" ref="K56">COUNT(IF('Bid Log'!$Z$3:$Z$324=Tables!J$6,IF('Bid Log'!$G$3:$G$324=Tables!$B5,'Bid Log'!$A$3:$A$324)))</f>
        <v>1</v>
      </c>
      <c r="L56" s="24">
        <f t="array" ref="L56">SUM(IF('Bid Log'!$Z$3:$Z$324=Tables!J$6,IF('Bid Log'!$G$3:$G$324=Tables!$B5,'Bid Log'!$P$3:$P$324)))</f>
        <v>46905</v>
      </c>
      <c r="M56" s="23">
        <f t="array" ref="M56">COUNT(IF('Bid Log'!$Z$3:$Z$324=Tables!J$7,IF('Bid Log'!$G$3:$G$324=Tables!$B5,'Bid Log'!$A$3:$A$324)))</f>
        <v>0</v>
      </c>
      <c r="N56" s="24">
        <f t="array" ref="N56">SUM(IF('Bid Log'!$Z$3:$Z$324=Tables!J$7,IF('Bid Log'!$G$3:$G$324=Tables!$B5,'Bid Log'!$P$3:$P$324)))</f>
        <v>0</v>
      </c>
      <c r="O56" s="23">
        <f t="array" ref="O56">COUNT(IF('Bid Log'!$Z$3:$Z$324=Tables!J$8,IF('Bid Log'!$G$3:$G$324=Tables!$B5,'Bid Log'!$A$3:$A$324)))</f>
        <v>0</v>
      </c>
      <c r="P56" s="24">
        <f t="array" ref="P56">SUM(IF('Bid Log'!$Z$3:$Z$324=Tables!J$8,IF('Bid Log'!$G$3:$G$324=Tables!$B5,'Bid Log'!$P$3:$P$324)))</f>
        <v>0</v>
      </c>
      <c r="Q56" s="23">
        <f t="array" ref="Q56">COUNT(IF('Bid Log'!$Z$3:$Z$324=Tables!J$9,IF('Bid Log'!$G$3:$G$324=Tables!$B5,'Bid Log'!$A$3:$A$324)))</f>
        <v>0</v>
      </c>
      <c r="R56" s="24">
        <f t="array" ref="R56">SUM(IF('Bid Log'!$Z$3:$Z$324=Tables!J$9,IF('Bid Log'!$G$3:$G$324=Tables!$B5,'Bid Log'!$P$3:$P$324)))</f>
        <v>0</v>
      </c>
      <c r="S56" s="23">
        <f t="array" ref="S56">COUNT(IF('Bid Log'!$Z$3:$Z$324=Tables!J$10,IF('Bid Log'!$G$3:$G$324=Tables!$B5,'Bid Log'!$A$3:$A$324)))</f>
        <v>0</v>
      </c>
      <c r="T56" s="24">
        <f t="array" ref="T56">SUM(IF('Bid Log'!$Z$3:$Z$324=Tables!J$10,IF('Bid Log'!$G$3:$G$324=Tables!$B5,'Bid Log'!$P$3:$P$324)))</f>
        <v>0</v>
      </c>
      <c r="U56" s="23">
        <f t="array" ref="U56">COUNT(IF('Bid Log'!$Z$3:$Z$324=Tables!J$11,IF('Bid Log'!$G$3:$G$324=Tables!$B5,'Bid Log'!$A$3:$A$324)))</f>
        <v>0</v>
      </c>
      <c r="V56" s="24">
        <f t="array" ref="V56">SUM(IF('Bid Log'!$Z$3:$Z$324=Tables!J$11,IF('Bid Log'!$G$3:$G$324=Tables!$B5,'Bid Log'!$P$3:$P$324)))</f>
        <v>0</v>
      </c>
      <c r="W56" s="44">
        <f t="shared" si="22"/>
        <v>0.33333333333333331</v>
      </c>
      <c r="X56" s="44">
        <f t="shared" si="23"/>
        <v>0.17485587752452947</v>
      </c>
      <c r="Y56" s="21">
        <f t="array" ref="Y56">SUM(IF('Bid Log'!$G$3:$G$324=Tables!$B5,'Bid Log'!$Y$3:$Y$324))</f>
        <v>0</v>
      </c>
      <c r="Z56" s="44">
        <f t="shared" si="24"/>
        <v>0</v>
      </c>
      <c r="AA56" s="21">
        <f t="array" ref="AA56">SUM(IF('Bid Log'!$G$3:$G$324=Tables!$B5,'Bid Log'!$AH$3:$AH$324))</f>
        <v>0</v>
      </c>
      <c r="AB56" s="44" t="e">
        <f t="shared" si="25"/>
        <v>#DIV/0!</v>
      </c>
    </row>
    <row r="57" spans="1:29" s="22" customFormat="1">
      <c r="A57" s="28" t="str">
        <f>Tables!B6</f>
        <v>477 SB</v>
      </c>
      <c r="B57" s="29">
        <f t="array" ref="B57">COUNT(IF('Bid Log'!$G$3:$G$324=Tables!$B6,'Bid Log'!$A$3:$A$324))</f>
        <v>3</v>
      </c>
      <c r="C57" s="24">
        <f t="array" ref="C57">SUM(IF('Bid Log'!$G$3:$G$324=Tables!$B6,'Bid Log'!$P$3:$P$324))</f>
        <v>66610</v>
      </c>
      <c r="D57" s="29">
        <f t="array" ref="D57">COUNT(IF('Bid Log'!$Z$3:$Z$324=Tables!J$3,IF('Bid Log'!$G$3:$G$324=Tables!$B6,'Bid Log'!$A$3:$A$324)))</f>
        <v>0</v>
      </c>
      <c r="E57" s="24">
        <f t="array" ref="E57">SUM(IF('Bid Log'!$Z$3:$Z$324=Tables!J$3,IF('Bid Log'!$G$3:$G$324=Tables!$B6,'Bid Log'!$P$3:$P$324)))</f>
        <v>0</v>
      </c>
      <c r="F57" s="24">
        <f t="array" ref="F57">SUM(IF('Bid Log'!$Z$3:$Z$324=Tables!J$3,IF('Bid Log'!$G$3:$G$324=Tables!$B6,'Bid Log'!$AG$3:$AG$324)))</f>
        <v>0</v>
      </c>
      <c r="G57" s="23">
        <f t="array" ref="G57">COUNT(IF('Bid Log'!$Z$3:$Z$324=Tables!J$4,IF('Bid Log'!$G$3:$G$324=Tables!$B6,'Bid Log'!$A$3:$A$324)))</f>
        <v>1</v>
      </c>
      <c r="H57" s="24">
        <f t="array" ref="H57">SUM(IF('Bid Log'!$Z$3:$Z$324=Tables!J$4,IF('Bid Log'!$G$3:$G$324=Tables!$B6,'Bid Log'!$P$3:$P$324)))</f>
        <v>66610</v>
      </c>
      <c r="I57" s="23">
        <f t="array" ref="I57">COUNT(IF('Bid Log'!$Z$3:$Z$324=Tables!J$5,IF('Bid Log'!$G$3:$G$324=Tables!$B6,'Bid Log'!$A$3:$A$324)))</f>
        <v>0</v>
      </c>
      <c r="J57" s="24">
        <f t="array" ref="J57">SUM(IF('Bid Log'!$Z$3:$Z$324=Tables!J$5,IF('Bid Log'!$G$3:$G$324=Tables!$B6,'Bid Log'!$P$3:$P$324)))</f>
        <v>0</v>
      </c>
      <c r="K57" s="23">
        <f t="array" ref="K57">COUNT(IF('Bid Log'!$Z$3:$Z$324=Tables!J$6,IF('Bid Log'!$G$3:$G$324=Tables!$B6,'Bid Log'!$A$3:$A$324)))</f>
        <v>0</v>
      </c>
      <c r="L57" s="24">
        <f t="array" ref="L57">SUM(IF('Bid Log'!$Z$3:$Z$324=Tables!J$6,IF('Bid Log'!$G$3:$G$324=Tables!$B6,'Bid Log'!$P$3:$P$324)))</f>
        <v>0</v>
      </c>
      <c r="M57" s="23">
        <f t="array" ref="M57">COUNT(IF('Bid Log'!$Z$3:$Z$324=Tables!J$7,IF('Bid Log'!$G$3:$G$324=Tables!$B6,'Bid Log'!$A$3:$A$324)))</f>
        <v>0</v>
      </c>
      <c r="N57" s="24">
        <f t="array" ref="N57">SUM(IF('Bid Log'!$Z$3:$Z$324=Tables!J$7,IF('Bid Log'!$G$3:$G$324=Tables!$B6,'Bid Log'!$P$3:$P$324)))</f>
        <v>0</v>
      </c>
      <c r="O57" s="23">
        <f t="array" ref="O57">COUNT(IF('Bid Log'!$Z$3:$Z$324=Tables!J$8,IF('Bid Log'!$G$3:$G$324=Tables!$B6,'Bid Log'!$A$3:$A$324)))</f>
        <v>0</v>
      </c>
      <c r="P57" s="24">
        <f t="array" ref="P57">SUM(IF('Bid Log'!$Z$3:$Z$324=Tables!J$8,IF('Bid Log'!$G$3:$G$324=Tables!$B6,'Bid Log'!$P$3:$P$324)))</f>
        <v>0</v>
      </c>
      <c r="Q57" s="23">
        <f t="array" ref="Q57">COUNT(IF('Bid Log'!$Z$3:$Z$324=Tables!J$9,IF('Bid Log'!$G$3:$G$324=Tables!$B6,'Bid Log'!$A$3:$A$324)))</f>
        <v>0</v>
      </c>
      <c r="R57" s="24">
        <f t="array" ref="R57">SUM(IF('Bid Log'!$Z$3:$Z$324=Tables!J$9,IF('Bid Log'!$G$3:$G$324=Tables!$B6,'Bid Log'!$P$3:$P$324)))</f>
        <v>0</v>
      </c>
      <c r="S57" s="23">
        <f t="array" ref="S57">COUNT(IF('Bid Log'!$Z$3:$Z$324=Tables!J$10,IF('Bid Log'!$G$3:$G$324=Tables!$B6,'Bid Log'!$A$3:$A$324)))</f>
        <v>2</v>
      </c>
      <c r="T57" s="24">
        <f t="array" ref="T57">SUM(IF('Bid Log'!$Z$3:$Z$324=Tables!J$10,IF('Bid Log'!$G$3:$G$324=Tables!$B6,'Bid Log'!$P$3:$P$324)))</f>
        <v>0</v>
      </c>
      <c r="U57" s="23">
        <f t="array" ref="U57">COUNT(IF('Bid Log'!$Z$3:$Z$324=Tables!J$11,IF('Bid Log'!$G$3:$G$324=Tables!$B6,'Bid Log'!$A$3:$A$324)))</f>
        <v>0</v>
      </c>
      <c r="V57" s="24">
        <f t="array" ref="V57">SUM(IF('Bid Log'!$Z$3:$Z$324=Tables!J$11,IF('Bid Log'!$G$3:$G$324=Tables!$B6,'Bid Log'!$P$3:$P$324)))</f>
        <v>0</v>
      </c>
      <c r="W57" s="46">
        <f>SUM(D57/B57)</f>
        <v>0</v>
      </c>
      <c r="X57" s="46">
        <f>SUM(E57/C57)</f>
        <v>0</v>
      </c>
      <c r="Y57" s="21">
        <f t="array" ref="Y57">SUM(IF('Bid Log'!$G$3:$G$324=Tables!$B6,'Bid Log'!$Y$3:$Y$324))</f>
        <v>0</v>
      </c>
      <c r="Z57" s="44">
        <f t="shared" si="24"/>
        <v>0</v>
      </c>
      <c r="AA57" s="21">
        <f t="array" ref="AA57">SUM(IF('Bid Log'!$G$3:$G$324=Tables!$B6,'Bid Log'!$AH$3:$AH$324))</f>
        <v>0</v>
      </c>
      <c r="AB57" s="44" t="e">
        <f t="shared" si="25"/>
        <v>#DIV/0!</v>
      </c>
    </row>
    <row r="58" spans="1:29" s="25" customFormat="1">
      <c r="A58" s="28" t="str">
        <f>Tables!B7</f>
        <v>40 LA-Studio</v>
      </c>
      <c r="B58" s="29">
        <f t="array" ref="B58">COUNT(IF('Bid Log'!$G$3:$G$324=Tables!$B7,'Bid Log'!$A$3:$A$324))</f>
        <v>0</v>
      </c>
      <c r="C58" s="24">
        <f t="array" ref="C58">SUM(IF('Bid Log'!$G$3:$G$324=Tables!$B7,'Bid Log'!$P$3:$P$324))</f>
        <v>0</v>
      </c>
      <c r="D58" s="29">
        <f t="array" ref="D58">COUNT(IF('Bid Log'!$Z$3:$Z$324=Tables!J$3,IF('Bid Log'!$G$3:$G$324=Tables!$B7,'Bid Log'!$A$3:$A$324)))</f>
        <v>0</v>
      </c>
      <c r="E58" s="24">
        <f t="array" ref="E58">SUM(IF('Bid Log'!$Z$3:$Z$324=Tables!J$3,IF('Bid Log'!$G$3:$G$324=Tables!$B7,'Bid Log'!$P$3:$P$324)))</f>
        <v>0</v>
      </c>
      <c r="F58" s="24">
        <f t="array" ref="F58">SUM(IF('Bid Log'!$Z$3:$Z$324=Tables!J$3,IF('Bid Log'!$G$3:$G$324=Tables!$B7,'Bid Log'!$AG$3:$AG$324)))</f>
        <v>0</v>
      </c>
      <c r="G58" s="23">
        <f t="array" ref="G58">COUNT(IF('Bid Log'!$Z$3:$Z$324=Tables!J$4,IF('Bid Log'!$G$3:$G$324=Tables!$B7,'Bid Log'!$A$3:$A$324)))</f>
        <v>0</v>
      </c>
      <c r="H58" s="24">
        <f t="array" ref="H58">SUM(IF('Bid Log'!$Z$3:$Z$324=Tables!J$4,IF('Bid Log'!$G$3:$G$324=Tables!$B7,'Bid Log'!$P$3:$P$324)))</f>
        <v>0</v>
      </c>
      <c r="I58" s="23">
        <f t="array" ref="I58">COUNT(IF('Bid Log'!$Z$3:$Z$324=Tables!J$5,IF('Bid Log'!$G$3:$G$324=Tables!$B7,'Bid Log'!$A$3:$A$324)))</f>
        <v>0</v>
      </c>
      <c r="J58" s="24">
        <f t="array" ref="J58">SUM(IF('Bid Log'!$Z$3:$Z$324=Tables!J$5,IF('Bid Log'!$G$3:$G$324=Tables!$B7,'Bid Log'!$P$3:$P$324)))</f>
        <v>0</v>
      </c>
      <c r="K58" s="23">
        <f t="array" ref="K58">COUNT(IF('Bid Log'!$Z$3:$Z$324=Tables!J$6,IF('Bid Log'!$G$3:$G$324=Tables!$B7,'Bid Log'!$A$3:$A$324)))</f>
        <v>0</v>
      </c>
      <c r="L58" s="24">
        <f t="array" ref="L58">SUM(IF('Bid Log'!$Z$3:$Z$324=Tables!J$6,IF('Bid Log'!$G$3:$G$324=Tables!$B7,'Bid Log'!$P$3:$P$324)))</f>
        <v>0</v>
      </c>
      <c r="M58" s="23">
        <f t="array" ref="M58">COUNT(IF('Bid Log'!$Z$3:$Z$324=Tables!J$7,IF('Bid Log'!$G$3:$G$324=Tables!$B7,'Bid Log'!$A$3:$A$324)))</f>
        <v>0</v>
      </c>
      <c r="N58" s="24">
        <f t="array" ref="N58">SUM(IF('Bid Log'!$Z$3:$Z$324=Tables!J$7,IF('Bid Log'!$G$3:$G$324=Tables!$B7,'Bid Log'!$P$3:$P$324)))</f>
        <v>0</v>
      </c>
      <c r="O58" s="23">
        <f t="array" ref="O58">COUNT(IF('Bid Log'!$Z$3:$Z$324=Tables!J$8,IF('Bid Log'!$G$3:$G$324=Tables!$B7,'Bid Log'!$A$3:$A$324)))</f>
        <v>0</v>
      </c>
      <c r="P58" s="24">
        <f t="array" ref="P58">SUM(IF('Bid Log'!$Z$3:$Z$324=Tables!J$8,IF('Bid Log'!$G$3:$G$324=Tables!$B7,'Bid Log'!$P$3:$P$324)))</f>
        <v>0</v>
      </c>
      <c r="Q58" s="23">
        <f t="array" ref="Q58">COUNT(IF('Bid Log'!$Z$3:$Z$324=Tables!J$9,IF('Bid Log'!$G$3:$G$324=Tables!$B7,'Bid Log'!$A$3:$A$324)))</f>
        <v>0</v>
      </c>
      <c r="R58" s="24">
        <f t="array" ref="R58">SUM(IF('Bid Log'!$Z$3:$Z$324=Tables!J$9,IF('Bid Log'!$G$3:$G$324=Tables!$B7,'Bid Log'!$P$3:$P$324)))</f>
        <v>0</v>
      </c>
      <c r="S58" s="23">
        <f t="array" ref="S58">COUNT(IF('Bid Log'!$Z$3:$Z$324=Tables!J$10,IF('Bid Log'!$G$3:$G$324=Tables!$B7,'Bid Log'!$A$3:$A$324)))</f>
        <v>0</v>
      </c>
      <c r="T58" s="24">
        <f t="array" ref="T58">SUM(IF('Bid Log'!$Z$3:$Z$324=Tables!J$10,IF('Bid Log'!$G$3:$G$324=Tables!$B7,'Bid Log'!$P$3:$P$324)))</f>
        <v>0</v>
      </c>
      <c r="U58" s="23">
        <f t="array" ref="U58">COUNT(IF('Bid Log'!$Z$3:$Z$324=Tables!J$11,IF('Bid Log'!$G$3:$G$324=Tables!$B7,'Bid Log'!$A$3:$A$324)))</f>
        <v>0</v>
      </c>
      <c r="V58" s="24">
        <f t="array" ref="V58">SUM(IF('Bid Log'!$Z$3:$Z$324=Tables!J$11,IF('Bid Log'!$G$3:$G$324=Tables!$B7,'Bid Log'!$P$3:$P$324)))</f>
        <v>0</v>
      </c>
      <c r="W58" s="46" t="e">
        <f t="shared" si="22"/>
        <v>#DIV/0!</v>
      </c>
      <c r="X58" s="46" t="e">
        <f t="shared" si="23"/>
        <v>#DIV/0!</v>
      </c>
      <c r="Y58" s="21">
        <f t="array" ref="Y58">SUM(IF('Bid Log'!$G$3:$G$324=Tables!$B7,'Bid Log'!$Y$3:$Y$324))</f>
        <v>0</v>
      </c>
      <c r="Z58" s="44" t="e">
        <f t="shared" si="24"/>
        <v>#DIV/0!</v>
      </c>
      <c r="AA58" s="21">
        <f t="array" ref="AA58">SUM(IF('Bid Log'!$G$3:$G$324=Tables!$B7,'Bid Log'!$AH$3:$AH$324))</f>
        <v>0</v>
      </c>
      <c r="AB58" s="44" t="e">
        <f t="shared" si="25"/>
        <v>#DIV/0!</v>
      </c>
    </row>
    <row r="59" spans="1:29" s="25" customFormat="1">
      <c r="A59" s="28" t="str">
        <f>Tables!B8</f>
        <v>401 Reno</v>
      </c>
      <c r="B59" s="29">
        <f t="array" ref="B59">COUNT(IF('Bid Log'!$G$3:$G$324=Tables!$B8,'Bid Log'!$A$3:$A$324))</f>
        <v>0</v>
      </c>
      <c r="C59" s="24">
        <f t="array" ref="C59">SUM(IF('Bid Log'!$G$3:$G$324=Tables!$B8,'Bid Log'!$P$3:$P$324))</f>
        <v>0</v>
      </c>
      <c r="D59" s="29">
        <f t="array" ref="D59">COUNT(IF('Bid Log'!$Z$3:$Z$324=Tables!J$3,IF('Bid Log'!$G$3:$G$324=Tables!$B8,'Bid Log'!$A$3:$A$324)))</f>
        <v>0</v>
      </c>
      <c r="E59" s="24">
        <f t="array" ref="E59">SUM(IF('Bid Log'!$Z$3:$Z$324=Tables!J$3,IF('Bid Log'!$G$3:$G$324=Tables!$B8,'Bid Log'!$P$3:$P$324)))</f>
        <v>0</v>
      </c>
      <c r="F59" s="24">
        <f t="array" ref="F59">SUM(IF('Bid Log'!$Z$3:$Z$324=Tables!J$3,IF('Bid Log'!$G$3:$G$324=Tables!$B8,'Bid Log'!$AG$3:$AG$324)))</f>
        <v>0</v>
      </c>
      <c r="G59" s="23">
        <f t="array" ref="G59">COUNT(IF('Bid Log'!$Z$3:$Z$324=Tables!J$4,IF('Bid Log'!$G$3:$G$324=Tables!$B8,'Bid Log'!$A$3:$A$324)))</f>
        <v>0</v>
      </c>
      <c r="H59" s="24">
        <f t="array" ref="H59">SUM(IF('Bid Log'!$Z$3:$Z$324=Tables!J$4,IF('Bid Log'!$G$3:$G$324=Tables!$B8,'Bid Log'!$P$3:$P$324)))</f>
        <v>0</v>
      </c>
      <c r="I59" s="23">
        <f t="array" ref="I59">COUNT(IF('Bid Log'!$Z$3:$Z$324=Tables!J$5,IF('Bid Log'!$G$3:$G$324=Tables!$B8,'Bid Log'!$A$3:$A$324)))</f>
        <v>0</v>
      </c>
      <c r="J59" s="24">
        <f t="array" ref="J59">SUM(IF('Bid Log'!$Z$3:$Z$324=Tables!J$5,IF('Bid Log'!$G$3:$G$324=Tables!$B8,'Bid Log'!$P$3:$P$324)))</f>
        <v>0</v>
      </c>
      <c r="K59" s="23">
        <f t="array" ref="K59">COUNT(IF('Bid Log'!$Z$3:$Z$324=Tables!J$6,IF('Bid Log'!$G$3:$G$324=Tables!$B8,'Bid Log'!$A$3:$A$324)))</f>
        <v>0</v>
      </c>
      <c r="L59" s="24">
        <f t="array" ref="L59">SUM(IF('Bid Log'!$Z$3:$Z$324=Tables!J$6,IF('Bid Log'!$G$3:$G$324=Tables!$B8,'Bid Log'!$P$3:$P$324)))</f>
        <v>0</v>
      </c>
      <c r="M59" s="23">
        <f t="array" ref="M59">COUNT(IF('Bid Log'!$Z$3:$Z$324=Tables!J$7,IF('Bid Log'!$G$3:$G$324=Tables!$B8,'Bid Log'!$A$3:$A$324)))</f>
        <v>0</v>
      </c>
      <c r="N59" s="24">
        <f t="array" ref="N59">SUM(IF('Bid Log'!$Z$3:$Z$324=Tables!J$7,IF('Bid Log'!$G$3:$G$324=Tables!$B8,'Bid Log'!$P$3:$P$324)))</f>
        <v>0</v>
      </c>
      <c r="O59" s="23">
        <f t="array" ref="O59">COUNT(IF('Bid Log'!$Z$3:$Z$324=Tables!J$8,IF('Bid Log'!$G$3:$G$324=Tables!$B8,'Bid Log'!$A$3:$A$324)))</f>
        <v>0</v>
      </c>
      <c r="P59" s="24">
        <f t="array" ref="P59">SUM(IF('Bid Log'!$Z$3:$Z$324=Tables!J$8,IF('Bid Log'!$G$3:$G$324=Tables!$B8,'Bid Log'!$P$3:$P$324)))</f>
        <v>0</v>
      </c>
      <c r="Q59" s="23">
        <f t="array" ref="Q59">COUNT(IF('Bid Log'!$Z$3:$Z$324=Tables!J$9,IF('Bid Log'!$G$3:$G$324=Tables!$B8,'Bid Log'!$A$3:$A$324)))</f>
        <v>0</v>
      </c>
      <c r="R59" s="24">
        <f t="array" ref="R59">SUM(IF('Bid Log'!$Z$3:$Z$324=Tables!J$9,IF('Bid Log'!$G$3:$G$324=Tables!$B8,'Bid Log'!$P$3:$P$324)))</f>
        <v>0</v>
      </c>
      <c r="S59" s="23">
        <f t="array" ref="S59">COUNT(IF('Bid Log'!$Z$3:$Z$324=Tables!J$10,IF('Bid Log'!$G$3:$G$324=Tables!$B8,'Bid Log'!$A$3:$A$324)))</f>
        <v>0</v>
      </c>
      <c r="T59" s="24">
        <f t="array" ref="T59">SUM(IF('Bid Log'!$Z$3:$Z$324=Tables!J$10,IF('Bid Log'!$G$3:$G$324=Tables!$B8,'Bid Log'!$P$3:$P$324)))</f>
        <v>0</v>
      </c>
      <c r="U59" s="23">
        <f t="array" ref="U59">COUNT(IF('Bid Log'!$Z$3:$Z$324=Tables!J$11,IF('Bid Log'!$G$3:$G$324=Tables!$B8,'Bid Log'!$A$3:$A$324)))</f>
        <v>0</v>
      </c>
      <c r="V59" s="24">
        <f t="array" ref="V59">SUM(IF('Bid Log'!$Z$3:$Z$324=Tables!J$11,IF('Bid Log'!$G$3:$G$324=Tables!$B8,'Bid Log'!$P$3:$P$324)))</f>
        <v>0</v>
      </c>
      <c r="W59" s="46" t="e">
        <f>SUM(D59/B59)</f>
        <v>#DIV/0!</v>
      </c>
      <c r="X59" s="46" t="e">
        <f>SUM(E59/C59)</f>
        <v>#DIV/0!</v>
      </c>
      <c r="Y59" s="21">
        <f t="array" ref="Y59">SUM(IF('Bid Log'!$G$3:$G$324=Tables!$B8,'Bid Log'!$Y$3:$Y$324))</f>
        <v>0</v>
      </c>
      <c r="Z59" s="44" t="e">
        <f>SUM(Y59/C59)</f>
        <v>#DIV/0!</v>
      </c>
      <c r="AA59" s="21">
        <f t="array" ref="AA59">SUM(IF('Bid Log'!$G$3:$G$324=Tables!$B8,'Bid Log'!$AH$3:$AH$324))</f>
        <v>0</v>
      </c>
      <c r="AB59" s="44" t="e">
        <f t="shared" si="25"/>
        <v>#DIV/0!</v>
      </c>
    </row>
    <row r="60" spans="1:29" s="22" customFormat="1">
      <c r="A60" s="36"/>
      <c r="B60" s="37">
        <f>SUM(B54:B59)</f>
        <v>322</v>
      </c>
      <c r="C60" s="38">
        <f>SUM(C54:C59)</f>
        <v>83071466</v>
      </c>
      <c r="D60" s="37">
        <f>SUM(D54:D59)</f>
        <v>164</v>
      </c>
      <c r="E60" s="38">
        <f>SUM(E54:E59)</f>
        <v>13473362</v>
      </c>
      <c r="F60" s="38">
        <f>SUM(F54:F58)</f>
        <v>23997</v>
      </c>
      <c r="G60" s="37">
        <f t="shared" ref="G60:T60" si="26">SUM(G54:G59)</f>
        <v>85</v>
      </c>
      <c r="H60" s="38">
        <f t="shared" si="26"/>
        <v>56456794</v>
      </c>
      <c r="I60" s="37">
        <f t="shared" si="26"/>
        <v>0</v>
      </c>
      <c r="J60" s="38">
        <f t="shared" si="26"/>
        <v>0</v>
      </c>
      <c r="K60" s="37">
        <f t="shared" si="26"/>
        <v>24</v>
      </c>
      <c r="L60" s="38">
        <f t="shared" si="26"/>
        <v>5983456</v>
      </c>
      <c r="M60" s="37">
        <f t="shared" si="26"/>
        <v>34</v>
      </c>
      <c r="N60" s="38">
        <f t="shared" si="26"/>
        <v>7157854</v>
      </c>
      <c r="O60" s="37">
        <f t="shared" si="26"/>
        <v>0</v>
      </c>
      <c r="P60" s="38">
        <f t="shared" si="26"/>
        <v>0</v>
      </c>
      <c r="Q60" s="37">
        <f t="shared" si="26"/>
        <v>0</v>
      </c>
      <c r="R60" s="38">
        <f t="shared" si="26"/>
        <v>0</v>
      </c>
      <c r="S60" s="37">
        <f t="shared" si="26"/>
        <v>15</v>
      </c>
      <c r="T60" s="38">
        <f t="shared" si="26"/>
        <v>0</v>
      </c>
      <c r="U60" s="37">
        <f>SUM(U54:U59)</f>
        <v>0</v>
      </c>
      <c r="V60" s="38">
        <f>SUM(V54:V59)</f>
        <v>0</v>
      </c>
      <c r="W60" s="49">
        <f t="shared" si="22"/>
        <v>0.50931677018633537</v>
      </c>
      <c r="X60" s="49">
        <f t="shared" si="23"/>
        <v>0.1621900111886794</v>
      </c>
      <c r="Y60" s="38">
        <f>SUM(Y54:Y59)</f>
        <v>0</v>
      </c>
      <c r="Z60" s="49">
        <f t="shared" si="24"/>
        <v>0</v>
      </c>
      <c r="AA60" s="38">
        <f>SUM(AA54:AA59)</f>
        <v>0</v>
      </c>
      <c r="AB60" s="49">
        <f>SUM(AA60/E60)</f>
        <v>0</v>
      </c>
    </row>
    <row r="61" spans="1:29" s="22" customFormat="1">
      <c r="A61" s="26" t="str">
        <f>Tables!H2</f>
        <v>Division</v>
      </c>
      <c r="B61" s="29"/>
      <c r="C61" s="24"/>
      <c r="D61" s="29"/>
      <c r="E61" s="24"/>
      <c r="F61" s="24"/>
      <c r="G61" s="23"/>
      <c r="H61" s="24"/>
      <c r="I61" s="23"/>
      <c r="J61" s="24"/>
      <c r="K61" s="23"/>
      <c r="L61" s="24"/>
      <c r="M61" s="23"/>
      <c r="N61" s="24"/>
      <c r="O61" s="23"/>
      <c r="P61" s="24"/>
      <c r="Q61" s="23"/>
      <c r="R61" s="24"/>
      <c r="S61" s="23"/>
      <c r="T61" s="24"/>
      <c r="U61" s="23"/>
      <c r="V61" s="24"/>
      <c r="W61" s="46"/>
      <c r="X61" s="46"/>
    </row>
    <row r="62" spans="1:29" s="22" customFormat="1">
      <c r="A62" s="22" t="str">
        <f>Tables!H3</f>
        <v>CA</v>
      </c>
      <c r="B62" s="29">
        <f t="array" ref="B62">COUNT(IF('Bid Log'!$N$3:$N$324=Tables!$H3,'Bid Log'!$A$3:$A$324))</f>
        <v>322</v>
      </c>
      <c r="C62" s="24">
        <f t="array" ref="C62">SUM(IF('Bid Log'!$N$3:$N$324=Tables!$H3,'Bid Log'!$P$3:$P$324))</f>
        <v>83071466</v>
      </c>
      <c r="D62" s="19">
        <f t="array" ref="D62">COUNT(IF('Bid Log'!$Z$3:$Z$324=Tables!J$3,IF('Bid Log'!$N$3:$N$324=Tables!$H3,'Bid Log'!$A$3:$A$324)))</f>
        <v>164</v>
      </c>
      <c r="E62" s="24">
        <f t="array" ref="E62">SUM(IF('Bid Log'!$Z$3:$Z$324=Tables!J$3,IF('Bid Log'!$N$3:$N$324=Tables!$H3,'Bid Log'!$P$3:$P$324)))</f>
        <v>13473362</v>
      </c>
      <c r="F62" s="24">
        <f t="array" ref="F62">SUM(IF('Bid Log'!$Z$3:$Z$324=Tables!J$3,IF('Bid Log'!$N$3:$N$324=Tables!$H3,'Bid Log'!$AG$3:$AG$324)))</f>
        <v>23997</v>
      </c>
      <c r="G62" s="17">
        <f t="array" ref="G62">COUNT(IF('Bid Log'!$Z$3:$Z$324=Tables!J$4,IF('Bid Log'!$N$3:$N$324=Tables!$H3,'Bid Log'!$A$3:$A$324)))</f>
        <v>85</v>
      </c>
      <c r="H62" s="24">
        <f>SUM(IF('Bid Log'!$Z$3:$Z$324=Tables!J$4,IF('Bid Log'!$N$3:$N$324=Tables!$H3,'Bid Log'!$P$3:$P$324)))</f>
        <v>83071466</v>
      </c>
      <c r="I62" s="17">
        <f t="array" ref="I62">COUNT(IF('Bid Log'!$Z$3:$Z$324=Tables!J$5,IF('Bid Log'!$N$3:$N$324=Tables!$H3,'Bid Log'!$A$3:$A$324)))</f>
        <v>0</v>
      </c>
      <c r="J62" s="24">
        <f t="array" ref="J62">SUM(IF('Bid Log'!$Z$3:$Z$324=Tables!J$5,IF('Bid Log'!$N$3:$N$324=Tables!$H3,'Bid Log'!$P$3:$P$324)))</f>
        <v>0</v>
      </c>
      <c r="K62" s="17">
        <f t="array" ref="K62">COUNT(IF('Bid Log'!$Z$3:$Z$324=Tables!J$6,IF('Bid Log'!$N$3:$N$324=Tables!$H3,'Bid Log'!$A$3:$A$324)))</f>
        <v>24</v>
      </c>
      <c r="L62" s="24">
        <f t="array" ref="L62">SUM(IF('Bid Log'!$Z$3:$Z$324=Tables!J$6,IF('Bid Log'!$N$3:$N$324=Tables!$H3,'Bid Log'!$P$3:$P$324)))</f>
        <v>5983456</v>
      </c>
      <c r="M62" s="17">
        <f t="array" ref="M62">COUNT(IF('Bid Log'!$Z$3:$Z$324=Tables!J$7,IF('Bid Log'!$N$3:$N$324=Tables!$H3,'Bid Log'!$A$3:$A$324)))</f>
        <v>34</v>
      </c>
      <c r="N62" s="24">
        <f t="array" ref="N62">SUM(IF('Bid Log'!$Z$3:$Z$324=Tables!J$7,IF('Bid Log'!$N$3:$N$324=Tables!$H3,'Bid Log'!$P$3:$P$324)))</f>
        <v>7157854</v>
      </c>
      <c r="O62" s="17">
        <f t="array" ref="O62">COUNT(IF('Bid Log'!$Z$3:$Z$324=Tables!J$8,IF('Bid Log'!$N$3:$N$324=Tables!$H3,'Bid Log'!$A$3:$A$324)))</f>
        <v>0</v>
      </c>
      <c r="P62" s="24">
        <f t="array" ref="P62">SUM(IF('Bid Log'!$Z$3:$Z$324=Tables!J$8,IF('Bid Log'!$N$3:$N$324=Tables!$H3,'Bid Log'!$P$3:$P$324)))</f>
        <v>0</v>
      </c>
      <c r="Q62" s="17">
        <f t="array" ref="Q62">COUNT(IF('Bid Log'!$Z$3:$Z$324=Tables!J$9,IF('Bid Log'!$N$3:$N$324=Tables!$H3,'Bid Log'!$A$3:$A$324)))</f>
        <v>0</v>
      </c>
      <c r="R62" s="24">
        <f t="array" ref="R62">SUM(IF('Bid Log'!$Z$3:$Z$324=Tables!J$9,IF('Bid Log'!$N$3:$N$324=Tables!$H3,'Bid Log'!$P$3:$P$324)))</f>
        <v>0</v>
      </c>
      <c r="S62" s="17">
        <f t="array" ref="S62">COUNT(IF('Bid Log'!$Z$3:$Z$324=Tables!J$10,IF('Bid Log'!$N$3:$N$324=Tables!$H3,'Bid Log'!$A$3:$A$324)))</f>
        <v>15</v>
      </c>
      <c r="T62" s="24">
        <f t="array" ref="T62">SUM(IF('Bid Log'!$Z$3:$Z$324=Tables!J$10,IF('Bid Log'!$N$3:$N$324=Tables!$H3,'Bid Log'!$P$3:$P$324)))</f>
        <v>0</v>
      </c>
      <c r="U62" s="17">
        <f t="array" ref="U62">COUNT(IF('Bid Log'!$Z$3:$Z$324=Tables!J$11,IF('Bid Log'!$N$3:$N$324=Tables!$H3,'Bid Log'!$A$3:$A$324)))</f>
        <v>0</v>
      </c>
      <c r="V62" s="24">
        <f t="array" ref="V62">SUM(IF('Bid Log'!$Z$3:$Z$324=Tables!J$11,IF('Bid Log'!$N$3:$N$324=Tables!$H3,'Bid Log'!$P$3:$P$324)))</f>
        <v>0</v>
      </c>
      <c r="W62" s="44">
        <f t="shared" ref="W62:X65" si="27">SUM(D62/B62)</f>
        <v>0.50931677018633537</v>
      </c>
      <c r="X62" s="44">
        <f t="shared" si="27"/>
        <v>0.1621900111886794</v>
      </c>
      <c r="Y62" s="21">
        <f t="array" ref="Y62">SUM(IF('Bid Log'!$N$3:$N$324=Tables!$H3,'Bid Log'!$Y$3:$Y$324))</f>
        <v>0</v>
      </c>
      <c r="Z62" s="44">
        <f>SUM(Y62/C62)</f>
        <v>0</v>
      </c>
      <c r="AA62" s="21">
        <f t="array" ref="AA62">SUM(IF('Bid Log'!$N$3:$N$324=Tables!$H3,'Bid Log'!$AH$3:$AH$324))</f>
        <v>0</v>
      </c>
      <c r="AB62" s="44">
        <f>SUM(AA62/F62)</f>
        <v>0</v>
      </c>
    </row>
    <row r="63" spans="1:29" s="22" customFormat="1">
      <c r="A63" s="22" t="str">
        <f>Tables!H4</f>
        <v>NV</v>
      </c>
      <c r="B63" s="29">
        <f t="array" ref="B63">COUNT(IF('Bid Log'!$N$3:$N$324=Tables!$H4,'Bid Log'!$A$3:$A$324))</f>
        <v>0</v>
      </c>
      <c r="C63" s="24">
        <f t="array" ref="C63">SUM(IF('Bid Log'!$N$3:$N$324=Tables!$H4,'Bid Log'!$P$3:$P$324))</f>
        <v>0</v>
      </c>
      <c r="D63" s="19">
        <f t="array" ref="D63">COUNT(IF('Bid Log'!$Z$3:$Z$324=Tables!J$3,IF('Bid Log'!$N$3:$N$324=Tables!$H4,'Bid Log'!$A$3:$A$324)))</f>
        <v>0</v>
      </c>
      <c r="E63" s="24">
        <f t="array" ref="E63">SUM(IF('Bid Log'!$Z$3:$Z$324=Tables!J$3,IF('Bid Log'!$N$3:$N$324=Tables!$H4,'Bid Log'!$P$3:$P$324)))</f>
        <v>0</v>
      </c>
      <c r="F63" s="24">
        <f t="array" ref="F63">SUM(IF('Bid Log'!$Z$3:$Z$324=Tables!J$3,IF('Bid Log'!$N$3:$N$324=Tables!$H4,'Bid Log'!$AG$3:$AG$324)))</f>
        <v>0</v>
      </c>
      <c r="G63" s="17">
        <f t="array" ref="G63">COUNT(IF('Bid Log'!$Z$3:$Z$324=Tables!J$4,IF('Bid Log'!$N$3:$N$324=Tables!$H4,'Bid Log'!$A$3:$A$324)))</f>
        <v>0</v>
      </c>
      <c r="H63" s="24">
        <f>SUM(IF('Bid Log'!$Z$3:$Z$324=Tables!J$4,IF('Bid Log'!$N$3:$N$324=Tables!$H4,'Bid Log'!$P$3:$P$324)))</f>
        <v>0</v>
      </c>
      <c r="I63" s="17">
        <f t="array" ref="I63">COUNT(IF('Bid Log'!$Z$3:$Z$324=Tables!J$5,IF('Bid Log'!$N$3:$N$324=Tables!$H4,'Bid Log'!$A$3:$A$324)))</f>
        <v>0</v>
      </c>
      <c r="J63" s="24">
        <f t="array" ref="J63">SUM(IF('Bid Log'!$Z$3:$Z$324=Tables!J$5,IF('Bid Log'!$N$3:$N$324=Tables!$H4,'Bid Log'!$P$3:$P$324)))</f>
        <v>0</v>
      </c>
      <c r="K63" s="17">
        <f t="array" ref="K63">COUNT(IF('Bid Log'!$Z$3:$Z$324=Tables!J$6,IF('Bid Log'!$N$3:$N$324=Tables!$H4,'Bid Log'!$A$3:$A$324)))</f>
        <v>0</v>
      </c>
      <c r="L63" s="24">
        <f t="array" ref="L63">SUM(IF('Bid Log'!$Z$3:$Z$324=Tables!J$6,IF('Bid Log'!$N$3:$N$324=Tables!$H4,'Bid Log'!$P$3:$P$324)))</f>
        <v>0</v>
      </c>
      <c r="M63" s="17">
        <f t="array" ref="M63">COUNT(IF('Bid Log'!$Z$3:$Z$324=Tables!J$7,IF('Bid Log'!$N$3:$N$324=Tables!$H4,'Bid Log'!$A$3:$A$324)))</f>
        <v>0</v>
      </c>
      <c r="N63" s="24">
        <f t="array" ref="N63">SUM(IF('Bid Log'!$Z$3:$Z$324=Tables!J$7,IF('Bid Log'!$N$3:$N$324=Tables!$H4,'Bid Log'!$P$3:$P$324)))</f>
        <v>0</v>
      </c>
      <c r="O63" s="17">
        <f t="array" ref="O63">COUNT(IF('Bid Log'!$Z$3:$Z$324=Tables!J$8,IF('Bid Log'!$N$3:$N$324=Tables!$H4,'Bid Log'!$A$3:$A$324)))</f>
        <v>0</v>
      </c>
      <c r="P63" s="24">
        <f t="array" ref="P63">SUM(IF('Bid Log'!$Z$3:$Z$324=Tables!J$8,IF('Bid Log'!$N$3:$N$324=Tables!$H4,'Bid Log'!$P$3:$P$324)))</f>
        <v>0</v>
      </c>
      <c r="Q63" s="17">
        <f t="array" ref="Q63">COUNT(IF('Bid Log'!$Z$3:$Z$324=Tables!J$9,IF('Bid Log'!$N$3:$N$324=Tables!$H4,'Bid Log'!$A$3:$A$324)))</f>
        <v>0</v>
      </c>
      <c r="R63" s="24">
        <f t="array" ref="R63">SUM(IF('Bid Log'!$Z$3:$Z$324=Tables!J$9,IF('Bid Log'!$N$3:$N$324=Tables!$H4,'Bid Log'!$P$3:$P$324)))</f>
        <v>0</v>
      </c>
      <c r="S63" s="17">
        <f t="array" ref="S63">COUNT(IF('Bid Log'!$Z$3:$Z$324=Tables!J$10,IF('Bid Log'!$N$3:$N$324=Tables!$H4,'Bid Log'!$A$3:$A$324)))</f>
        <v>0</v>
      </c>
      <c r="T63" s="24">
        <f t="array" ref="T63">SUM(IF('Bid Log'!$Z$3:$Z$324=Tables!J$10,IF('Bid Log'!$N$3:$N$324=Tables!$H4,'Bid Log'!$P$3:$P$324)))</f>
        <v>0</v>
      </c>
      <c r="U63" s="17">
        <f t="array" ref="U63">COUNT(IF('Bid Log'!$Z$3:$Z$324=Tables!J$11,IF('Bid Log'!$N$3:$N$324=Tables!$H4,'Bid Log'!$A$3:$A$324)))</f>
        <v>0</v>
      </c>
      <c r="V63" s="24">
        <f t="array" ref="V63">SUM(IF('Bid Log'!$Z$3:$Z$324=Tables!J$11,IF('Bid Log'!$N$3:$N$324=Tables!$H4,'Bid Log'!$P$3:$P$324)))</f>
        <v>0</v>
      </c>
      <c r="W63" s="46" t="e">
        <f t="shared" si="27"/>
        <v>#DIV/0!</v>
      </c>
      <c r="X63" s="46" t="e">
        <f t="shared" si="27"/>
        <v>#DIV/0!</v>
      </c>
      <c r="Y63" s="21">
        <f t="array" ref="Y63">SUM(IF('Bid Log'!$N$3:$N$324=Tables!$H4,'Bid Log'!$Y$3:$Y$324))</f>
        <v>0</v>
      </c>
      <c r="Z63" s="44" t="e">
        <f>SUM(Y63/C63)</f>
        <v>#DIV/0!</v>
      </c>
      <c r="AA63" s="21">
        <f t="array" ref="AA63">SUM(IF('Bid Log'!$N$3:$N$324=Tables!$H4,'Bid Log'!$AH$3:$AH$324))</f>
        <v>0</v>
      </c>
      <c r="AB63" s="44" t="e">
        <f>SUM(AA63/F63)</f>
        <v>#DIV/0!</v>
      </c>
    </row>
    <row r="64" spans="1:29" s="22" customFormat="1" ht="12" thickBot="1">
      <c r="A64" s="22" t="str">
        <f>Tables!H5</f>
        <v>DATA</v>
      </c>
      <c r="B64" s="29">
        <f t="array" ref="B64">COUNT(IF('Bid Log'!$N$3:$N$324=Tables!$H5,'Bid Log'!$A$3:$A$324))</f>
        <v>0</v>
      </c>
      <c r="C64" s="24">
        <f t="array" ref="C64">SUM(IF('Bid Log'!$N$3:$N$324=Tables!$H5,'Bid Log'!$P$3:$P$324))</f>
        <v>0</v>
      </c>
      <c r="D64" s="29">
        <f t="array" ref="D64">COUNT(IF('Bid Log'!$Z$3:$Z$324=Tables!J$3,IF('Bid Log'!$N$3:$N$324=Tables!$H5,'Bid Log'!$A$3:$A$324)))</f>
        <v>0</v>
      </c>
      <c r="E64" s="24">
        <f t="array" ref="E64">SUM(IF('Bid Log'!$Z$3:$Z$324=Tables!J$3,IF('Bid Log'!$N$3:$N$324=Tables!$H5,'Bid Log'!$P$3:$P$324)))</f>
        <v>0</v>
      </c>
      <c r="F64" s="24">
        <f t="array" ref="F64">SUM(IF('Bid Log'!$Z$3:$Z$324=Tables!J$3,IF('Bid Log'!$N$3:$N$324=Tables!$H5,'Bid Log'!$AG$3:$AG$324)))</f>
        <v>0</v>
      </c>
      <c r="G64" s="23">
        <f t="array" ref="G64">COUNT(IF('Bid Log'!$Z$3:$Z$324=Tables!J$4,IF('Bid Log'!$N$3:$N$324=Tables!$H5,'Bid Log'!$A$3:$A$324)))</f>
        <v>0</v>
      </c>
      <c r="H64" s="24">
        <f>SUM(IF('Bid Log'!$Z$3:$Z$324=Tables!J$4,IF('Bid Log'!$N$3:$N$324=Tables!$H5,'Bid Log'!$P$3:$P$324)))</f>
        <v>0</v>
      </c>
      <c r="I64" s="23">
        <f t="array" ref="I64">COUNT(IF('Bid Log'!$Z$3:$Z$324=Tables!J$5,IF('Bid Log'!$N$3:$N$324=Tables!$H5,'Bid Log'!$A$3:$A$324)))</f>
        <v>0</v>
      </c>
      <c r="J64" s="24">
        <f t="array" ref="J64">SUM(IF('Bid Log'!$Z$3:$Z$324=Tables!J$5,IF('Bid Log'!$N$3:$N$324=Tables!$H5,'Bid Log'!$P$3:$P$324)))</f>
        <v>0</v>
      </c>
      <c r="K64" s="23">
        <f t="array" ref="K64">COUNT(IF('Bid Log'!$Z$3:$Z$324=Tables!J$6,IF('Bid Log'!$N$3:$N$324=Tables!$H5,'Bid Log'!$A$3:$A$324)))</f>
        <v>0</v>
      </c>
      <c r="L64" s="24">
        <f t="array" ref="L64">SUM(IF('Bid Log'!$Z$3:$Z$324=Tables!J$6,IF('Bid Log'!$N$3:$N$324=Tables!$H5,'Bid Log'!$P$3:$P$324)))</f>
        <v>0</v>
      </c>
      <c r="M64" s="23">
        <f t="array" ref="M64">COUNT(IF('Bid Log'!$Z$3:$Z$324=Tables!J$7,IF('Bid Log'!$N$3:$N$324=Tables!$H5,'Bid Log'!$A$3:$A$324)))</f>
        <v>0</v>
      </c>
      <c r="N64" s="24">
        <f t="array" ref="N64">SUM(IF('Bid Log'!$Z$3:$Z$324=Tables!J$7,IF('Bid Log'!$N$3:$N$324=Tables!$H5,'Bid Log'!$P$3:$P$324)))</f>
        <v>0</v>
      </c>
      <c r="O64" s="23">
        <f t="array" ref="O64">COUNT(IF('Bid Log'!$Z$3:$Z$324=Tables!J$8,IF('Bid Log'!$N$3:$N$324=Tables!$H5,'Bid Log'!$A$3:$A$324)))</f>
        <v>0</v>
      </c>
      <c r="P64" s="24">
        <f t="array" ref="P64">SUM(IF('Bid Log'!$Z$3:$Z$324=Tables!J$8,IF('Bid Log'!$N$3:$N$324=Tables!$H5,'Bid Log'!$P$3:$P$324)))</f>
        <v>0</v>
      </c>
      <c r="Q64" s="23">
        <f t="array" ref="Q64">COUNT(IF('Bid Log'!$Z$3:$Z$324=Tables!J$9,IF('Bid Log'!$N$3:$N$324=Tables!$H5,'Bid Log'!$A$3:$A$324)))</f>
        <v>0</v>
      </c>
      <c r="R64" s="24">
        <f t="array" ref="R64">SUM(IF('Bid Log'!$Z$3:$Z$324=Tables!J$9,IF('Bid Log'!$N$3:$N$324=Tables!$H5,'Bid Log'!$P$3:$P$324)))</f>
        <v>0</v>
      </c>
      <c r="S64" s="23">
        <f t="array" ref="S64">COUNT(IF('Bid Log'!$Z$3:$Z$324=Tables!J$10,IF('Bid Log'!$N$3:$N$324=Tables!$H5,'Bid Log'!$A$3:$A$324)))</f>
        <v>0</v>
      </c>
      <c r="T64" s="24">
        <f t="array" ref="T64">SUM(IF('Bid Log'!$Z$3:$Z$324=Tables!J$10,IF('Bid Log'!$N$3:$N$324=Tables!$H5,'Bid Log'!$P$3:$P$324)))</f>
        <v>0</v>
      </c>
      <c r="U64" s="23">
        <f t="array" ref="U64">COUNT(IF('Bid Log'!$Z$3:$Z$324=Tables!J$11,IF('Bid Log'!$N$3:$N$324=Tables!$H5,'Bid Log'!$A$3:$A$324)))</f>
        <v>0</v>
      </c>
      <c r="V64" s="24">
        <f t="array" ref="V64">SUM(IF('Bid Log'!$Z$3:$Z$324=Tables!J$11,IF('Bid Log'!$N$3:$N$324=Tables!$H5,'Bid Log'!$P$3:$P$324)))</f>
        <v>0</v>
      </c>
      <c r="W64" s="46" t="e">
        <f t="shared" si="27"/>
        <v>#DIV/0!</v>
      </c>
      <c r="X64" s="46" t="e">
        <f t="shared" si="27"/>
        <v>#DIV/0!</v>
      </c>
      <c r="Y64" s="21">
        <f t="array" ref="Y64">SUM(IF('Bid Log'!$N$3:$N$324=Tables!$H5,'Bid Log'!$Y$3:$Y$324))</f>
        <v>0</v>
      </c>
      <c r="Z64" s="44" t="e">
        <f>SUM(Y64/C64)</f>
        <v>#DIV/0!</v>
      </c>
      <c r="AA64" s="21">
        <f t="array" ref="AA64">SUM(IF('Bid Log'!$N$3:$N$324=Tables!$H5,'Bid Log'!$AH$3:$AH$324))</f>
        <v>0</v>
      </c>
      <c r="AB64" s="44" t="e">
        <f>SUM(AA64/F64)</f>
        <v>#DIV/0!</v>
      </c>
      <c r="AC64" s="50"/>
    </row>
    <row r="65" spans="1:29" s="30" customFormat="1" ht="12" thickTop="1">
      <c r="A65" s="77" t="s">
        <v>148</v>
      </c>
      <c r="B65" s="78">
        <f>COUNT('Bid Log'!$A$3:$A$324)</f>
        <v>322</v>
      </c>
      <c r="C65" s="79">
        <f t="array" ref="C65">SUM('Bid Log'!$P$3:$P$324)</f>
        <v>83071466</v>
      </c>
      <c r="D65" s="78">
        <f t="array" ref="D65">COUNT(IF('Bid Log'!$Z$3:$Z$324=Tables!$J$3,'Bid Log'!$A$3:$A$324))</f>
        <v>164</v>
      </c>
      <c r="E65" s="79">
        <f t="array" ref="E65">SUM(IF('Bid Log'!$Z$3:$Z$324=Tables!$J$3,'Bid Log'!$P$3:$P$324))</f>
        <v>13473362</v>
      </c>
      <c r="F65" s="79">
        <f t="array" ref="F65">SUM(IF('Bid Log'!$Z$3:$Z$324=Tables!$J$3,'Bid Log'!$AG$3:$AG$324))</f>
        <v>23997</v>
      </c>
      <c r="G65" s="80">
        <f t="array" ref="G65">COUNT(IF('Bid Log'!$Z$3:$Z$324=Tables!$J$4,'Bid Log'!$A$3:$A$324))</f>
        <v>85</v>
      </c>
      <c r="H65" s="79">
        <f t="array" ref="H65">SUM(IF('Bid Log'!$Z$3:$Z$324=Tables!$J$4,'Bid Log'!$P$3:$P$324))</f>
        <v>56456794</v>
      </c>
      <c r="I65" s="80">
        <f t="array" ref="I65">COUNT(IF('Bid Log'!$Z$3:$Z$324=Tables!$J$5,'Bid Log'!$A$3:$A$324))</f>
        <v>0</v>
      </c>
      <c r="J65" s="79">
        <f t="array" ref="J65">SUM(IF('Bid Log'!$Z$3:$Z$324=Tables!$J$5,'Bid Log'!$P$3:$P$324))</f>
        <v>0</v>
      </c>
      <c r="K65" s="80">
        <f t="array" ref="K65">COUNT(IF('Bid Log'!$Z$3:$Z$324=Tables!$J$6,'Bid Log'!$A$3:$A$324))</f>
        <v>24</v>
      </c>
      <c r="L65" s="79">
        <f t="array" ref="L65">SUM(IF('Bid Log'!$Z$3:$Z$324=Tables!$J$6,'Bid Log'!$P$3:$P$324))</f>
        <v>5983456</v>
      </c>
      <c r="M65" s="80">
        <f t="array" ref="M65">COUNT(IF('Bid Log'!$Z$3:$Z$324=Tables!$J$7,'Bid Log'!$A$3:$A$324))</f>
        <v>34</v>
      </c>
      <c r="N65" s="79">
        <f t="array" ref="N65">SUM(IF('Bid Log'!$Z$3:$Z$324=Tables!$J$7,'Bid Log'!$P$3:$P$324))</f>
        <v>7157854</v>
      </c>
      <c r="O65" s="80">
        <f t="array" ref="O65">COUNT(IF('Bid Log'!$Z$3:$Z$324=Tables!$J$8,'Bid Log'!$A$3:$A$324))</f>
        <v>0</v>
      </c>
      <c r="P65" s="79">
        <f t="array" ref="P65">SUM(IF('Bid Log'!$Z$3:$Z$324=Tables!$J$8,'Bid Log'!$P$3:$P$324))</f>
        <v>0</v>
      </c>
      <c r="Q65" s="80">
        <f t="array" ref="Q65">COUNT(IF('Bid Log'!$Z$3:$Z$324=Tables!$J$9,'Bid Log'!$A$3:$A$324))</f>
        <v>0</v>
      </c>
      <c r="R65" s="79">
        <f t="array" ref="R65">SUM(IF('Bid Log'!$Z$3:$Z$324=Tables!$J$9,'Bid Log'!$P$3:$P$324))</f>
        <v>0</v>
      </c>
      <c r="S65" s="80">
        <f t="array" ref="S65">COUNT(IF('Bid Log'!$Z$3:$Z$324=Tables!$J$10,'Bid Log'!$A$3:$A$324))</f>
        <v>15</v>
      </c>
      <c r="T65" s="79">
        <f t="array" ref="T65">SUM(IF('Bid Log'!$Z$3:$Z$324=Tables!$J$10,'Bid Log'!$P$3:$P$324))</f>
        <v>0</v>
      </c>
      <c r="U65" s="80">
        <f t="array" ref="U65">COUNT(IF('Bid Log'!$Z$3:$Z$324=Tables!$J$11,'Bid Log'!$A$3:$A$324))</f>
        <v>0</v>
      </c>
      <c r="V65" s="79">
        <f t="array" ref="V65">SUM(IF('Bid Log'!$Z$3:$Z$324=Tables!$J$11,'Bid Log'!$P$3:$P$324))</f>
        <v>0</v>
      </c>
      <c r="W65" s="81">
        <f t="shared" si="27"/>
        <v>0.50931677018633537</v>
      </c>
      <c r="X65" s="81">
        <f t="shared" si="27"/>
        <v>0.1621900111886794</v>
      </c>
      <c r="Y65" s="79">
        <f>SUM(Y62:Y64)</f>
        <v>0</v>
      </c>
      <c r="Z65" s="81">
        <f>SUM(Y65/C65)</f>
        <v>0</v>
      </c>
      <c r="AA65" s="79">
        <f>SUM(AA62:AA64)</f>
        <v>0</v>
      </c>
      <c r="AB65" s="81">
        <f>SUM(AA65/E65)</f>
        <v>0</v>
      </c>
      <c r="AC65" s="22"/>
    </row>
    <row r="66" spans="1:29">
      <c r="W66" s="44"/>
      <c r="X66" s="44"/>
    </row>
    <row r="67" spans="1:29">
      <c r="C67" s="21"/>
      <c r="D67" s="47">
        <f>SUM(D65/($B65-$S65))</f>
        <v>0.53420195439739415</v>
      </c>
      <c r="E67" s="48">
        <f>SUM(E65/C65)</f>
        <v>0.1621900111886794</v>
      </c>
      <c r="F67" s="48">
        <f>SUM(F65/C65)</f>
        <v>2.8887175290730996E-4</v>
      </c>
      <c r="G67" s="47">
        <f>SUM(G65/($B65-$S65))</f>
        <v>0.27687296416938112</v>
      </c>
      <c r="H67" s="48">
        <f>SUM(H65/C65)</f>
        <v>0.67961716240808845</v>
      </c>
      <c r="I67" s="47">
        <f>SUM(I65/($B65-$S65))</f>
        <v>0</v>
      </c>
      <c r="J67" s="48">
        <f>SUM(J65/C65)</f>
        <v>0</v>
      </c>
      <c r="K67" s="47">
        <f>SUM(K65/($B65-$S65))</f>
        <v>7.8175895765472306E-2</v>
      </c>
      <c r="L67" s="48">
        <f>SUM(L65/C65)</f>
        <v>7.2027812775086936E-2</v>
      </c>
      <c r="M67" s="47">
        <f>SUM(M65/($B65-$S65))</f>
        <v>0.11074918566775244</v>
      </c>
      <c r="N67" s="48">
        <f>SUM(N65/C65)</f>
        <v>8.6165013628145187E-2</v>
      </c>
      <c r="O67" s="47">
        <f>SUM(O65/($B65-$S65))</f>
        <v>0</v>
      </c>
      <c r="P67" s="48">
        <f>SUM(P65/C65)</f>
        <v>0</v>
      </c>
      <c r="Q67" s="47">
        <f>SUM(Q65/($B65-$S65))</f>
        <v>0</v>
      </c>
      <c r="R67" s="48">
        <f>SUM(R65/C65)</f>
        <v>0</v>
      </c>
      <c r="S67" s="48">
        <f>SUM(S65/B65)</f>
        <v>4.6583850931677016E-2</v>
      </c>
      <c r="T67" s="48">
        <f>SUM(T65/C65)</f>
        <v>0</v>
      </c>
      <c r="U67" s="47">
        <f>SUM(U65/($B65-$S65))</f>
        <v>0</v>
      </c>
      <c r="V67" s="48">
        <f>SUM(V65/C65)</f>
        <v>0</v>
      </c>
    </row>
    <row r="68" spans="1:29">
      <c r="W68" s="48"/>
      <c r="X68" s="48"/>
    </row>
  </sheetData>
  <phoneticPr fontId="0" type="noConversion"/>
  <printOptions gridLines="1"/>
  <pageMargins left="0.23" right="0.23" top="0.55000000000000004" bottom="0.28000000000000003" header="0.25" footer="0.25"/>
  <pageSetup scale="59" fitToHeight="0" orientation="landscape" r:id="rId1"/>
  <headerFooter alignWithMargins="0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118"/>
  <sheetViews>
    <sheetView workbookViewId="0">
      <selection activeCell="AZ13" sqref="AZ13"/>
    </sheetView>
  </sheetViews>
  <sheetFormatPr defaultRowHeight="12.75"/>
  <cols>
    <col min="3" max="3" width="11.5703125" customWidth="1"/>
    <col min="4" max="4" width="12.5703125" customWidth="1"/>
    <col min="5" max="5" width="14.42578125" customWidth="1"/>
    <col min="6" max="6" width="12.5703125" customWidth="1"/>
    <col min="7" max="7" width="10.5703125" customWidth="1"/>
    <col min="10" max="10" width="13.5703125" customWidth="1"/>
    <col min="11" max="11" width="8.42578125" customWidth="1"/>
    <col min="12" max="12" width="7.5703125" customWidth="1"/>
    <col min="22" max="22" width="11.42578125" customWidth="1"/>
    <col min="23" max="55" width="10.5703125" customWidth="1"/>
  </cols>
  <sheetData>
    <row r="1" spans="1:55">
      <c r="V1">
        <v>2013</v>
      </c>
      <c r="BB1">
        <v>2013</v>
      </c>
    </row>
    <row r="2" spans="1:55" s="1" customFormat="1">
      <c r="A2" s="151" t="s">
        <v>19</v>
      </c>
      <c r="B2" s="4" t="s">
        <v>91</v>
      </c>
      <c r="C2" s="4" t="s">
        <v>11</v>
      </c>
      <c r="D2" s="4" t="s">
        <v>36</v>
      </c>
      <c r="E2" s="4" t="s">
        <v>86</v>
      </c>
      <c r="F2" s="4" t="s">
        <v>77</v>
      </c>
      <c r="G2" s="4" t="s">
        <v>45</v>
      </c>
      <c r="H2" s="4" t="s">
        <v>44</v>
      </c>
      <c r="J2" s="4" t="s">
        <v>80</v>
      </c>
      <c r="L2" s="151" t="s">
        <v>196</v>
      </c>
      <c r="V2" t="s">
        <v>146</v>
      </c>
      <c r="W2" s="12">
        <v>41518</v>
      </c>
      <c r="X2" s="12">
        <f t="shared" ref="X2:AY2" si="0">SUM(W2+1)</f>
        <v>41519</v>
      </c>
      <c r="Y2" s="12">
        <f t="shared" si="0"/>
        <v>41520</v>
      </c>
      <c r="Z2" s="12">
        <f t="shared" si="0"/>
        <v>41521</v>
      </c>
      <c r="AA2" s="12">
        <f t="shared" si="0"/>
        <v>41522</v>
      </c>
      <c r="AB2" s="12">
        <f t="shared" si="0"/>
        <v>41523</v>
      </c>
      <c r="AC2" s="12">
        <f t="shared" si="0"/>
        <v>41524</v>
      </c>
      <c r="AD2" s="12">
        <f t="shared" si="0"/>
        <v>41525</v>
      </c>
      <c r="AE2" s="12">
        <f t="shared" si="0"/>
        <v>41526</v>
      </c>
      <c r="AF2" s="12">
        <f t="shared" si="0"/>
        <v>41527</v>
      </c>
      <c r="AG2" s="12">
        <f t="shared" si="0"/>
        <v>41528</v>
      </c>
      <c r="AH2" s="12">
        <f t="shared" si="0"/>
        <v>41529</v>
      </c>
      <c r="AI2" s="12">
        <f t="shared" si="0"/>
        <v>41530</v>
      </c>
      <c r="AJ2" s="12">
        <f t="shared" si="0"/>
        <v>41531</v>
      </c>
      <c r="AK2" s="12">
        <f t="shared" si="0"/>
        <v>41532</v>
      </c>
      <c r="AL2" s="12">
        <f t="shared" si="0"/>
        <v>41533</v>
      </c>
      <c r="AM2" s="12">
        <f t="shared" si="0"/>
        <v>41534</v>
      </c>
      <c r="AN2" s="12">
        <f t="shared" si="0"/>
        <v>41535</v>
      </c>
      <c r="AO2" s="12">
        <f t="shared" si="0"/>
        <v>41536</v>
      </c>
      <c r="AP2" s="12">
        <f t="shared" si="0"/>
        <v>41537</v>
      </c>
      <c r="AQ2" s="12">
        <f t="shared" si="0"/>
        <v>41538</v>
      </c>
      <c r="AR2" s="12">
        <f t="shared" si="0"/>
        <v>41539</v>
      </c>
      <c r="AS2" s="12">
        <f t="shared" si="0"/>
        <v>41540</v>
      </c>
      <c r="AT2" s="12">
        <f t="shared" si="0"/>
        <v>41541</v>
      </c>
      <c r="AU2" s="12">
        <f t="shared" si="0"/>
        <v>41542</v>
      </c>
      <c r="AV2" s="12">
        <f t="shared" si="0"/>
        <v>41543</v>
      </c>
      <c r="AW2" s="12">
        <f t="shared" si="0"/>
        <v>41544</v>
      </c>
      <c r="AX2" s="12">
        <f t="shared" si="0"/>
        <v>41545</v>
      </c>
      <c r="AY2" s="12">
        <f t="shared" si="0"/>
        <v>41546</v>
      </c>
      <c r="AZ2" s="12">
        <f>SUM(AY2+1)</f>
        <v>41547</v>
      </c>
      <c r="BA2"/>
      <c r="BB2" t="s">
        <v>146</v>
      </c>
      <c r="BC2"/>
    </row>
    <row r="3" spans="1:55">
      <c r="A3" s="31" t="s">
        <v>27</v>
      </c>
      <c r="B3" s="58" t="s">
        <v>177</v>
      </c>
      <c r="C3" s="31" t="s">
        <v>12</v>
      </c>
      <c r="D3" s="31" t="s">
        <v>37</v>
      </c>
      <c r="E3" s="31" t="s">
        <v>87</v>
      </c>
      <c r="F3" s="31" t="s">
        <v>76</v>
      </c>
      <c r="G3" s="31" t="s">
        <v>75</v>
      </c>
      <c r="H3" s="31" t="s">
        <v>27</v>
      </c>
      <c r="J3" s="3" t="s">
        <v>56</v>
      </c>
      <c r="L3" t="s">
        <v>197</v>
      </c>
      <c r="V3" t="s">
        <v>131</v>
      </c>
      <c r="W3" s="12">
        <f>SUM(AZ2+1)</f>
        <v>41548</v>
      </c>
      <c r="X3" s="12">
        <f t="shared" ref="X3:AZ3" si="1">SUM(W3+1)</f>
        <v>41549</v>
      </c>
      <c r="Y3" s="12">
        <f t="shared" si="1"/>
        <v>41550</v>
      </c>
      <c r="Z3" s="12">
        <f t="shared" si="1"/>
        <v>41551</v>
      </c>
      <c r="AA3" s="12">
        <f t="shared" si="1"/>
        <v>41552</v>
      </c>
      <c r="AB3" s="12">
        <f t="shared" si="1"/>
        <v>41553</v>
      </c>
      <c r="AC3" s="12">
        <f t="shared" si="1"/>
        <v>41554</v>
      </c>
      <c r="AD3" s="12">
        <f t="shared" si="1"/>
        <v>41555</v>
      </c>
      <c r="AE3" s="12">
        <f t="shared" si="1"/>
        <v>41556</v>
      </c>
      <c r="AF3" s="12">
        <f t="shared" si="1"/>
        <v>41557</v>
      </c>
      <c r="AG3" s="12">
        <f t="shared" si="1"/>
        <v>41558</v>
      </c>
      <c r="AH3" s="12">
        <f t="shared" si="1"/>
        <v>41559</v>
      </c>
      <c r="AI3" s="12">
        <f t="shared" si="1"/>
        <v>41560</v>
      </c>
      <c r="AJ3" s="12">
        <f t="shared" si="1"/>
        <v>41561</v>
      </c>
      <c r="AK3" s="12">
        <f t="shared" si="1"/>
        <v>41562</v>
      </c>
      <c r="AL3" s="12">
        <f t="shared" si="1"/>
        <v>41563</v>
      </c>
      <c r="AM3" s="12">
        <f t="shared" si="1"/>
        <v>41564</v>
      </c>
      <c r="AN3" s="12">
        <f t="shared" si="1"/>
        <v>41565</v>
      </c>
      <c r="AO3" s="12">
        <f t="shared" si="1"/>
        <v>41566</v>
      </c>
      <c r="AP3" s="12">
        <f t="shared" si="1"/>
        <v>41567</v>
      </c>
      <c r="AQ3" s="12">
        <f t="shared" si="1"/>
        <v>41568</v>
      </c>
      <c r="AR3" s="12">
        <f t="shared" si="1"/>
        <v>41569</v>
      </c>
      <c r="AS3" s="12">
        <f t="shared" si="1"/>
        <v>41570</v>
      </c>
      <c r="AT3" s="12">
        <f t="shared" si="1"/>
        <v>41571</v>
      </c>
      <c r="AU3" s="12">
        <f t="shared" si="1"/>
        <v>41572</v>
      </c>
      <c r="AV3" s="12">
        <f t="shared" si="1"/>
        <v>41573</v>
      </c>
      <c r="AW3" s="12">
        <f t="shared" si="1"/>
        <v>41574</v>
      </c>
      <c r="AX3" s="12">
        <f t="shared" si="1"/>
        <v>41575</v>
      </c>
      <c r="AY3" s="12">
        <f t="shared" si="1"/>
        <v>41576</v>
      </c>
      <c r="AZ3" s="12">
        <f t="shared" si="1"/>
        <v>41577</v>
      </c>
      <c r="BA3" s="12">
        <f>SUM(AZ3+1)</f>
        <v>41578</v>
      </c>
      <c r="BB3" t="s">
        <v>131</v>
      </c>
    </row>
    <row r="4" spans="1:55">
      <c r="A4" s="31" t="s">
        <v>28</v>
      </c>
      <c r="B4" s="58" t="s">
        <v>178</v>
      </c>
      <c r="C4" s="31" t="s">
        <v>13</v>
      </c>
      <c r="D4" s="31" t="s">
        <v>38</v>
      </c>
      <c r="E4" s="31" t="s">
        <v>111</v>
      </c>
      <c r="F4" s="31" t="s">
        <v>74</v>
      </c>
      <c r="G4" s="31" t="s">
        <v>81</v>
      </c>
      <c r="H4" s="31" t="s">
        <v>28</v>
      </c>
      <c r="J4" s="3" t="s">
        <v>57</v>
      </c>
      <c r="L4" s="31" t="s">
        <v>277</v>
      </c>
      <c r="V4" t="s">
        <v>132</v>
      </c>
      <c r="W4" s="12">
        <f>SUM(BA3+1)</f>
        <v>41579</v>
      </c>
      <c r="X4" s="12">
        <f t="shared" ref="X4:AZ4" si="2">SUM(W4+1)</f>
        <v>41580</v>
      </c>
      <c r="Y4" s="12">
        <f t="shared" si="2"/>
        <v>41581</v>
      </c>
      <c r="Z4" s="12">
        <f t="shared" si="2"/>
        <v>41582</v>
      </c>
      <c r="AA4" s="12">
        <f t="shared" si="2"/>
        <v>41583</v>
      </c>
      <c r="AB4" s="12">
        <f t="shared" si="2"/>
        <v>41584</v>
      </c>
      <c r="AC4" s="12">
        <f t="shared" si="2"/>
        <v>41585</v>
      </c>
      <c r="AD4" s="12">
        <f t="shared" si="2"/>
        <v>41586</v>
      </c>
      <c r="AE4" s="12">
        <f t="shared" si="2"/>
        <v>41587</v>
      </c>
      <c r="AF4" s="12">
        <f t="shared" si="2"/>
        <v>41588</v>
      </c>
      <c r="AG4" s="12">
        <f t="shared" si="2"/>
        <v>41589</v>
      </c>
      <c r="AH4" s="12">
        <f t="shared" si="2"/>
        <v>41590</v>
      </c>
      <c r="AI4" s="12">
        <f t="shared" si="2"/>
        <v>41591</v>
      </c>
      <c r="AJ4" s="12">
        <f t="shared" si="2"/>
        <v>41592</v>
      </c>
      <c r="AK4" s="12">
        <f t="shared" si="2"/>
        <v>41593</v>
      </c>
      <c r="AL4" s="12">
        <f t="shared" si="2"/>
        <v>41594</v>
      </c>
      <c r="AM4" s="12">
        <f t="shared" si="2"/>
        <v>41595</v>
      </c>
      <c r="AN4" s="12">
        <f t="shared" si="2"/>
        <v>41596</v>
      </c>
      <c r="AO4" s="12">
        <f t="shared" si="2"/>
        <v>41597</v>
      </c>
      <c r="AP4" s="12">
        <f t="shared" si="2"/>
        <v>41598</v>
      </c>
      <c r="AQ4" s="12">
        <f t="shared" si="2"/>
        <v>41599</v>
      </c>
      <c r="AR4" s="12">
        <f t="shared" si="2"/>
        <v>41600</v>
      </c>
      <c r="AS4" s="12">
        <f t="shared" si="2"/>
        <v>41601</v>
      </c>
      <c r="AT4" s="12">
        <f t="shared" si="2"/>
        <v>41602</v>
      </c>
      <c r="AU4" s="12">
        <f t="shared" si="2"/>
        <v>41603</v>
      </c>
      <c r="AV4" s="12">
        <f t="shared" si="2"/>
        <v>41604</v>
      </c>
      <c r="AW4" s="12">
        <f t="shared" si="2"/>
        <v>41605</v>
      </c>
      <c r="AX4" s="12">
        <f t="shared" si="2"/>
        <v>41606</v>
      </c>
      <c r="AY4" s="12">
        <f t="shared" si="2"/>
        <v>41607</v>
      </c>
      <c r="AZ4" s="12">
        <f t="shared" si="2"/>
        <v>41608</v>
      </c>
      <c r="BB4" t="s">
        <v>132</v>
      </c>
    </row>
    <row r="5" spans="1:55">
      <c r="B5" s="59" t="s">
        <v>179</v>
      </c>
      <c r="C5" s="31" t="s">
        <v>15</v>
      </c>
      <c r="D5" s="31" t="s">
        <v>39</v>
      </c>
      <c r="E5" s="31" t="s">
        <v>85</v>
      </c>
      <c r="F5" s="31" t="s">
        <v>70</v>
      </c>
      <c r="G5" s="31" t="s">
        <v>304</v>
      </c>
      <c r="H5" s="31" t="s">
        <v>92</v>
      </c>
      <c r="J5" s="3" t="s">
        <v>55</v>
      </c>
      <c r="L5" t="s">
        <v>198</v>
      </c>
      <c r="V5" t="s">
        <v>133</v>
      </c>
      <c r="W5" s="12">
        <f>SUM(AZ4+1)</f>
        <v>41609</v>
      </c>
      <c r="X5" s="12">
        <f t="shared" ref="X5:AZ5" si="3">SUM(W5+1)</f>
        <v>41610</v>
      </c>
      <c r="Y5" s="12">
        <f t="shared" si="3"/>
        <v>41611</v>
      </c>
      <c r="Z5" s="12">
        <f t="shared" si="3"/>
        <v>41612</v>
      </c>
      <c r="AA5" s="12">
        <f t="shared" si="3"/>
        <v>41613</v>
      </c>
      <c r="AB5" s="12">
        <f t="shared" si="3"/>
        <v>41614</v>
      </c>
      <c r="AC5" s="12">
        <f t="shared" si="3"/>
        <v>41615</v>
      </c>
      <c r="AD5" s="12">
        <f t="shared" si="3"/>
        <v>41616</v>
      </c>
      <c r="AE5" s="12">
        <f t="shared" si="3"/>
        <v>41617</v>
      </c>
      <c r="AF5" s="12">
        <f t="shared" si="3"/>
        <v>41618</v>
      </c>
      <c r="AG5" s="12">
        <f t="shared" si="3"/>
        <v>41619</v>
      </c>
      <c r="AH5" s="12">
        <f t="shared" si="3"/>
        <v>41620</v>
      </c>
      <c r="AI5" s="12">
        <f t="shared" si="3"/>
        <v>41621</v>
      </c>
      <c r="AJ5" s="12">
        <f t="shared" si="3"/>
        <v>41622</v>
      </c>
      <c r="AK5" s="12">
        <f t="shared" si="3"/>
        <v>41623</v>
      </c>
      <c r="AL5" s="12">
        <f t="shared" si="3"/>
        <v>41624</v>
      </c>
      <c r="AM5" s="12">
        <f t="shared" si="3"/>
        <v>41625</v>
      </c>
      <c r="AN5" s="12">
        <f t="shared" si="3"/>
        <v>41626</v>
      </c>
      <c r="AO5" s="12">
        <f t="shared" si="3"/>
        <v>41627</v>
      </c>
      <c r="AP5" s="12">
        <f t="shared" si="3"/>
        <v>41628</v>
      </c>
      <c r="AQ5" s="12">
        <f t="shared" si="3"/>
        <v>41629</v>
      </c>
      <c r="AR5" s="12">
        <f t="shared" si="3"/>
        <v>41630</v>
      </c>
      <c r="AS5" s="12">
        <f t="shared" si="3"/>
        <v>41631</v>
      </c>
      <c r="AT5" s="12">
        <f t="shared" si="3"/>
        <v>41632</v>
      </c>
      <c r="AU5" s="12">
        <f t="shared" si="3"/>
        <v>41633</v>
      </c>
      <c r="AV5" s="12">
        <f t="shared" si="3"/>
        <v>41634</v>
      </c>
      <c r="AW5" s="12">
        <f t="shared" si="3"/>
        <v>41635</v>
      </c>
      <c r="AX5" s="12">
        <f t="shared" si="3"/>
        <v>41636</v>
      </c>
      <c r="AY5" s="12">
        <f t="shared" si="3"/>
        <v>41637</v>
      </c>
      <c r="AZ5" s="12">
        <f t="shared" si="3"/>
        <v>41638</v>
      </c>
      <c r="BA5" s="12">
        <f>SUM(AZ5+1)</f>
        <v>41639</v>
      </c>
      <c r="BB5" t="s">
        <v>133</v>
      </c>
    </row>
    <row r="6" spans="1:55">
      <c r="B6" s="59" t="s">
        <v>180</v>
      </c>
      <c r="C6" s="31" t="s">
        <v>14</v>
      </c>
      <c r="D6" s="31" t="s">
        <v>40</v>
      </c>
      <c r="F6" s="31" t="s">
        <v>569</v>
      </c>
      <c r="G6" s="31" t="s">
        <v>292</v>
      </c>
      <c r="H6" s="31"/>
      <c r="J6" s="3" t="s">
        <v>67</v>
      </c>
      <c r="L6" t="s">
        <v>942</v>
      </c>
      <c r="V6" t="s">
        <v>134</v>
      </c>
      <c r="W6" s="12">
        <f>SUM(BA5+1)</f>
        <v>41640</v>
      </c>
      <c r="X6" s="12">
        <f t="shared" ref="X6:AZ6" si="4">SUM(W6+1)</f>
        <v>41641</v>
      </c>
      <c r="Y6" s="12">
        <f t="shared" si="4"/>
        <v>41642</v>
      </c>
      <c r="Z6" s="12">
        <f t="shared" si="4"/>
        <v>41643</v>
      </c>
      <c r="AA6" s="12">
        <f t="shared" si="4"/>
        <v>41644</v>
      </c>
      <c r="AB6" s="12">
        <f t="shared" si="4"/>
        <v>41645</v>
      </c>
      <c r="AC6" s="12">
        <f t="shared" si="4"/>
        <v>41646</v>
      </c>
      <c r="AD6" s="12">
        <f t="shared" si="4"/>
        <v>41647</v>
      </c>
      <c r="AE6" s="12">
        <f t="shared" si="4"/>
        <v>41648</v>
      </c>
      <c r="AF6" s="12">
        <f t="shared" si="4"/>
        <v>41649</v>
      </c>
      <c r="AG6" s="12">
        <f t="shared" si="4"/>
        <v>41650</v>
      </c>
      <c r="AH6" s="12">
        <f t="shared" si="4"/>
        <v>41651</v>
      </c>
      <c r="AI6" s="12">
        <f t="shared" si="4"/>
        <v>41652</v>
      </c>
      <c r="AJ6" s="12">
        <f t="shared" si="4"/>
        <v>41653</v>
      </c>
      <c r="AK6" s="12">
        <f t="shared" si="4"/>
        <v>41654</v>
      </c>
      <c r="AL6" s="12">
        <f t="shared" si="4"/>
        <v>41655</v>
      </c>
      <c r="AM6" s="12">
        <f t="shared" si="4"/>
        <v>41656</v>
      </c>
      <c r="AN6" s="12">
        <f t="shared" si="4"/>
        <v>41657</v>
      </c>
      <c r="AO6" s="12">
        <f t="shared" si="4"/>
        <v>41658</v>
      </c>
      <c r="AP6" s="12">
        <f t="shared" si="4"/>
        <v>41659</v>
      </c>
      <c r="AQ6" s="12">
        <f t="shared" si="4"/>
        <v>41660</v>
      </c>
      <c r="AR6" s="12">
        <f t="shared" si="4"/>
        <v>41661</v>
      </c>
      <c r="AS6" s="12">
        <f t="shared" si="4"/>
        <v>41662</v>
      </c>
      <c r="AT6" s="12">
        <f t="shared" si="4"/>
        <v>41663</v>
      </c>
      <c r="AU6" s="12">
        <f t="shared" si="4"/>
        <v>41664</v>
      </c>
      <c r="AV6" s="12">
        <f t="shared" si="4"/>
        <v>41665</v>
      </c>
      <c r="AW6" s="12">
        <f t="shared" si="4"/>
        <v>41666</v>
      </c>
      <c r="AX6" s="12">
        <f t="shared" si="4"/>
        <v>41667</v>
      </c>
      <c r="AY6" s="12">
        <f t="shared" si="4"/>
        <v>41668</v>
      </c>
      <c r="AZ6" s="12">
        <f t="shared" si="4"/>
        <v>41669</v>
      </c>
      <c r="BA6" s="12">
        <f>SUM(AZ6+1)</f>
        <v>41670</v>
      </c>
      <c r="BB6" t="s">
        <v>134</v>
      </c>
    </row>
    <row r="7" spans="1:55">
      <c r="B7" s="59" t="s">
        <v>181</v>
      </c>
      <c r="C7" s="31" t="s">
        <v>16</v>
      </c>
      <c r="D7" s="32" t="s">
        <v>149</v>
      </c>
      <c r="F7" s="31" t="s">
        <v>162</v>
      </c>
      <c r="J7" s="3" t="s">
        <v>58</v>
      </c>
      <c r="L7" t="s">
        <v>199</v>
      </c>
      <c r="V7" t="s">
        <v>147</v>
      </c>
      <c r="W7" s="12">
        <f>SUM(BA6+1)</f>
        <v>41671</v>
      </c>
      <c r="X7" s="12">
        <f t="shared" ref="X7:AX7" si="5">SUM(W7+1)</f>
        <v>41672</v>
      </c>
      <c r="Y7" s="12">
        <f t="shared" si="5"/>
        <v>41673</v>
      </c>
      <c r="Z7" s="12">
        <f t="shared" si="5"/>
        <v>41674</v>
      </c>
      <c r="AA7" s="12">
        <f t="shared" si="5"/>
        <v>41675</v>
      </c>
      <c r="AB7" s="12">
        <f t="shared" si="5"/>
        <v>41676</v>
      </c>
      <c r="AC7" s="12">
        <f t="shared" si="5"/>
        <v>41677</v>
      </c>
      <c r="AD7" s="12">
        <f t="shared" si="5"/>
        <v>41678</v>
      </c>
      <c r="AE7" s="12">
        <f t="shared" si="5"/>
        <v>41679</v>
      </c>
      <c r="AF7" s="12">
        <f t="shared" si="5"/>
        <v>41680</v>
      </c>
      <c r="AG7" s="12">
        <f t="shared" si="5"/>
        <v>41681</v>
      </c>
      <c r="AH7" s="12">
        <f t="shared" si="5"/>
        <v>41682</v>
      </c>
      <c r="AI7" s="12">
        <f t="shared" si="5"/>
        <v>41683</v>
      </c>
      <c r="AJ7" s="12">
        <f t="shared" si="5"/>
        <v>41684</v>
      </c>
      <c r="AK7" s="12">
        <f t="shared" si="5"/>
        <v>41685</v>
      </c>
      <c r="AL7" s="12">
        <f t="shared" si="5"/>
        <v>41686</v>
      </c>
      <c r="AM7" s="12">
        <f t="shared" si="5"/>
        <v>41687</v>
      </c>
      <c r="AN7" s="12">
        <f t="shared" si="5"/>
        <v>41688</v>
      </c>
      <c r="AO7" s="12">
        <f t="shared" si="5"/>
        <v>41689</v>
      </c>
      <c r="AP7" s="12">
        <f t="shared" si="5"/>
        <v>41690</v>
      </c>
      <c r="AQ7" s="12">
        <f t="shared" si="5"/>
        <v>41691</v>
      </c>
      <c r="AR7" s="12">
        <f t="shared" si="5"/>
        <v>41692</v>
      </c>
      <c r="AS7" s="12">
        <f t="shared" si="5"/>
        <v>41693</v>
      </c>
      <c r="AT7" s="12">
        <f t="shared" si="5"/>
        <v>41694</v>
      </c>
      <c r="AU7" s="12">
        <f t="shared" si="5"/>
        <v>41695</v>
      </c>
      <c r="AV7" s="12">
        <f t="shared" si="5"/>
        <v>41696</v>
      </c>
      <c r="AW7" s="12">
        <f t="shared" si="5"/>
        <v>41697</v>
      </c>
      <c r="AX7" s="12">
        <f t="shared" si="5"/>
        <v>41698</v>
      </c>
      <c r="AY7" s="12"/>
      <c r="AZ7" s="12"/>
      <c r="BB7" t="s">
        <v>147</v>
      </c>
    </row>
    <row r="8" spans="1:55">
      <c r="B8" s="13" t="s">
        <v>192</v>
      </c>
      <c r="C8" s="31" t="s">
        <v>17</v>
      </c>
      <c r="F8" s="31" t="s">
        <v>169</v>
      </c>
      <c r="J8" s="3" t="s">
        <v>54</v>
      </c>
      <c r="L8" t="s">
        <v>298</v>
      </c>
      <c r="V8" t="s">
        <v>136</v>
      </c>
      <c r="W8" s="12">
        <f>SUM(AX7+1)</f>
        <v>41699</v>
      </c>
      <c r="X8" s="12">
        <f t="shared" ref="X8:AY8" si="6">SUM(W8+1)</f>
        <v>41700</v>
      </c>
      <c r="Y8" s="12">
        <f t="shared" si="6"/>
        <v>41701</v>
      </c>
      <c r="Z8" s="12">
        <f t="shared" si="6"/>
        <v>41702</v>
      </c>
      <c r="AA8" s="12">
        <f t="shared" si="6"/>
        <v>41703</v>
      </c>
      <c r="AB8" s="12">
        <f t="shared" si="6"/>
        <v>41704</v>
      </c>
      <c r="AC8" s="12">
        <f t="shared" si="6"/>
        <v>41705</v>
      </c>
      <c r="AD8" s="12">
        <f t="shared" si="6"/>
        <v>41706</v>
      </c>
      <c r="AE8" s="12">
        <f t="shared" si="6"/>
        <v>41707</v>
      </c>
      <c r="AF8" s="12">
        <f t="shared" si="6"/>
        <v>41708</v>
      </c>
      <c r="AG8" s="12">
        <f t="shared" si="6"/>
        <v>41709</v>
      </c>
      <c r="AH8" s="12">
        <f t="shared" si="6"/>
        <v>41710</v>
      </c>
      <c r="AI8" s="12">
        <f t="shared" si="6"/>
        <v>41711</v>
      </c>
      <c r="AJ8" s="12">
        <f t="shared" si="6"/>
        <v>41712</v>
      </c>
      <c r="AK8" s="12">
        <f t="shared" si="6"/>
        <v>41713</v>
      </c>
      <c r="AL8" s="12">
        <f t="shared" si="6"/>
        <v>41714</v>
      </c>
      <c r="AM8" s="12">
        <f t="shared" si="6"/>
        <v>41715</v>
      </c>
      <c r="AN8" s="12">
        <f t="shared" si="6"/>
        <v>41716</v>
      </c>
      <c r="AO8" s="12">
        <f t="shared" si="6"/>
        <v>41717</v>
      </c>
      <c r="AP8" s="12">
        <f t="shared" si="6"/>
        <v>41718</v>
      </c>
      <c r="AQ8" s="12">
        <f t="shared" si="6"/>
        <v>41719</v>
      </c>
      <c r="AR8" s="12">
        <f t="shared" si="6"/>
        <v>41720</v>
      </c>
      <c r="AS8" s="12">
        <f t="shared" si="6"/>
        <v>41721</v>
      </c>
      <c r="AT8" s="12">
        <f t="shared" si="6"/>
        <v>41722</v>
      </c>
      <c r="AU8" s="12">
        <f t="shared" si="6"/>
        <v>41723</v>
      </c>
      <c r="AV8" s="12">
        <f t="shared" si="6"/>
        <v>41724</v>
      </c>
      <c r="AW8" s="12">
        <f t="shared" si="6"/>
        <v>41725</v>
      </c>
      <c r="AX8" s="12">
        <f t="shared" si="6"/>
        <v>41726</v>
      </c>
      <c r="AY8" s="12">
        <f t="shared" si="6"/>
        <v>41727</v>
      </c>
      <c r="AZ8" s="12">
        <f>SUM(AY8+1)</f>
        <v>41728</v>
      </c>
      <c r="BA8" s="12">
        <f>SUM(AZ8+1)</f>
        <v>41729</v>
      </c>
      <c r="BB8" t="s">
        <v>136</v>
      </c>
    </row>
    <row r="9" spans="1:55">
      <c r="B9" s="13"/>
      <c r="C9" s="31" t="s">
        <v>151</v>
      </c>
      <c r="F9" s="31" t="s">
        <v>73</v>
      </c>
      <c r="J9" s="3" t="s">
        <v>59</v>
      </c>
      <c r="L9" t="s">
        <v>200</v>
      </c>
      <c r="V9" t="s">
        <v>137</v>
      </c>
      <c r="W9" s="12">
        <f>SUM(BA8+1)</f>
        <v>41730</v>
      </c>
      <c r="X9" s="12">
        <f t="shared" ref="X9:AY9" si="7">SUM(W9+1)</f>
        <v>41731</v>
      </c>
      <c r="Y9" s="12">
        <f t="shared" si="7"/>
        <v>41732</v>
      </c>
      <c r="Z9" s="12">
        <f t="shared" si="7"/>
        <v>41733</v>
      </c>
      <c r="AA9" s="12">
        <f t="shared" si="7"/>
        <v>41734</v>
      </c>
      <c r="AB9" s="12">
        <f t="shared" si="7"/>
        <v>41735</v>
      </c>
      <c r="AC9" s="12">
        <f t="shared" si="7"/>
        <v>41736</v>
      </c>
      <c r="AD9" s="12">
        <f t="shared" si="7"/>
        <v>41737</v>
      </c>
      <c r="AE9" s="12">
        <f t="shared" si="7"/>
        <v>41738</v>
      </c>
      <c r="AF9" s="12">
        <f t="shared" si="7"/>
        <v>41739</v>
      </c>
      <c r="AG9" s="12">
        <f t="shared" si="7"/>
        <v>41740</v>
      </c>
      <c r="AH9" s="12">
        <f t="shared" si="7"/>
        <v>41741</v>
      </c>
      <c r="AI9" s="12">
        <f t="shared" si="7"/>
        <v>41742</v>
      </c>
      <c r="AJ9" s="12">
        <f t="shared" si="7"/>
        <v>41743</v>
      </c>
      <c r="AK9" s="12">
        <f t="shared" si="7"/>
        <v>41744</v>
      </c>
      <c r="AL9" s="12">
        <f t="shared" si="7"/>
        <v>41745</v>
      </c>
      <c r="AM9" s="12">
        <f t="shared" si="7"/>
        <v>41746</v>
      </c>
      <c r="AN9" s="12">
        <f t="shared" si="7"/>
        <v>41747</v>
      </c>
      <c r="AO9" s="12">
        <f t="shared" si="7"/>
        <v>41748</v>
      </c>
      <c r="AP9" s="12">
        <f t="shared" si="7"/>
        <v>41749</v>
      </c>
      <c r="AQ9" s="12">
        <f t="shared" si="7"/>
        <v>41750</v>
      </c>
      <c r="AR9" s="12">
        <f t="shared" si="7"/>
        <v>41751</v>
      </c>
      <c r="AS9" s="12">
        <f t="shared" si="7"/>
        <v>41752</v>
      </c>
      <c r="AT9" s="12">
        <f t="shared" si="7"/>
        <v>41753</v>
      </c>
      <c r="AU9" s="12">
        <f t="shared" si="7"/>
        <v>41754</v>
      </c>
      <c r="AV9" s="12">
        <f t="shared" si="7"/>
        <v>41755</v>
      </c>
      <c r="AW9" s="12">
        <f t="shared" si="7"/>
        <v>41756</v>
      </c>
      <c r="AX9" s="12">
        <f t="shared" si="7"/>
        <v>41757</v>
      </c>
      <c r="AY9" s="12">
        <f t="shared" si="7"/>
        <v>41758</v>
      </c>
      <c r="AZ9" s="12">
        <f>SUM(AY9+1)</f>
        <v>41759</v>
      </c>
      <c r="BB9" t="s">
        <v>137</v>
      </c>
    </row>
    <row r="10" spans="1:55">
      <c r="B10" s="13"/>
      <c r="C10" s="31" t="s">
        <v>152</v>
      </c>
      <c r="F10" s="31" t="s">
        <v>168</v>
      </c>
      <c r="J10" s="3" t="s">
        <v>66</v>
      </c>
      <c r="L10" t="s">
        <v>201</v>
      </c>
      <c r="V10" t="s">
        <v>138</v>
      </c>
      <c r="W10" s="12">
        <f>SUM(AZ9+1)</f>
        <v>41760</v>
      </c>
      <c r="X10" s="12">
        <f t="shared" ref="X10:AY10" si="8">SUM(W10+1)</f>
        <v>41761</v>
      </c>
      <c r="Y10" s="12">
        <f t="shared" si="8"/>
        <v>41762</v>
      </c>
      <c r="Z10" s="12">
        <f t="shared" si="8"/>
        <v>41763</v>
      </c>
      <c r="AA10" s="12">
        <f t="shared" si="8"/>
        <v>41764</v>
      </c>
      <c r="AB10" s="12">
        <f t="shared" si="8"/>
        <v>41765</v>
      </c>
      <c r="AC10" s="12">
        <f t="shared" si="8"/>
        <v>41766</v>
      </c>
      <c r="AD10" s="12">
        <f t="shared" si="8"/>
        <v>41767</v>
      </c>
      <c r="AE10" s="12">
        <f t="shared" si="8"/>
        <v>41768</v>
      </c>
      <c r="AF10" s="12">
        <f t="shared" si="8"/>
        <v>41769</v>
      </c>
      <c r="AG10" s="12">
        <f t="shared" si="8"/>
        <v>41770</v>
      </c>
      <c r="AH10" s="12">
        <f t="shared" si="8"/>
        <v>41771</v>
      </c>
      <c r="AI10" s="12">
        <f t="shared" si="8"/>
        <v>41772</v>
      </c>
      <c r="AJ10" s="12">
        <f t="shared" si="8"/>
        <v>41773</v>
      </c>
      <c r="AK10" s="12">
        <f t="shared" si="8"/>
        <v>41774</v>
      </c>
      <c r="AL10" s="12">
        <f t="shared" si="8"/>
        <v>41775</v>
      </c>
      <c r="AM10" s="12">
        <f t="shared" si="8"/>
        <v>41776</v>
      </c>
      <c r="AN10" s="12">
        <f t="shared" si="8"/>
        <v>41777</v>
      </c>
      <c r="AO10" s="12">
        <f t="shared" si="8"/>
        <v>41778</v>
      </c>
      <c r="AP10" s="12">
        <f t="shared" si="8"/>
        <v>41779</v>
      </c>
      <c r="AQ10" s="12">
        <f t="shared" si="8"/>
        <v>41780</v>
      </c>
      <c r="AR10" s="12">
        <f t="shared" si="8"/>
        <v>41781</v>
      </c>
      <c r="AS10" s="12">
        <f t="shared" si="8"/>
        <v>41782</v>
      </c>
      <c r="AT10" s="12">
        <f t="shared" si="8"/>
        <v>41783</v>
      </c>
      <c r="AU10" s="12">
        <f t="shared" si="8"/>
        <v>41784</v>
      </c>
      <c r="AV10" s="12">
        <f t="shared" si="8"/>
        <v>41785</v>
      </c>
      <c r="AW10" s="12">
        <f t="shared" si="8"/>
        <v>41786</v>
      </c>
      <c r="AX10" s="12">
        <f t="shared" si="8"/>
        <v>41787</v>
      </c>
      <c r="AY10" s="12">
        <f t="shared" si="8"/>
        <v>41788</v>
      </c>
      <c r="AZ10" s="12">
        <f>SUM(AY10+1)</f>
        <v>41789</v>
      </c>
      <c r="BA10" s="12">
        <f>SUM(AZ10+1)</f>
        <v>41790</v>
      </c>
      <c r="BB10" t="s">
        <v>138</v>
      </c>
    </row>
    <row r="11" spans="1:55">
      <c r="B11" s="13"/>
      <c r="C11" s="31" t="s">
        <v>293</v>
      </c>
      <c r="F11" s="31" t="s">
        <v>294</v>
      </c>
      <c r="J11" s="32" t="s">
        <v>149</v>
      </c>
      <c r="L11" t="s">
        <v>202</v>
      </c>
      <c r="V11" t="s">
        <v>139</v>
      </c>
      <c r="W11" s="12">
        <f>SUM(BA10+1)</f>
        <v>41791</v>
      </c>
      <c r="X11" s="12">
        <f t="shared" ref="X11:AY11" si="9">SUM(W11+1)</f>
        <v>41792</v>
      </c>
      <c r="Y11" s="12">
        <f t="shared" si="9"/>
        <v>41793</v>
      </c>
      <c r="Z11" s="12">
        <f t="shared" si="9"/>
        <v>41794</v>
      </c>
      <c r="AA11" s="12">
        <f t="shared" si="9"/>
        <v>41795</v>
      </c>
      <c r="AB11" s="12">
        <f t="shared" si="9"/>
        <v>41796</v>
      </c>
      <c r="AC11" s="12">
        <f t="shared" si="9"/>
        <v>41797</v>
      </c>
      <c r="AD11" s="12">
        <f t="shared" si="9"/>
        <v>41798</v>
      </c>
      <c r="AE11" s="12">
        <f t="shared" si="9"/>
        <v>41799</v>
      </c>
      <c r="AF11" s="12">
        <f t="shared" si="9"/>
        <v>41800</v>
      </c>
      <c r="AG11" s="12">
        <f t="shared" si="9"/>
        <v>41801</v>
      </c>
      <c r="AH11" s="12">
        <f t="shared" si="9"/>
        <v>41802</v>
      </c>
      <c r="AI11" s="12">
        <f t="shared" si="9"/>
        <v>41803</v>
      </c>
      <c r="AJ11" s="12">
        <f t="shared" si="9"/>
        <v>41804</v>
      </c>
      <c r="AK11" s="12">
        <f t="shared" si="9"/>
        <v>41805</v>
      </c>
      <c r="AL11" s="12">
        <f t="shared" si="9"/>
        <v>41806</v>
      </c>
      <c r="AM11" s="12">
        <f t="shared" si="9"/>
        <v>41807</v>
      </c>
      <c r="AN11" s="12">
        <f t="shared" si="9"/>
        <v>41808</v>
      </c>
      <c r="AO11" s="12">
        <f t="shared" si="9"/>
        <v>41809</v>
      </c>
      <c r="AP11" s="12">
        <f t="shared" si="9"/>
        <v>41810</v>
      </c>
      <c r="AQ11" s="12">
        <f t="shared" si="9"/>
        <v>41811</v>
      </c>
      <c r="AR11" s="12">
        <f t="shared" si="9"/>
        <v>41812</v>
      </c>
      <c r="AS11" s="12">
        <f t="shared" si="9"/>
        <v>41813</v>
      </c>
      <c r="AT11" s="12">
        <f t="shared" si="9"/>
        <v>41814</v>
      </c>
      <c r="AU11" s="12">
        <f t="shared" si="9"/>
        <v>41815</v>
      </c>
      <c r="AV11" s="12">
        <f t="shared" si="9"/>
        <v>41816</v>
      </c>
      <c r="AW11" s="12">
        <f t="shared" si="9"/>
        <v>41817</v>
      </c>
      <c r="AX11" s="12">
        <f t="shared" si="9"/>
        <v>41818</v>
      </c>
      <c r="AY11" s="12">
        <f t="shared" si="9"/>
        <v>41819</v>
      </c>
      <c r="AZ11" s="12">
        <f>SUM(AY11+1)</f>
        <v>41820</v>
      </c>
      <c r="BA11" s="12"/>
      <c r="BB11" t="s">
        <v>139</v>
      </c>
    </row>
    <row r="12" spans="1:55">
      <c r="B12" s="5"/>
      <c r="F12" s="31" t="s">
        <v>165</v>
      </c>
      <c r="L12" t="s">
        <v>203</v>
      </c>
      <c r="V12" t="s">
        <v>140</v>
      </c>
      <c r="W12" s="12">
        <f>SUM(AZ11+1)</f>
        <v>41821</v>
      </c>
      <c r="X12" s="12">
        <f t="shared" ref="X12:AY12" si="10">SUM(W12+1)</f>
        <v>41822</v>
      </c>
      <c r="Y12" s="12">
        <f t="shared" si="10"/>
        <v>41823</v>
      </c>
      <c r="Z12" s="12">
        <f t="shared" si="10"/>
        <v>41824</v>
      </c>
      <c r="AA12" s="12">
        <f t="shared" si="10"/>
        <v>41825</v>
      </c>
      <c r="AB12" s="12">
        <f t="shared" si="10"/>
        <v>41826</v>
      </c>
      <c r="AC12" s="12">
        <f t="shared" si="10"/>
        <v>41827</v>
      </c>
      <c r="AD12" s="12">
        <f t="shared" si="10"/>
        <v>41828</v>
      </c>
      <c r="AE12" s="12">
        <f t="shared" si="10"/>
        <v>41829</v>
      </c>
      <c r="AF12" s="12">
        <f t="shared" si="10"/>
        <v>41830</v>
      </c>
      <c r="AG12" s="12">
        <f t="shared" si="10"/>
        <v>41831</v>
      </c>
      <c r="AH12" s="12">
        <f t="shared" si="10"/>
        <v>41832</v>
      </c>
      <c r="AI12" s="12">
        <f t="shared" si="10"/>
        <v>41833</v>
      </c>
      <c r="AJ12" s="12">
        <f t="shared" si="10"/>
        <v>41834</v>
      </c>
      <c r="AK12" s="12">
        <f t="shared" si="10"/>
        <v>41835</v>
      </c>
      <c r="AL12" s="12">
        <f t="shared" si="10"/>
        <v>41836</v>
      </c>
      <c r="AM12" s="12">
        <f t="shared" si="10"/>
        <v>41837</v>
      </c>
      <c r="AN12" s="12">
        <f t="shared" si="10"/>
        <v>41838</v>
      </c>
      <c r="AO12" s="12">
        <f t="shared" si="10"/>
        <v>41839</v>
      </c>
      <c r="AP12" s="12">
        <f t="shared" si="10"/>
        <v>41840</v>
      </c>
      <c r="AQ12" s="12">
        <f t="shared" si="10"/>
        <v>41841</v>
      </c>
      <c r="AR12" s="12">
        <f t="shared" si="10"/>
        <v>41842</v>
      </c>
      <c r="AS12" s="12">
        <f t="shared" si="10"/>
        <v>41843</v>
      </c>
      <c r="AT12" s="12">
        <f t="shared" si="10"/>
        <v>41844</v>
      </c>
      <c r="AU12" s="12">
        <f t="shared" si="10"/>
        <v>41845</v>
      </c>
      <c r="AV12" s="12">
        <f t="shared" si="10"/>
        <v>41846</v>
      </c>
      <c r="AW12" s="12">
        <f t="shared" si="10"/>
        <v>41847</v>
      </c>
      <c r="AX12" s="12">
        <f t="shared" si="10"/>
        <v>41848</v>
      </c>
      <c r="AY12" s="12">
        <f t="shared" si="10"/>
        <v>41849</v>
      </c>
      <c r="AZ12" s="12">
        <f>SUM(AY12+1)</f>
        <v>41850</v>
      </c>
      <c r="BA12" s="12">
        <f>SUM(AZ12+1)</f>
        <v>41851</v>
      </c>
      <c r="BB12" t="s">
        <v>140</v>
      </c>
    </row>
    <row r="13" spans="1:55">
      <c r="B13" s="5"/>
      <c r="F13" s="31" t="s">
        <v>78</v>
      </c>
      <c r="L13" t="s">
        <v>279</v>
      </c>
      <c r="V13" t="s">
        <v>141</v>
      </c>
      <c r="W13" s="12">
        <f>SUM(BA12+1)</f>
        <v>41852</v>
      </c>
      <c r="X13" s="12">
        <f t="shared" ref="X13:AY13" si="11">SUM(W13+1)</f>
        <v>41853</v>
      </c>
      <c r="Y13" s="12">
        <f t="shared" si="11"/>
        <v>41854</v>
      </c>
      <c r="Z13" s="12">
        <f t="shared" si="11"/>
        <v>41855</v>
      </c>
      <c r="AA13" s="12">
        <f t="shared" si="11"/>
        <v>41856</v>
      </c>
      <c r="AB13" s="12">
        <f t="shared" si="11"/>
        <v>41857</v>
      </c>
      <c r="AC13" s="12">
        <f t="shared" si="11"/>
        <v>41858</v>
      </c>
      <c r="AD13" s="12">
        <f t="shared" si="11"/>
        <v>41859</v>
      </c>
      <c r="AE13" s="12">
        <f t="shared" si="11"/>
        <v>41860</v>
      </c>
      <c r="AF13" s="12">
        <f t="shared" si="11"/>
        <v>41861</v>
      </c>
      <c r="AG13" s="12">
        <f t="shared" si="11"/>
        <v>41862</v>
      </c>
      <c r="AH13" s="12">
        <f t="shared" si="11"/>
        <v>41863</v>
      </c>
      <c r="AI13" s="12">
        <f t="shared" si="11"/>
        <v>41864</v>
      </c>
      <c r="AJ13" s="12">
        <f t="shared" si="11"/>
        <v>41865</v>
      </c>
      <c r="AK13" s="12">
        <f t="shared" si="11"/>
        <v>41866</v>
      </c>
      <c r="AL13" s="12">
        <f t="shared" si="11"/>
        <v>41867</v>
      </c>
      <c r="AM13" s="12">
        <f t="shared" si="11"/>
        <v>41868</v>
      </c>
      <c r="AN13" s="12">
        <f t="shared" si="11"/>
        <v>41869</v>
      </c>
      <c r="AO13" s="12">
        <f t="shared" si="11"/>
        <v>41870</v>
      </c>
      <c r="AP13" s="12">
        <f t="shared" si="11"/>
        <v>41871</v>
      </c>
      <c r="AQ13" s="12">
        <f t="shared" si="11"/>
        <v>41872</v>
      </c>
      <c r="AR13" s="12">
        <f t="shared" si="11"/>
        <v>41873</v>
      </c>
      <c r="AS13" s="12">
        <f t="shared" si="11"/>
        <v>41874</v>
      </c>
      <c r="AT13" s="12">
        <f t="shared" si="11"/>
        <v>41875</v>
      </c>
      <c r="AU13" s="12">
        <f t="shared" si="11"/>
        <v>41876</v>
      </c>
      <c r="AV13" s="12">
        <f t="shared" si="11"/>
        <v>41877</v>
      </c>
      <c r="AW13" s="12">
        <f t="shared" si="11"/>
        <v>41878</v>
      </c>
      <c r="AX13" s="12">
        <f t="shared" si="11"/>
        <v>41879</v>
      </c>
      <c r="AY13" s="12">
        <f t="shared" si="11"/>
        <v>41880</v>
      </c>
      <c r="AZ13" s="12">
        <f>SUM(AY13+1)</f>
        <v>41881</v>
      </c>
      <c r="BA13" s="12">
        <f>SUM(AZ13+1)</f>
        <v>41882</v>
      </c>
      <c r="BB13" t="s">
        <v>141</v>
      </c>
    </row>
    <row r="14" spans="1:55">
      <c r="B14" s="5"/>
      <c r="F14" s="31" t="s">
        <v>163</v>
      </c>
      <c r="L14" t="s">
        <v>285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</row>
    <row r="15" spans="1:55">
      <c r="B15" s="5"/>
      <c r="F15" s="31" t="s">
        <v>164</v>
      </c>
      <c r="L15" t="s">
        <v>306</v>
      </c>
    </row>
    <row r="16" spans="1:55">
      <c r="B16" s="5"/>
      <c r="F16" s="31"/>
      <c r="L16" t="s">
        <v>204</v>
      </c>
    </row>
    <row r="17" spans="6:53">
      <c r="F17" s="31" t="s">
        <v>72</v>
      </c>
      <c r="L17" t="s">
        <v>308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 spans="6:53">
      <c r="F18" s="31" t="s">
        <v>79</v>
      </c>
      <c r="L18" t="s">
        <v>1127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6:53">
      <c r="F19" s="31" t="s">
        <v>163</v>
      </c>
      <c r="L19" t="s">
        <v>205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6:53">
      <c r="F20" s="31" t="s">
        <v>166</v>
      </c>
      <c r="L20" t="s">
        <v>206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</row>
    <row r="21" spans="6:53">
      <c r="F21" s="31"/>
      <c r="L21" t="s">
        <v>207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</row>
    <row r="22" spans="6:53">
      <c r="F22" s="31" t="s">
        <v>167</v>
      </c>
      <c r="L22" t="s">
        <v>208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</row>
    <row r="23" spans="6:53">
      <c r="F23" s="31" t="s">
        <v>176</v>
      </c>
      <c r="L23" t="s">
        <v>305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6:53">
      <c r="F24" s="167" t="s">
        <v>1047</v>
      </c>
      <c r="L24" t="s">
        <v>209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</row>
    <row r="25" spans="6:53">
      <c r="L25" t="s">
        <v>296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6:53">
      <c r="L26" t="s">
        <v>210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6:53">
      <c r="L27" t="s">
        <v>211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</row>
    <row r="28" spans="6:53">
      <c r="L28" t="s">
        <v>297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</row>
    <row r="29" spans="6:53">
      <c r="L29" t="s">
        <v>212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</row>
    <row r="30" spans="6:53">
      <c r="L30" t="s">
        <v>213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</row>
    <row r="31" spans="6:53">
      <c r="L31" t="s">
        <v>214</v>
      </c>
    </row>
    <row r="32" spans="6:53">
      <c r="L32" t="s">
        <v>1112</v>
      </c>
    </row>
    <row r="33" spans="12:23">
      <c r="L33" t="s">
        <v>215</v>
      </c>
    </row>
    <row r="34" spans="12:23">
      <c r="L34" t="s">
        <v>282</v>
      </c>
    </row>
    <row r="35" spans="12:23">
      <c r="L35" t="s">
        <v>216</v>
      </c>
      <c r="W35" s="12"/>
    </row>
    <row r="36" spans="12:23">
      <c r="L36" t="s">
        <v>287</v>
      </c>
      <c r="W36" s="12"/>
    </row>
    <row r="37" spans="12:23">
      <c r="L37" t="s">
        <v>217</v>
      </c>
    </row>
    <row r="38" spans="12:23">
      <c r="L38" t="s">
        <v>218</v>
      </c>
    </row>
    <row r="39" spans="12:23">
      <c r="L39" t="s">
        <v>832</v>
      </c>
    </row>
    <row r="40" spans="12:23">
      <c r="L40" s="53" t="s">
        <v>219</v>
      </c>
    </row>
    <row r="41" spans="12:23">
      <c r="L41" t="s">
        <v>220</v>
      </c>
    </row>
    <row r="42" spans="12:23">
      <c r="L42" t="s">
        <v>221</v>
      </c>
    </row>
    <row r="43" spans="12:23">
      <c r="L43" t="s">
        <v>309</v>
      </c>
    </row>
    <row r="44" spans="12:23">
      <c r="L44" t="s">
        <v>302</v>
      </c>
    </row>
    <row r="45" spans="12:23">
      <c r="L45" t="s">
        <v>222</v>
      </c>
    </row>
    <row r="46" spans="12:23">
      <c r="L46" t="s">
        <v>223</v>
      </c>
    </row>
    <row r="47" spans="12:23">
      <c r="L47" t="s">
        <v>224</v>
      </c>
    </row>
    <row r="48" spans="12:23">
      <c r="L48" t="s">
        <v>289</v>
      </c>
    </row>
    <row r="49" spans="12:12">
      <c r="L49" t="s">
        <v>225</v>
      </c>
    </row>
    <row r="50" spans="12:12">
      <c r="L50" t="s">
        <v>226</v>
      </c>
    </row>
    <row r="51" spans="12:12">
      <c r="L51" t="s">
        <v>227</v>
      </c>
    </row>
    <row r="52" spans="12:12">
      <c r="L52" t="s">
        <v>290</v>
      </c>
    </row>
    <row r="53" spans="12:12">
      <c r="L53" t="s">
        <v>228</v>
      </c>
    </row>
    <row r="54" spans="12:12">
      <c r="L54" t="s">
        <v>229</v>
      </c>
    </row>
    <row r="55" spans="12:12">
      <c r="L55" t="s">
        <v>286</v>
      </c>
    </row>
    <row r="56" spans="12:12">
      <c r="L56" t="s">
        <v>230</v>
      </c>
    </row>
    <row r="57" spans="12:12">
      <c r="L57" t="s">
        <v>231</v>
      </c>
    </row>
    <row r="58" spans="12:12">
      <c r="L58" t="s">
        <v>232</v>
      </c>
    </row>
    <row r="59" spans="12:12">
      <c r="L59" t="s">
        <v>375</v>
      </c>
    </row>
    <row r="60" spans="12:12">
      <c r="L60" t="s">
        <v>233</v>
      </c>
    </row>
    <row r="61" spans="12:12">
      <c r="L61" t="s">
        <v>234</v>
      </c>
    </row>
    <row r="62" spans="12:12">
      <c r="L62" t="s">
        <v>235</v>
      </c>
    </row>
    <row r="63" spans="12:12">
      <c r="L63" t="s">
        <v>236</v>
      </c>
    </row>
    <row r="64" spans="12:12">
      <c r="L64" t="s">
        <v>237</v>
      </c>
    </row>
    <row r="65" spans="12:12">
      <c r="L65" t="s">
        <v>238</v>
      </c>
    </row>
    <row r="66" spans="12:12">
      <c r="L66" t="s">
        <v>239</v>
      </c>
    </row>
    <row r="67" spans="12:12">
      <c r="L67" t="s">
        <v>240</v>
      </c>
    </row>
    <row r="68" spans="12:12">
      <c r="L68" t="s">
        <v>281</v>
      </c>
    </row>
    <row r="69" spans="12:12">
      <c r="L69" t="s">
        <v>241</v>
      </c>
    </row>
    <row r="70" spans="12:12">
      <c r="L70" t="s">
        <v>301</v>
      </c>
    </row>
    <row r="71" spans="12:12">
      <c r="L71" t="s">
        <v>242</v>
      </c>
    </row>
    <row r="72" spans="12:12">
      <c r="L72" t="s">
        <v>284</v>
      </c>
    </row>
    <row r="73" spans="12:12">
      <c r="L73" t="s">
        <v>280</v>
      </c>
    </row>
    <row r="74" spans="12:12">
      <c r="L74" t="s">
        <v>243</v>
      </c>
    </row>
    <row r="75" spans="12:12">
      <c r="L75" t="s">
        <v>244</v>
      </c>
    </row>
    <row r="76" spans="12:12">
      <c r="L76" t="s">
        <v>299</v>
      </c>
    </row>
    <row r="77" spans="12:12">
      <c r="L77" t="s">
        <v>245</v>
      </c>
    </row>
    <row r="78" spans="12:12">
      <c r="L78" t="s">
        <v>246</v>
      </c>
    </row>
    <row r="79" spans="12:12">
      <c r="L79" t="s">
        <v>247</v>
      </c>
    </row>
    <row r="80" spans="12:12">
      <c r="L80" t="s">
        <v>248</v>
      </c>
    </row>
    <row r="81" spans="12:12">
      <c r="L81" t="s">
        <v>249</v>
      </c>
    </row>
    <row r="82" spans="12:12">
      <c r="L82" t="s">
        <v>250</v>
      </c>
    </row>
    <row r="83" spans="12:12">
      <c r="L83" t="s">
        <v>300</v>
      </c>
    </row>
    <row r="84" spans="12:12">
      <c r="L84" t="s">
        <v>251</v>
      </c>
    </row>
    <row r="85" spans="12:12">
      <c r="L85" t="s">
        <v>252</v>
      </c>
    </row>
    <row r="86" spans="12:12">
      <c r="L86" t="s">
        <v>253</v>
      </c>
    </row>
    <row r="87" spans="12:12">
      <c r="L87" t="s">
        <v>254</v>
      </c>
    </row>
    <row r="88" spans="12:12">
      <c r="L88" t="s">
        <v>255</v>
      </c>
    </row>
    <row r="89" spans="12:12">
      <c r="L89" t="s">
        <v>283</v>
      </c>
    </row>
    <row r="90" spans="12:12">
      <c r="L90" t="s">
        <v>256</v>
      </c>
    </row>
    <row r="91" spans="12:12">
      <c r="L91" s="31" t="s">
        <v>295</v>
      </c>
    </row>
    <row r="92" spans="12:12">
      <c r="L92" t="s">
        <v>288</v>
      </c>
    </row>
    <row r="93" spans="12:12">
      <c r="L93" t="s">
        <v>257</v>
      </c>
    </row>
    <row r="94" spans="12:12">
      <c r="L94" t="s">
        <v>258</v>
      </c>
    </row>
    <row r="95" spans="12:12">
      <c r="L95" t="s">
        <v>1065</v>
      </c>
    </row>
    <row r="96" spans="12:12">
      <c r="L96" t="s">
        <v>303</v>
      </c>
    </row>
    <row r="97" spans="12:12">
      <c r="L97" t="s">
        <v>259</v>
      </c>
    </row>
    <row r="98" spans="12:12">
      <c r="L98" t="s">
        <v>260</v>
      </c>
    </row>
    <row r="99" spans="12:12">
      <c r="L99" t="s">
        <v>261</v>
      </c>
    </row>
    <row r="100" spans="12:12">
      <c r="L100" s="31" t="s">
        <v>262</v>
      </c>
    </row>
    <row r="101" spans="12:12">
      <c r="L101" t="s">
        <v>263</v>
      </c>
    </row>
    <row r="102" spans="12:12">
      <c r="L102" t="s">
        <v>264</v>
      </c>
    </row>
    <row r="103" spans="12:12">
      <c r="L103" t="s">
        <v>265</v>
      </c>
    </row>
    <row r="104" spans="12:12">
      <c r="L104" t="s">
        <v>266</v>
      </c>
    </row>
    <row r="105" spans="12:12">
      <c r="L105" t="s">
        <v>267</v>
      </c>
    </row>
    <row r="106" spans="12:12">
      <c r="L106" t="s">
        <v>1111</v>
      </c>
    </row>
    <row r="107" spans="12:12">
      <c r="L107" t="s">
        <v>268</v>
      </c>
    </row>
    <row r="108" spans="12:12">
      <c r="L108" t="s">
        <v>278</v>
      </c>
    </row>
    <row r="109" spans="12:12">
      <c r="L109" t="s">
        <v>269</v>
      </c>
    </row>
    <row r="110" spans="12:12">
      <c r="L110" t="s">
        <v>270</v>
      </c>
    </row>
    <row r="111" spans="12:12">
      <c r="L111" t="s">
        <v>271</v>
      </c>
    </row>
    <row r="112" spans="12:12">
      <c r="L112" t="s">
        <v>272</v>
      </c>
    </row>
    <row r="113" spans="12:12">
      <c r="L113" t="s">
        <v>273</v>
      </c>
    </row>
    <row r="114" spans="12:12">
      <c r="L114" t="s">
        <v>274</v>
      </c>
    </row>
    <row r="115" spans="12:12">
      <c r="L115" t="s">
        <v>307</v>
      </c>
    </row>
    <row r="116" spans="12:12">
      <c r="L116" t="s">
        <v>275</v>
      </c>
    </row>
    <row r="117" spans="12:12">
      <c r="L117" t="s">
        <v>291</v>
      </c>
    </row>
    <row r="118" spans="12:12">
      <c r="L118" t="s">
        <v>276</v>
      </c>
    </row>
  </sheetData>
  <phoneticPr fontId="0" type="noConversion"/>
  <dataValidations count="1">
    <dataValidation type="list" errorStyle="information" allowBlank="1" showInputMessage="1" showErrorMessage="1" sqref="L40">
      <formula1>GC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T58"/>
  <sheetViews>
    <sheetView topLeftCell="C1" zoomScaleNormal="100" workbookViewId="0">
      <pane ySplit="6" topLeftCell="A7" activePane="bottomLeft" state="frozen"/>
      <selection pane="bottomLeft" activeCell="R10" sqref="R10"/>
    </sheetView>
  </sheetViews>
  <sheetFormatPr defaultRowHeight="12.75"/>
  <cols>
    <col min="1" max="2" width="21.42578125" customWidth="1"/>
    <col min="3" max="3" width="12.42578125" customWidth="1"/>
    <col min="4" max="4" width="13.5703125" customWidth="1"/>
    <col min="5" max="5" width="12.42578125" customWidth="1"/>
    <col min="6" max="6" width="11.5703125" customWidth="1"/>
    <col min="7" max="7" width="11.42578125" customWidth="1"/>
    <col min="8" max="8" width="11" customWidth="1"/>
    <col min="9" max="9" width="12.42578125" customWidth="1"/>
    <col min="10" max="16" width="11.5703125" customWidth="1"/>
    <col min="17" max="17" width="13" customWidth="1"/>
    <col min="18" max="18" width="12.5703125" customWidth="1"/>
    <col min="19" max="19" width="12.42578125" customWidth="1"/>
  </cols>
  <sheetData>
    <row r="1" spans="1:19" ht="18">
      <c r="A1" s="190" t="s">
        <v>129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19" ht="15.75">
      <c r="A2" s="191" t="s">
        <v>159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</row>
    <row r="3" spans="1:19" ht="15.75">
      <c r="A3" s="191" t="s">
        <v>158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</row>
    <row r="4" spans="1:19" ht="13.5" thickBot="1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19">
      <c r="A5" s="195"/>
      <c r="B5" s="196"/>
      <c r="C5" s="97" t="s">
        <v>130</v>
      </c>
      <c r="D5" s="97" t="s">
        <v>131</v>
      </c>
      <c r="E5" s="97" t="s">
        <v>132</v>
      </c>
      <c r="F5" s="97" t="s">
        <v>133</v>
      </c>
      <c r="G5" s="97" t="s">
        <v>134</v>
      </c>
      <c r="H5" s="97" t="s">
        <v>135</v>
      </c>
      <c r="I5" s="97" t="s">
        <v>136</v>
      </c>
      <c r="J5" s="97" t="s">
        <v>137</v>
      </c>
      <c r="K5" s="97" t="s">
        <v>138</v>
      </c>
      <c r="L5" s="97" t="s">
        <v>139</v>
      </c>
      <c r="M5" s="97" t="s">
        <v>140</v>
      </c>
      <c r="N5" s="97" t="s">
        <v>141</v>
      </c>
      <c r="O5" s="170" t="s">
        <v>1327</v>
      </c>
      <c r="P5" s="170" t="s">
        <v>1327</v>
      </c>
      <c r="Q5" s="171" t="s">
        <v>1328</v>
      </c>
      <c r="R5" s="171" t="s">
        <v>1328</v>
      </c>
      <c r="S5" s="172" t="s">
        <v>1329</v>
      </c>
    </row>
    <row r="6" spans="1:19">
      <c r="A6" s="197"/>
      <c r="B6" s="198"/>
      <c r="C6" s="8" t="s">
        <v>142</v>
      </c>
      <c r="D6" s="8" t="s">
        <v>142</v>
      </c>
      <c r="E6" s="8" t="s">
        <v>142</v>
      </c>
      <c r="F6" s="8" t="s">
        <v>142</v>
      </c>
      <c r="G6" s="8" t="s">
        <v>142</v>
      </c>
      <c r="H6" s="8" t="s">
        <v>142</v>
      </c>
      <c r="I6" s="8" t="s">
        <v>142</v>
      </c>
      <c r="J6" s="8" t="s">
        <v>142</v>
      </c>
      <c r="K6" s="8" t="s">
        <v>142</v>
      </c>
      <c r="L6" s="8" t="s">
        <v>142</v>
      </c>
      <c r="M6" s="8" t="s">
        <v>142</v>
      </c>
      <c r="N6" s="8" t="s">
        <v>142</v>
      </c>
      <c r="O6" s="9" t="s">
        <v>143</v>
      </c>
      <c r="P6" s="9" t="s">
        <v>153</v>
      </c>
      <c r="Q6" s="8" t="s">
        <v>143</v>
      </c>
      <c r="R6" s="8" t="s">
        <v>142</v>
      </c>
      <c r="S6" s="118" t="s">
        <v>143</v>
      </c>
    </row>
    <row r="7" spans="1:19" ht="15.75">
      <c r="A7" s="193" t="s">
        <v>144</v>
      </c>
      <c r="B7" s="19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42">
        <v>12</v>
      </c>
      <c r="Q7" s="11"/>
      <c r="R7" s="11"/>
      <c r="S7" s="110"/>
    </row>
    <row r="8" spans="1:19">
      <c r="A8" s="99" t="s">
        <v>154</v>
      </c>
      <c r="B8" s="10"/>
      <c r="C8" s="11">
        <f>Estimating!C8+'Project Mgmt.'!C8+SP!C8</f>
        <v>4603712</v>
      </c>
      <c r="D8" s="11">
        <f>Estimating!D8+'Project Mgmt.'!D8+SP!D8</f>
        <v>2270378</v>
      </c>
      <c r="E8" s="11">
        <f>Estimating!E8+'Project Mgmt.'!E8+SP!E8</f>
        <v>7041093</v>
      </c>
      <c r="F8" s="11">
        <f>Estimating!F8+'Project Mgmt.'!F8+SP!F8</f>
        <v>1380884</v>
      </c>
      <c r="G8" s="11">
        <f>Estimating!G8+'Project Mgmt.'!G8+SP!G8</f>
        <v>2596413</v>
      </c>
      <c r="H8" s="11">
        <f>Estimating!H8+'Project Mgmt.'!H8+SP!H8</f>
        <v>2522288</v>
      </c>
      <c r="I8" s="11">
        <f>Estimating!I8+'Project Mgmt.'!I8+SP!I8</f>
        <v>11785305</v>
      </c>
      <c r="J8" s="11">
        <f>Estimating!J8+'Project Mgmt.'!J8+SP!J8</f>
        <v>4005699</v>
      </c>
      <c r="K8" s="11">
        <f>Estimating!K8+'Project Mgmt.'!K8+SP!K8</f>
        <v>5008679</v>
      </c>
      <c r="L8" s="11">
        <f>Estimating!L8+'Project Mgmt.'!L8+SP!L8</f>
        <v>17059931</v>
      </c>
      <c r="M8" s="11">
        <f>Estimating!M8+'Project Mgmt.'!M8+SP!M8</f>
        <v>8840104</v>
      </c>
      <c r="N8" s="11">
        <f>Estimating!N8+'Project Mgmt.'!N8+SP!N8</f>
        <v>15021791</v>
      </c>
      <c r="O8" s="11">
        <f>Estimating!O8+'Project Mgmt.'!O8+SP!O8</f>
        <v>12214285.714285713</v>
      </c>
      <c r="P8" s="11">
        <f>Estimating!P8+'Project Mgmt.'!P8+SP!P8</f>
        <v>6844689.75</v>
      </c>
      <c r="Q8" s="11">
        <f>Estimating!Q8+'Project Mgmt.'!Q8+SP!Q8</f>
        <v>146571428.57142854</v>
      </c>
      <c r="R8" s="11">
        <f>Estimating!R8+'Project Mgmt.'!R8+SP!R8</f>
        <v>82136277</v>
      </c>
      <c r="S8" s="11">
        <f>Estimating!S8+'Project Mgmt.'!S8+SP!S8</f>
        <v>146571428.57142854</v>
      </c>
    </row>
    <row r="9" spans="1:19">
      <c r="A9" s="99" t="s">
        <v>155</v>
      </c>
      <c r="B9" s="10"/>
      <c r="C9" s="34">
        <f t="shared" ref="C9:S9" si="0">SUM(C10/C8)</f>
        <v>0.25672674572171328</v>
      </c>
      <c r="D9" s="34">
        <f t="shared" si="0"/>
        <v>0.10731340772329541</v>
      </c>
      <c r="E9" s="34">
        <f t="shared" si="0"/>
        <v>0.14245274135705918</v>
      </c>
      <c r="F9" s="34">
        <f t="shared" si="0"/>
        <v>0.22017852332274107</v>
      </c>
      <c r="G9" s="34">
        <f t="shared" si="0"/>
        <v>0.47001651894363494</v>
      </c>
      <c r="H9" s="34">
        <f t="shared" si="0"/>
        <v>0.43275589464803382</v>
      </c>
      <c r="I9" s="34">
        <f t="shared" si="0"/>
        <v>0.17238111359867225</v>
      </c>
      <c r="J9" s="34">
        <f t="shared" si="0"/>
        <v>0.19218743095774296</v>
      </c>
      <c r="K9" s="34">
        <f t="shared" si="0"/>
        <v>0.28925091825609106</v>
      </c>
      <c r="L9" s="34">
        <f t="shared" si="0"/>
        <v>4.0109013336572109E-2</v>
      </c>
      <c r="M9" s="34">
        <f t="shared" si="0"/>
        <v>0.24792479816979529</v>
      </c>
      <c r="N9" s="34">
        <f t="shared" si="0"/>
        <v>8.6724412555067507E-2</v>
      </c>
      <c r="O9" s="34">
        <f t="shared" si="0"/>
        <v>0.15692007797270957</v>
      </c>
      <c r="P9" s="34">
        <f t="shared" si="0"/>
        <v>0.16403667772767444</v>
      </c>
      <c r="Q9" s="34">
        <f t="shared" si="0"/>
        <v>0.1569200779727096</v>
      </c>
      <c r="R9" s="34">
        <f t="shared" si="0"/>
        <v>0.16403667772767447</v>
      </c>
      <c r="S9" s="126">
        <f t="shared" si="0"/>
        <v>0.1569200779727096</v>
      </c>
    </row>
    <row r="10" spans="1:19" ht="13.5" thickBot="1">
      <c r="A10" s="100" t="s">
        <v>186</v>
      </c>
      <c r="B10" s="101"/>
      <c r="C10" s="102">
        <f>Estimating!C10+'Project Mgmt.'!C10+SP!C10</f>
        <v>1181896</v>
      </c>
      <c r="D10" s="102">
        <f>Estimating!D10+'Project Mgmt.'!D10+SP!D10</f>
        <v>243642</v>
      </c>
      <c r="E10" s="102">
        <f>Estimating!E10+'Project Mgmt.'!E10+SP!E10</f>
        <v>1003023</v>
      </c>
      <c r="F10" s="102">
        <f>Estimating!F10+'Project Mgmt.'!F10+SP!F10</f>
        <v>304041</v>
      </c>
      <c r="G10" s="102">
        <f>Estimating!G10+'Project Mgmt.'!G10+SP!G10</f>
        <v>1220357</v>
      </c>
      <c r="H10" s="102">
        <f>Estimating!H10+'Project Mgmt.'!H10+SP!H10</f>
        <v>1091535</v>
      </c>
      <c r="I10" s="102">
        <f>Estimating!I10+'Project Mgmt.'!I10+SP!I10</f>
        <v>2031564</v>
      </c>
      <c r="J10" s="102">
        <f>Estimating!J10+'Project Mgmt.'!J10+SP!J10</f>
        <v>769845</v>
      </c>
      <c r="K10" s="102">
        <f>Estimating!K10+'Project Mgmt.'!K10+SP!K10</f>
        <v>1448765</v>
      </c>
      <c r="L10" s="102">
        <f>Estimating!L10+'Project Mgmt.'!L10+SP!L10</f>
        <v>684257</v>
      </c>
      <c r="M10" s="102">
        <f>Estimating!M10+'Project Mgmt.'!M10+SP!M10</f>
        <v>2191681</v>
      </c>
      <c r="N10" s="102">
        <f>Estimating!N10+'Project Mgmt.'!N10+SP!N10</f>
        <v>1302756</v>
      </c>
      <c r="O10" s="102">
        <f>Estimating!O10+'Project Mgmt.'!O10+SP!O10</f>
        <v>1916666.6666666667</v>
      </c>
      <c r="P10" s="102">
        <f>Estimating!P10+'Project Mgmt.'!P10+SP!P10</f>
        <v>1122780.1666666665</v>
      </c>
      <c r="Q10" s="102">
        <f>Estimating!Q10+'Project Mgmt.'!Q10+SP!Q10</f>
        <v>23000000</v>
      </c>
      <c r="R10" s="102">
        <f>Estimating!R10+'Project Mgmt.'!R10+SP!R10</f>
        <v>13473362</v>
      </c>
      <c r="S10" s="102">
        <f>Estimating!S10+'Project Mgmt.'!S10+SP!S10</f>
        <v>23000000</v>
      </c>
    </row>
    <row r="11" spans="1:19" s="3" customFormat="1">
      <c r="A11" s="94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</row>
    <row r="12" spans="1:19" s="3" customFormat="1">
      <c r="A12" s="94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173" t="s">
        <v>1329</v>
      </c>
    </row>
    <row r="13" spans="1:19" ht="13.5" thickBot="1">
      <c r="A13" s="85"/>
      <c r="B13" s="86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140" t="s">
        <v>185</v>
      </c>
    </row>
    <row r="14" spans="1:19" ht="15.75">
      <c r="A14" s="103" t="s">
        <v>190</v>
      </c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141"/>
      <c r="S14" s="108"/>
    </row>
    <row r="15" spans="1:19">
      <c r="A15" s="99" t="s">
        <v>156</v>
      </c>
      <c r="B15" s="10"/>
      <c r="C15" s="11">
        <f>Estimating!C14+'Project Mgmt.'!C14+SP!C14</f>
        <v>0</v>
      </c>
      <c r="D15" s="11">
        <f>Estimating!D14+'Project Mgmt.'!D14+SP!D14</f>
        <v>0</v>
      </c>
      <c r="E15" s="11">
        <f>Estimating!E14+'Project Mgmt.'!E14+SP!E14</f>
        <v>0</v>
      </c>
      <c r="F15" s="11">
        <f>Estimating!F14+'Project Mgmt.'!F14+SP!F14</f>
        <v>0</v>
      </c>
      <c r="G15" s="11">
        <f>Estimating!G14+'Project Mgmt.'!G14+SP!G14</f>
        <v>0</v>
      </c>
      <c r="H15" s="11">
        <f>Estimating!H14+'Project Mgmt.'!H14+SP!H14</f>
        <v>0</v>
      </c>
      <c r="I15" s="11">
        <f>Estimating!I14+'Project Mgmt.'!I14+SP!I14</f>
        <v>0</v>
      </c>
      <c r="J15" s="11">
        <f>Estimating!J14+'Project Mgmt.'!J14+SP!J14</f>
        <v>0</v>
      </c>
      <c r="K15" s="11">
        <f>Estimating!K14+'Project Mgmt.'!K14+SP!K14</f>
        <v>0</v>
      </c>
      <c r="L15" s="11">
        <f>Estimating!L14+'Project Mgmt.'!L14+SP!L14</f>
        <v>0</v>
      </c>
      <c r="M15" s="11">
        <f>Estimating!M14+'Project Mgmt.'!M14+SP!M14</f>
        <v>0</v>
      </c>
      <c r="N15" s="11">
        <f>Estimating!N14+'Project Mgmt.'!N14+SP!N14</f>
        <v>0</v>
      </c>
      <c r="O15" s="35"/>
      <c r="P15" s="11">
        <f>SUM(R15/P7)</f>
        <v>0</v>
      </c>
      <c r="Q15" s="35"/>
      <c r="R15" s="142">
        <f>C15+D15+E15+F15+G15+H15+I15+J15+K15+L15+M15+N15</f>
        <v>0</v>
      </c>
      <c r="S15" s="125"/>
    </row>
    <row r="16" spans="1:19">
      <c r="A16" s="104" t="s">
        <v>187</v>
      </c>
      <c r="B16" s="10"/>
      <c r="C16" s="34" t="e">
        <f t="shared" ref="C16:N16" si="1">SUM(C17/C15)</f>
        <v>#DIV/0!</v>
      </c>
      <c r="D16" s="34" t="e">
        <f t="shared" si="1"/>
        <v>#DIV/0!</v>
      </c>
      <c r="E16" s="34" t="e">
        <f t="shared" si="1"/>
        <v>#DIV/0!</v>
      </c>
      <c r="F16" s="34" t="e">
        <f t="shared" si="1"/>
        <v>#DIV/0!</v>
      </c>
      <c r="G16" s="34" t="e">
        <f t="shared" si="1"/>
        <v>#DIV/0!</v>
      </c>
      <c r="H16" s="34" t="e">
        <f t="shared" si="1"/>
        <v>#DIV/0!</v>
      </c>
      <c r="I16" s="34" t="e">
        <f t="shared" si="1"/>
        <v>#DIV/0!</v>
      </c>
      <c r="J16" s="34" t="e">
        <f t="shared" si="1"/>
        <v>#DIV/0!</v>
      </c>
      <c r="K16" s="34" t="e">
        <f t="shared" si="1"/>
        <v>#DIV/0!</v>
      </c>
      <c r="L16" s="34" t="e">
        <f t="shared" si="1"/>
        <v>#DIV/0!</v>
      </c>
      <c r="M16" s="34" t="e">
        <f t="shared" si="1"/>
        <v>#DIV/0!</v>
      </c>
      <c r="N16" s="34" t="e">
        <f t="shared" si="1"/>
        <v>#DIV/0!</v>
      </c>
      <c r="O16" s="11"/>
      <c r="P16" s="34" t="e">
        <f>SUM(P17/P15)</f>
        <v>#DIV/0!</v>
      </c>
      <c r="Q16" s="11"/>
      <c r="R16" s="143" t="e">
        <f>SUM(R17/R15)</f>
        <v>#DIV/0!</v>
      </c>
      <c r="S16" s="126"/>
    </row>
    <row r="17" spans="1:19">
      <c r="A17" s="104" t="s">
        <v>191</v>
      </c>
      <c r="B17" s="10"/>
      <c r="C17" s="11">
        <f>Estimating!C16+'Project Mgmt.'!C16+SP!C16</f>
        <v>0</v>
      </c>
      <c r="D17" s="11">
        <f>Estimating!D16+'Project Mgmt.'!D16+SP!D16</f>
        <v>0</v>
      </c>
      <c r="E17" s="11">
        <f>Estimating!E16+'Project Mgmt.'!E16+SP!E16</f>
        <v>0</v>
      </c>
      <c r="F17" s="11">
        <f>Estimating!F16+'Project Mgmt.'!F16+SP!F16</f>
        <v>0</v>
      </c>
      <c r="G17" s="11">
        <f>Estimating!G16+'Project Mgmt.'!G16+SP!G16</f>
        <v>0</v>
      </c>
      <c r="H17" s="11">
        <f>Estimating!H16+'Project Mgmt.'!H16+SP!H16</f>
        <v>0</v>
      </c>
      <c r="I17" s="11">
        <f>Estimating!I16+'Project Mgmt.'!I16+SP!I16</f>
        <v>0</v>
      </c>
      <c r="J17" s="11">
        <f>Estimating!J16+'Project Mgmt.'!J16+SP!J16</f>
        <v>0</v>
      </c>
      <c r="K17" s="11">
        <f>Estimating!K16+'Project Mgmt.'!K16+SP!K16</f>
        <v>0</v>
      </c>
      <c r="L17" s="11">
        <f>Estimating!L16+'Project Mgmt.'!L16+SP!L16</f>
        <v>0</v>
      </c>
      <c r="M17" s="11">
        <f>Estimating!M16+'Project Mgmt.'!M16+SP!M16</f>
        <v>0</v>
      </c>
      <c r="N17" s="11">
        <f>Estimating!N16+'Project Mgmt.'!N16+SP!N16</f>
        <v>0</v>
      </c>
      <c r="O17" s="11"/>
      <c r="P17" s="11">
        <f>SUM(R17/P7)</f>
        <v>0</v>
      </c>
      <c r="Q17" s="11"/>
      <c r="R17" s="142">
        <f>C17+D17+E17+F17+G17+H17+I17+J17+K17+L17+M17+N17</f>
        <v>0</v>
      </c>
      <c r="S17" s="110"/>
    </row>
    <row r="18" spans="1:19">
      <c r="A18" s="105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44"/>
      <c r="S18" s="110"/>
    </row>
    <row r="19" spans="1:19">
      <c r="A19" s="104" t="s">
        <v>189</v>
      </c>
      <c r="B19" s="10"/>
      <c r="C19" s="34">
        <f t="shared" ref="C19:N19" si="2">SUM(C20/C8)</f>
        <v>0.25672674572171328</v>
      </c>
      <c r="D19" s="34">
        <f t="shared" si="2"/>
        <v>0.10731340772329541</v>
      </c>
      <c r="E19" s="34">
        <f t="shared" si="2"/>
        <v>0.14245274135705918</v>
      </c>
      <c r="F19" s="34">
        <f t="shared" si="2"/>
        <v>0.22017852332274107</v>
      </c>
      <c r="G19" s="34">
        <f t="shared" si="2"/>
        <v>0.47001651894363494</v>
      </c>
      <c r="H19" s="34">
        <f t="shared" si="2"/>
        <v>0.43275589464803382</v>
      </c>
      <c r="I19" s="34">
        <f t="shared" si="2"/>
        <v>0.17238111359867225</v>
      </c>
      <c r="J19" s="34">
        <f t="shared" si="2"/>
        <v>0.19218743095774296</v>
      </c>
      <c r="K19" s="34">
        <f t="shared" si="2"/>
        <v>0.28925091825609106</v>
      </c>
      <c r="L19" s="34">
        <f t="shared" si="2"/>
        <v>4.0109013336572109E-2</v>
      </c>
      <c r="M19" s="34">
        <f t="shared" si="2"/>
        <v>0.24792479816979529</v>
      </c>
      <c r="N19" s="34">
        <f t="shared" si="2"/>
        <v>8.6724412555067507E-2</v>
      </c>
      <c r="O19" s="34">
        <f>SUM(O9)</f>
        <v>0.15692007797270957</v>
      </c>
      <c r="P19" s="34">
        <f>SUM(P20/P8)</f>
        <v>0.16403667772767447</v>
      </c>
      <c r="Q19" s="34">
        <f>SUM(Q9)</f>
        <v>0.1569200779727096</v>
      </c>
      <c r="R19" s="143">
        <f>SUM(R20/R8)</f>
        <v>0.16403667772767447</v>
      </c>
      <c r="S19" s="126"/>
    </row>
    <row r="20" spans="1:19" ht="13.5" thickBot="1">
      <c r="A20" s="106" t="s">
        <v>188</v>
      </c>
      <c r="B20" s="101"/>
      <c r="C20" s="102">
        <f t="shared" ref="C20:N20" si="3">SUM(C10+C17)</f>
        <v>1181896</v>
      </c>
      <c r="D20" s="102">
        <f t="shared" si="3"/>
        <v>243642</v>
      </c>
      <c r="E20" s="102">
        <f t="shared" si="3"/>
        <v>1003023</v>
      </c>
      <c r="F20" s="102">
        <f t="shared" si="3"/>
        <v>304041</v>
      </c>
      <c r="G20" s="102">
        <f t="shared" si="3"/>
        <v>1220357</v>
      </c>
      <c r="H20" s="102">
        <f t="shared" si="3"/>
        <v>1091535</v>
      </c>
      <c r="I20" s="102">
        <f t="shared" si="3"/>
        <v>2031564</v>
      </c>
      <c r="J20" s="102">
        <f t="shared" si="3"/>
        <v>769845</v>
      </c>
      <c r="K20" s="102">
        <f t="shared" si="3"/>
        <v>1448765</v>
      </c>
      <c r="L20" s="102">
        <f t="shared" si="3"/>
        <v>684257</v>
      </c>
      <c r="M20" s="102">
        <f t="shared" si="3"/>
        <v>2191681</v>
      </c>
      <c r="N20" s="102">
        <f t="shared" si="3"/>
        <v>1302756</v>
      </c>
      <c r="O20" s="102">
        <f>SUM(O10)</f>
        <v>1916666.6666666667</v>
      </c>
      <c r="P20" s="102">
        <f>SUM(R20/P7)</f>
        <v>1122780.1666666667</v>
      </c>
      <c r="Q20" s="102">
        <f>SUM(Q10)</f>
        <v>23000000</v>
      </c>
      <c r="R20" s="145">
        <f>C20+D20+E20+F20+G20+H20+I20+J20+K20+L20+M20+N20</f>
        <v>13473362</v>
      </c>
      <c r="S20" s="146">
        <f>SUM(O20*12)</f>
        <v>23000000</v>
      </c>
    </row>
    <row r="43" spans="1:20" ht="13.5" thickBot="1"/>
    <row r="44" spans="1:20">
      <c r="A44" s="199"/>
      <c r="B44" s="200"/>
      <c r="C44" s="97" t="s">
        <v>130</v>
      </c>
      <c r="D44" s="97" t="s">
        <v>131</v>
      </c>
      <c r="E44" s="97" t="s">
        <v>132</v>
      </c>
      <c r="F44" s="97" t="s">
        <v>133</v>
      </c>
      <c r="G44" s="97" t="s">
        <v>134</v>
      </c>
      <c r="H44" s="97" t="s">
        <v>135</v>
      </c>
      <c r="I44" s="97" t="s">
        <v>136</v>
      </c>
      <c r="J44" s="97" t="s">
        <v>137</v>
      </c>
      <c r="K44" s="97" t="s">
        <v>138</v>
      </c>
      <c r="L44" s="97" t="s">
        <v>139</v>
      </c>
      <c r="M44" s="97" t="s">
        <v>140</v>
      </c>
      <c r="N44" s="97" t="s">
        <v>141</v>
      </c>
      <c r="O44" s="115" t="s">
        <v>193</v>
      </c>
      <c r="P44" s="115" t="s">
        <v>193</v>
      </c>
      <c r="Q44" s="116" t="s">
        <v>194</v>
      </c>
      <c r="R44" s="116" t="s">
        <v>194</v>
      </c>
      <c r="S44" s="117" t="s">
        <v>195</v>
      </c>
      <c r="T44" s="6"/>
    </row>
    <row r="45" spans="1:20">
      <c r="A45" s="201"/>
      <c r="B45" s="202"/>
      <c r="C45" s="8" t="s">
        <v>142</v>
      </c>
      <c r="D45" s="8" t="s">
        <v>142</v>
      </c>
      <c r="E45" s="8" t="s">
        <v>142</v>
      </c>
      <c r="F45" s="8" t="s">
        <v>142</v>
      </c>
      <c r="G45" s="8" t="s">
        <v>142</v>
      </c>
      <c r="H45" s="8" t="s">
        <v>142</v>
      </c>
      <c r="I45" s="8" t="s">
        <v>142</v>
      </c>
      <c r="J45" s="8" t="s">
        <v>142</v>
      </c>
      <c r="K45" s="8" t="s">
        <v>142</v>
      </c>
      <c r="L45" s="8" t="s">
        <v>142</v>
      </c>
      <c r="M45" s="8" t="s">
        <v>142</v>
      </c>
      <c r="N45" s="8" t="s">
        <v>142</v>
      </c>
      <c r="O45" s="8" t="s">
        <v>143</v>
      </c>
      <c r="P45" s="9" t="s">
        <v>153</v>
      </c>
      <c r="Q45" s="9" t="s">
        <v>143</v>
      </c>
      <c r="R45" s="9" t="s">
        <v>142</v>
      </c>
      <c r="S45" s="118" t="s">
        <v>143</v>
      </c>
    </row>
    <row r="46" spans="1:20" ht="15.75">
      <c r="A46" s="193" t="s">
        <v>144</v>
      </c>
      <c r="B46" s="194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19">
        <f>SUM(P7)</f>
        <v>12</v>
      </c>
      <c r="Q46" s="130"/>
      <c r="R46" s="130"/>
      <c r="S46" s="131"/>
    </row>
    <row r="47" spans="1:20">
      <c r="A47" s="105" t="s">
        <v>154</v>
      </c>
      <c r="B47" s="10"/>
      <c r="C47" s="11">
        <f>Estimating!C52+'Project Mgmt.'!C51+SP!C51</f>
        <v>11</v>
      </c>
      <c r="D47" s="11">
        <f>Estimating!D52+'Project Mgmt.'!D51+SP!D51</f>
        <v>15</v>
      </c>
      <c r="E47" s="11">
        <f>Estimating!E52+'Project Mgmt.'!E51+SP!E51</f>
        <v>13</v>
      </c>
      <c r="F47" s="11">
        <f>Estimating!F52+'Project Mgmt.'!F51+SP!F51</f>
        <v>22</v>
      </c>
      <c r="G47" s="11">
        <f>Estimating!G52+'Project Mgmt.'!G51+SP!G51</f>
        <v>11</v>
      </c>
      <c r="H47" s="11">
        <f>Estimating!H52+'Project Mgmt.'!H51+SP!H51</f>
        <v>13</v>
      </c>
      <c r="I47" s="11">
        <f>Estimating!I52+'Project Mgmt.'!I51+SP!I51</f>
        <v>15</v>
      </c>
      <c r="J47" s="11">
        <f>Estimating!J52+'Project Mgmt.'!J51+SP!J51</f>
        <v>17</v>
      </c>
      <c r="K47" s="11">
        <f>Estimating!K52+'Project Mgmt.'!K51+SP!K51</f>
        <v>9</v>
      </c>
      <c r="L47" s="11">
        <f>Estimating!L52+'Project Mgmt.'!L51+SP!L51</f>
        <v>16</v>
      </c>
      <c r="M47" s="11">
        <f>Estimating!M52+'Project Mgmt.'!M51+SP!M51</f>
        <v>15</v>
      </c>
      <c r="N47" s="11">
        <f>Estimating!N52+'Project Mgmt.'!N51+SP!N51</f>
        <v>19</v>
      </c>
      <c r="O47" s="35">
        <f>SUM(S47/12)</f>
        <v>17.777777777777775</v>
      </c>
      <c r="P47" s="35">
        <f>SUM(R47/P$7)</f>
        <v>14.666666666666666</v>
      </c>
      <c r="Q47" s="35">
        <f>SUM(O47*P$7)</f>
        <v>213.33333333333331</v>
      </c>
      <c r="R47" s="35">
        <f>C47+D47+E47+F47+G47+H47+I47+J47+K47+L47+M47+N47</f>
        <v>176</v>
      </c>
      <c r="S47" s="120">
        <f>SUM(S49/S48)</f>
        <v>213.33333333333331</v>
      </c>
    </row>
    <row r="48" spans="1:20">
      <c r="A48" s="105" t="s">
        <v>155</v>
      </c>
      <c r="B48" s="10"/>
      <c r="C48" s="133">
        <f t="shared" ref="C48:R48" si="4">SUM(C49/C47)</f>
        <v>0.45454545454545453</v>
      </c>
      <c r="D48" s="133">
        <f t="shared" si="4"/>
        <v>0.26666666666666666</v>
      </c>
      <c r="E48" s="133">
        <f t="shared" si="4"/>
        <v>0.53846153846153844</v>
      </c>
      <c r="F48" s="133">
        <f t="shared" si="4"/>
        <v>0.40909090909090912</v>
      </c>
      <c r="G48" s="133">
        <f t="shared" si="4"/>
        <v>0.45454545454545453</v>
      </c>
      <c r="H48" s="133">
        <f t="shared" si="4"/>
        <v>0.30769230769230771</v>
      </c>
      <c r="I48" s="133">
        <f t="shared" si="4"/>
        <v>0.53333333333333333</v>
      </c>
      <c r="J48" s="133">
        <f t="shared" si="4"/>
        <v>0.6470588235294118</v>
      </c>
      <c r="K48" s="133">
        <f t="shared" si="4"/>
        <v>0.33333333333333331</v>
      </c>
      <c r="L48" s="133">
        <f t="shared" si="4"/>
        <v>0.375</v>
      </c>
      <c r="M48" s="133">
        <f t="shared" si="4"/>
        <v>0.53333333333333333</v>
      </c>
      <c r="N48" s="133">
        <f t="shared" si="4"/>
        <v>0.47368421052631576</v>
      </c>
      <c r="O48" s="133">
        <f t="shared" si="4"/>
        <v>0.45000000000000007</v>
      </c>
      <c r="P48" s="133">
        <f t="shared" si="4"/>
        <v>0.44886363636363635</v>
      </c>
      <c r="Q48" s="133">
        <f t="shared" si="4"/>
        <v>0.45000000000000007</v>
      </c>
      <c r="R48" s="133">
        <f t="shared" si="4"/>
        <v>0.44886363636363635</v>
      </c>
      <c r="S48" s="121">
        <v>0.45</v>
      </c>
    </row>
    <row r="49" spans="1:19" s="2" customFormat="1" ht="13.5" thickBot="1">
      <c r="A49" s="106" t="s">
        <v>186</v>
      </c>
      <c r="B49" s="122"/>
      <c r="C49" s="102">
        <f>Estimating!C54+'Project Mgmt.'!C53+SP!C53</f>
        <v>5</v>
      </c>
      <c r="D49" s="102">
        <f>Estimating!D54+'Project Mgmt.'!D53+SP!D53</f>
        <v>4</v>
      </c>
      <c r="E49" s="102">
        <f>Estimating!E54+'Project Mgmt.'!E53+SP!E53</f>
        <v>7</v>
      </c>
      <c r="F49" s="102">
        <f>Estimating!F54+'Project Mgmt.'!F53+SP!F53</f>
        <v>9</v>
      </c>
      <c r="G49" s="102">
        <f>Estimating!G54+'Project Mgmt.'!G53+SP!G53</f>
        <v>5</v>
      </c>
      <c r="H49" s="102">
        <f>Estimating!H54+'Project Mgmt.'!H53+SP!H53</f>
        <v>4</v>
      </c>
      <c r="I49" s="102">
        <f>Estimating!I54+'Project Mgmt.'!I53+SP!I53</f>
        <v>8</v>
      </c>
      <c r="J49" s="102">
        <f>Estimating!J54+'Project Mgmt.'!J53+SP!J53</f>
        <v>11</v>
      </c>
      <c r="K49" s="102">
        <f>Estimating!K54+'Project Mgmt.'!K53+SP!K53</f>
        <v>3</v>
      </c>
      <c r="L49" s="102">
        <f>Estimating!L54+'Project Mgmt.'!L53+SP!L53</f>
        <v>6</v>
      </c>
      <c r="M49" s="102">
        <f>Estimating!M54+'Project Mgmt.'!M53+SP!M53</f>
        <v>8</v>
      </c>
      <c r="N49" s="102">
        <f>Estimating!N54+'Project Mgmt.'!N53+SP!N53</f>
        <v>9</v>
      </c>
      <c r="O49" s="107">
        <f>SUM(S49/12)</f>
        <v>8</v>
      </c>
      <c r="P49" s="107">
        <f>SUM(R49/P$7)</f>
        <v>6.583333333333333</v>
      </c>
      <c r="Q49" s="107">
        <f>SUM(O49*P46)</f>
        <v>96</v>
      </c>
      <c r="R49" s="107">
        <f>C49+D49+E49+F49+G49+H49+I49+J49+K49+L49+M49+N49</f>
        <v>79</v>
      </c>
      <c r="S49" s="124">
        <v>96</v>
      </c>
    </row>
    <row r="50" spans="1:19" s="2" customFormat="1">
      <c r="A50" s="89"/>
      <c r="B50" s="90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2"/>
      <c r="P50" s="92"/>
      <c r="Q50" s="92"/>
      <c r="R50" s="92"/>
      <c r="S50" s="93"/>
    </row>
    <row r="51" spans="1:19" ht="13.5" thickBot="1">
      <c r="A51" s="86"/>
      <c r="B51" s="86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</row>
    <row r="52" spans="1:19" ht="15.75">
      <c r="A52" s="103" t="s">
        <v>190</v>
      </c>
      <c r="B52" s="83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7"/>
    </row>
    <row r="53" spans="1:19" s="2" customFormat="1">
      <c r="A53" s="105" t="s">
        <v>156</v>
      </c>
      <c r="B53" s="41"/>
      <c r="C53" s="11">
        <f>Estimating!C58+'Project Mgmt.'!C57+SP!C57</f>
        <v>0</v>
      </c>
      <c r="D53" s="11">
        <f>Estimating!D58+'Project Mgmt.'!D57+SP!D57</f>
        <v>0</v>
      </c>
      <c r="E53" s="11">
        <f>Estimating!E58+'Project Mgmt.'!E57+SP!E57</f>
        <v>0</v>
      </c>
      <c r="F53" s="11">
        <f>Estimating!F58+'Project Mgmt.'!F57+SP!F57</f>
        <v>0</v>
      </c>
      <c r="G53" s="11">
        <f>Estimating!G58+'Project Mgmt.'!G57+SP!G57</f>
        <v>0</v>
      </c>
      <c r="H53" s="11">
        <f>Estimating!H58+'Project Mgmt.'!H57+SP!H57</f>
        <v>0</v>
      </c>
      <c r="I53" s="11">
        <f>Estimating!I58+'Project Mgmt.'!I57+SP!I57</f>
        <v>0</v>
      </c>
      <c r="J53" s="11">
        <f>Estimating!J58+'Project Mgmt.'!J57+SP!J57</f>
        <v>0</v>
      </c>
      <c r="K53" s="11">
        <f>Estimating!K58+'Project Mgmt.'!K57+SP!K57</f>
        <v>0</v>
      </c>
      <c r="L53" s="11">
        <f>Estimating!L58+'Project Mgmt.'!L57+SP!L57</f>
        <v>0</v>
      </c>
      <c r="M53" s="11">
        <f>Estimating!M58+'Project Mgmt.'!M57+SP!M57</f>
        <v>0</v>
      </c>
      <c r="N53" s="11">
        <f>Estimating!N58+'Project Mgmt.'!N57+SP!N57</f>
        <v>0</v>
      </c>
      <c r="O53" s="35"/>
      <c r="P53" s="35"/>
      <c r="Q53" s="35"/>
      <c r="R53" s="35">
        <f>C53+D53+E53+F53+G53+H53+I53+J53+K53+L53+M53+N53</f>
        <v>0</v>
      </c>
      <c r="S53" s="109"/>
    </row>
    <row r="54" spans="1:19">
      <c r="A54" s="104" t="s">
        <v>187</v>
      </c>
      <c r="B54" s="10"/>
      <c r="C54" s="133" t="e">
        <f t="shared" ref="C54:N54" si="5">SUM(C55/C53)</f>
        <v>#DIV/0!</v>
      </c>
      <c r="D54" s="133" t="e">
        <f t="shared" si="5"/>
        <v>#DIV/0!</v>
      </c>
      <c r="E54" s="133" t="e">
        <f t="shared" si="5"/>
        <v>#DIV/0!</v>
      </c>
      <c r="F54" s="133" t="e">
        <f t="shared" si="5"/>
        <v>#DIV/0!</v>
      </c>
      <c r="G54" s="133" t="e">
        <f t="shared" si="5"/>
        <v>#DIV/0!</v>
      </c>
      <c r="H54" s="133" t="e">
        <f t="shared" si="5"/>
        <v>#DIV/0!</v>
      </c>
      <c r="I54" s="133" t="e">
        <f t="shared" si="5"/>
        <v>#DIV/0!</v>
      </c>
      <c r="J54" s="133" t="e">
        <f t="shared" si="5"/>
        <v>#DIV/0!</v>
      </c>
      <c r="K54" s="133" t="e">
        <f t="shared" si="5"/>
        <v>#DIV/0!</v>
      </c>
      <c r="L54" s="133" t="e">
        <f t="shared" si="5"/>
        <v>#DIV/0!</v>
      </c>
      <c r="M54" s="133" t="e">
        <f t="shared" si="5"/>
        <v>#DIV/0!</v>
      </c>
      <c r="N54" s="133" t="e">
        <f t="shared" si="5"/>
        <v>#DIV/0!</v>
      </c>
      <c r="O54" s="130"/>
      <c r="P54" s="133">
        <f>SUM(P55/P47)</f>
        <v>0</v>
      </c>
      <c r="Q54" s="130"/>
      <c r="R54" s="133" t="e">
        <f>SUM(R55/R53)</f>
        <v>#DIV/0!</v>
      </c>
      <c r="S54" s="131"/>
    </row>
    <row r="55" spans="1:19">
      <c r="A55" s="104" t="s">
        <v>191</v>
      </c>
      <c r="B55" s="10"/>
      <c r="C55" s="11">
        <f>Estimating!C60+'Project Mgmt.'!C59+SP!C59</f>
        <v>0</v>
      </c>
      <c r="D55" s="11">
        <f>Estimating!D60+'Project Mgmt.'!D59+SP!D59</f>
        <v>0</v>
      </c>
      <c r="E55" s="11">
        <f>Estimating!E60+'Project Mgmt.'!E59+SP!E59</f>
        <v>0</v>
      </c>
      <c r="F55" s="11">
        <f>Estimating!F60+'Project Mgmt.'!F59+SP!F59</f>
        <v>0</v>
      </c>
      <c r="G55" s="11">
        <f>Estimating!G60+'Project Mgmt.'!G59+SP!G59</f>
        <v>0</v>
      </c>
      <c r="H55" s="11">
        <f>Estimating!H60+'Project Mgmt.'!H59+SP!H59</f>
        <v>0</v>
      </c>
      <c r="I55" s="11">
        <f>Estimating!I60+'Project Mgmt.'!I59+SP!I59</f>
        <v>0</v>
      </c>
      <c r="J55" s="11">
        <f>Estimating!J60+'Project Mgmt.'!J59+SP!J59</f>
        <v>0</v>
      </c>
      <c r="K55" s="11">
        <f>Estimating!K60+'Project Mgmt.'!K59+SP!K59</f>
        <v>0</v>
      </c>
      <c r="L55" s="11">
        <f>Estimating!L60+'Project Mgmt.'!L59+SP!L59</f>
        <v>0</v>
      </c>
      <c r="M55" s="11">
        <f>Estimating!M60+'Project Mgmt.'!M59+SP!M59</f>
        <v>0</v>
      </c>
      <c r="N55" s="11">
        <f>Estimating!N60+'Project Mgmt.'!N59+SP!N59</f>
        <v>0</v>
      </c>
      <c r="O55" s="130"/>
      <c r="P55" s="130">
        <f>SUM(R55/P46)</f>
        <v>0</v>
      </c>
      <c r="Q55" s="130"/>
      <c r="R55" s="35">
        <f>C55+D55+E55+F55+G55+H55+I55+J55+K55+L55+M55+N55</f>
        <v>0</v>
      </c>
      <c r="S55" s="131"/>
    </row>
    <row r="56" spans="1:19">
      <c r="A56" s="105"/>
      <c r="B56" s="1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1"/>
    </row>
    <row r="57" spans="1:19">
      <c r="A57" s="104" t="s">
        <v>189</v>
      </c>
      <c r="B57" s="10"/>
      <c r="C57" s="133">
        <f t="shared" ref="C57:N57" si="6">SUM(C58/C47)</f>
        <v>0.45454545454545453</v>
      </c>
      <c r="D57" s="133">
        <f t="shared" si="6"/>
        <v>0.26666666666666666</v>
      </c>
      <c r="E57" s="133">
        <f t="shared" si="6"/>
        <v>0.53846153846153844</v>
      </c>
      <c r="F57" s="133">
        <f t="shared" si="6"/>
        <v>0.40909090909090912</v>
      </c>
      <c r="G57" s="133">
        <f t="shared" si="6"/>
        <v>0.45454545454545453</v>
      </c>
      <c r="H57" s="133">
        <f t="shared" si="6"/>
        <v>0.30769230769230771</v>
      </c>
      <c r="I57" s="133">
        <f t="shared" si="6"/>
        <v>0.53333333333333333</v>
      </c>
      <c r="J57" s="133">
        <f t="shared" si="6"/>
        <v>0.6470588235294118</v>
      </c>
      <c r="K57" s="133">
        <f t="shared" si="6"/>
        <v>0.33333333333333331</v>
      </c>
      <c r="L57" s="133">
        <f t="shared" si="6"/>
        <v>0.375</v>
      </c>
      <c r="M57" s="133">
        <f t="shared" si="6"/>
        <v>0.53333333333333333</v>
      </c>
      <c r="N57" s="133">
        <f t="shared" si="6"/>
        <v>0.47368421052631576</v>
      </c>
      <c r="O57" s="133">
        <f>SUM(O48)</f>
        <v>0.45000000000000007</v>
      </c>
      <c r="P57" s="133">
        <f>SUM(P58/P47)</f>
        <v>0.44886363636363635</v>
      </c>
      <c r="Q57" s="133">
        <f>SUM(Q48)</f>
        <v>0.45000000000000007</v>
      </c>
      <c r="R57" s="133">
        <f>SUM(R58/R47)</f>
        <v>0.44886363636363635</v>
      </c>
      <c r="S57" s="131"/>
    </row>
    <row r="58" spans="1:19" ht="13.5" thickBot="1">
      <c r="A58" s="106" t="s">
        <v>188</v>
      </c>
      <c r="B58" s="101"/>
      <c r="C58" s="138">
        <f t="shared" ref="C58:N58" si="7">SUM(C49+C55)</f>
        <v>5</v>
      </c>
      <c r="D58" s="138">
        <f t="shared" si="7"/>
        <v>4</v>
      </c>
      <c r="E58" s="138">
        <f t="shared" si="7"/>
        <v>7</v>
      </c>
      <c r="F58" s="138">
        <f t="shared" si="7"/>
        <v>9</v>
      </c>
      <c r="G58" s="138">
        <f t="shared" si="7"/>
        <v>5</v>
      </c>
      <c r="H58" s="138">
        <f t="shared" si="7"/>
        <v>4</v>
      </c>
      <c r="I58" s="138">
        <f t="shared" si="7"/>
        <v>8</v>
      </c>
      <c r="J58" s="138">
        <f t="shared" si="7"/>
        <v>11</v>
      </c>
      <c r="K58" s="138">
        <f t="shared" si="7"/>
        <v>3</v>
      </c>
      <c r="L58" s="138">
        <f t="shared" si="7"/>
        <v>6</v>
      </c>
      <c r="M58" s="138">
        <f t="shared" si="7"/>
        <v>8</v>
      </c>
      <c r="N58" s="138">
        <f t="shared" si="7"/>
        <v>9</v>
      </c>
      <c r="O58" s="138">
        <f>SUM(O49)</f>
        <v>8</v>
      </c>
      <c r="P58" s="138">
        <f>SUM(R58/P46)</f>
        <v>6.583333333333333</v>
      </c>
      <c r="Q58" s="138">
        <f>SUM(Q49)</f>
        <v>96</v>
      </c>
      <c r="R58" s="107">
        <f>C58+D58+E58+F58+G58+H58+I58+J58+K58+L58+M58+N58</f>
        <v>79</v>
      </c>
      <c r="S58" s="139"/>
    </row>
  </sheetData>
  <mergeCells count="10">
    <mergeCell ref="A1:S1"/>
    <mergeCell ref="A2:S2"/>
    <mergeCell ref="A3:S3"/>
    <mergeCell ref="A4:S4"/>
    <mergeCell ref="A46:B46"/>
    <mergeCell ref="A5:B5"/>
    <mergeCell ref="A7:B7"/>
    <mergeCell ref="A6:B6"/>
    <mergeCell ref="A44:B44"/>
    <mergeCell ref="A45:B45"/>
  </mergeCells>
  <phoneticPr fontId="0" type="noConversion"/>
  <printOptions horizontalCentered="1"/>
  <pageMargins left="0.47" right="0.25" top="0.5" bottom="0.5" header="0.5" footer="0.5"/>
  <pageSetup paperSize="5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63"/>
  <sheetViews>
    <sheetView workbookViewId="0">
      <selection activeCell="Q12" sqref="Q12"/>
    </sheetView>
  </sheetViews>
  <sheetFormatPr defaultRowHeight="12.75"/>
  <cols>
    <col min="1" max="1" width="2.5703125" customWidth="1"/>
    <col min="2" max="2" width="20.5703125" customWidth="1"/>
    <col min="3" max="3" width="12.42578125" customWidth="1"/>
    <col min="4" max="4" width="11" customWidth="1"/>
    <col min="5" max="5" width="12.42578125" customWidth="1"/>
    <col min="6" max="6" width="11" customWidth="1"/>
    <col min="7" max="7" width="12" customWidth="1"/>
    <col min="8" max="8" width="11" customWidth="1"/>
    <col min="9" max="15" width="11.5703125" customWidth="1"/>
    <col min="16" max="16" width="12" customWidth="1"/>
    <col min="17" max="17" width="12.5703125" customWidth="1"/>
    <col min="18" max="18" width="13.42578125" customWidth="1"/>
    <col min="19" max="19" width="12.5703125" customWidth="1"/>
    <col min="20" max="20" width="12" hidden="1" customWidth="1"/>
  </cols>
  <sheetData>
    <row r="1" spans="1:21" ht="18">
      <c r="A1" s="190" t="s">
        <v>129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21" ht="15.75">
      <c r="A2" s="191" t="s">
        <v>159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</row>
    <row r="3" spans="1:21" ht="15.75">
      <c r="A3" s="191" t="s">
        <v>157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</row>
    <row r="4" spans="1:21" ht="13.5" thickBot="1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21">
      <c r="A5" s="195"/>
      <c r="B5" s="196"/>
      <c r="C5" s="97" t="s">
        <v>130</v>
      </c>
      <c r="D5" s="97" t="s">
        <v>131</v>
      </c>
      <c r="E5" s="97" t="s">
        <v>132</v>
      </c>
      <c r="F5" s="97" t="s">
        <v>133</v>
      </c>
      <c r="G5" s="97" t="s">
        <v>134</v>
      </c>
      <c r="H5" s="97" t="s">
        <v>135</v>
      </c>
      <c r="I5" s="97" t="s">
        <v>136</v>
      </c>
      <c r="J5" s="97" t="s">
        <v>137</v>
      </c>
      <c r="K5" s="97" t="s">
        <v>138</v>
      </c>
      <c r="L5" s="97" t="s">
        <v>139</v>
      </c>
      <c r="M5" s="97" t="s">
        <v>140</v>
      </c>
      <c r="N5" s="97" t="s">
        <v>141</v>
      </c>
      <c r="O5" s="115" t="str">
        <f>('EST. V.F.'!O5)</f>
        <v>2014 Monthly</v>
      </c>
      <c r="P5" s="115" t="str">
        <f>('EST. V.F.'!P5)</f>
        <v>2014 Monthly</v>
      </c>
      <c r="Q5" s="115" t="str">
        <f>('EST. V.F.'!Q5)</f>
        <v>2014 To Date</v>
      </c>
      <c r="R5" s="115" t="str">
        <f>('EST. V.F.'!R5)</f>
        <v>2014 To Date</v>
      </c>
      <c r="S5" s="115" t="str">
        <f>('EST. V.F.'!S5)</f>
        <v>2014 Annual</v>
      </c>
      <c r="T5" s="112" t="s">
        <v>148</v>
      </c>
      <c r="U5" s="6"/>
    </row>
    <row r="6" spans="1:21">
      <c r="A6" s="197"/>
      <c r="B6" s="198"/>
      <c r="C6" s="8" t="s">
        <v>142</v>
      </c>
      <c r="D6" s="8" t="s">
        <v>142</v>
      </c>
      <c r="E6" s="8" t="s">
        <v>142</v>
      </c>
      <c r="F6" s="8" t="s">
        <v>142</v>
      </c>
      <c r="G6" s="8" t="s">
        <v>142</v>
      </c>
      <c r="H6" s="8" t="s">
        <v>142</v>
      </c>
      <c r="I6" s="8" t="s">
        <v>142</v>
      </c>
      <c r="J6" s="8" t="s">
        <v>142</v>
      </c>
      <c r="K6" s="8" t="s">
        <v>142</v>
      </c>
      <c r="L6" s="8" t="s">
        <v>142</v>
      </c>
      <c r="M6" s="8" t="s">
        <v>142</v>
      </c>
      <c r="N6" s="8" t="s">
        <v>142</v>
      </c>
      <c r="O6" s="8" t="s">
        <v>143</v>
      </c>
      <c r="P6" s="9" t="s">
        <v>153</v>
      </c>
      <c r="Q6" s="9" t="s">
        <v>143</v>
      </c>
      <c r="R6" s="9" t="s">
        <v>142</v>
      </c>
      <c r="S6" s="118" t="s">
        <v>143</v>
      </c>
      <c r="T6" s="112"/>
    </row>
    <row r="7" spans="1:21" ht="15.75">
      <c r="A7" s="193" t="s">
        <v>144</v>
      </c>
      <c r="B7" s="19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9">
        <f>'EST. V.F.'!P7</f>
        <v>12</v>
      </c>
      <c r="Q7" s="11"/>
      <c r="R7" s="11"/>
      <c r="S7" s="110"/>
      <c r="T7" s="113"/>
    </row>
    <row r="8" spans="1:21">
      <c r="A8" s="105" t="s">
        <v>154</v>
      </c>
      <c r="B8" s="10"/>
      <c r="C8" s="40">
        <f t="array" ref="C8">SUM(IF('Bid Log'!$M$3:$M$324=Tables!$G3,IF('Bid Log'!$O$3:$O$324=Tables!$W2:$AZ2,'Bid Log'!$P$3:$P$324)))</f>
        <v>4254189</v>
      </c>
      <c r="D8" s="40">
        <f t="array" ref="D8">SUM(IF('Bid Log'!$M$3:$M$324=Tables!$G3,IF('Bid Log'!$O$3:$O$324=Tables!$W3:$BA3,'Bid Log'!$P$3:$P$324)))</f>
        <v>2171740</v>
      </c>
      <c r="E8" s="40">
        <f t="array" ref="E8">SUM(IF('Bid Log'!$M$3:$M$324=Tables!$G3,IF('Bid Log'!$O$3:$O$324=Tables!$W4:$AZ4,'Bid Log'!$P$3:$P$324)))</f>
        <v>5440371</v>
      </c>
      <c r="F8" s="40">
        <f t="array" ref="F8">SUM(IF('Bid Log'!$M$3:$M$324=Tables!$G3,IF('Bid Log'!$O$3:$O$324=Tables!$W5:$BA5,'Bid Log'!$P$3:$P$324)))</f>
        <v>1352330</v>
      </c>
      <c r="G8" s="40">
        <f t="array" ref="G8">SUM(IF('Bid Log'!$M$3:$M$324=Tables!$G3,IF('Bid Log'!$O$3:$O$324=Tables!$W6:$BA6,'Bid Log'!$P$3:$P$324)))</f>
        <v>2327284</v>
      </c>
      <c r="H8" s="40">
        <f t="array" ref="H8">SUM(IF('Bid Log'!$M$3:$M$324=Tables!$G3,IF('Bid Log'!$O$3:$O$324=Tables!$W7:$AX7,'Bid Log'!$P$3:$P$324)))</f>
        <v>2310241</v>
      </c>
      <c r="I8" s="40">
        <f t="array" ref="I8">SUM(IF('Bid Log'!$M$3:$M$324=Tables!$G3,IF('Bid Log'!$O$3:$O$324=Tables!$W8:$BA8,'Bid Log'!$P$3:$P$324)))</f>
        <v>11404389</v>
      </c>
      <c r="J8" s="40">
        <f t="array" ref="J8">SUM(IF('Bid Log'!$M$3:$M$324=Tables!$G3,IF('Bid Log'!$O$3:$O$324=Tables!$W9:$AZ9,'Bid Log'!$P$3:$P$324)))</f>
        <v>3310267</v>
      </c>
      <c r="K8" s="40">
        <f t="array" ref="K8">SUM(IF('Bid Log'!$M$3:$M$324=Tables!$G3,IF('Bid Log'!$O$3:$O$324=Tables!$W10:$BA10,'Bid Log'!$P$3:$P$324)))</f>
        <v>4762632</v>
      </c>
      <c r="L8" s="40">
        <f t="array" ref="L8">SUM(IF('Bid Log'!$M$3:$M$324=Tables!$G3,IF('Bid Log'!$O$3:$O$324=Tables!$W11:$AZ11,'Bid Log'!$P$3:$P$324)))</f>
        <v>13756009</v>
      </c>
      <c r="M8" s="40">
        <f t="array" ref="M8">SUM(IF('Bid Log'!$M$3:$M$324=Tables!$G3,IF('Bid Log'!$O$3:$O$324=Tables!$W12:$BA12,'Bid Log'!$P$3:$P$324)))</f>
        <v>8604674</v>
      </c>
      <c r="N8" s="40">
        <f t="array" ref="N8">SUM(IF('Bid Log'!$M$3:$M$324=Tables!$G3,IF('Bid Log'!$O$3:$O$324=Tables!$W13:$BA13,'Bid Log'!$P$3:$P$324)))</f>
        <v>13419618</v>
      </c>
      <c r="O8" s="35">
        <f>SUM(S8/12)</f>
        <v>10714285.714285713</v>
      </c>
      <c r="P8" s="35">
        <f>SUM(R8/P$7)</f>
        <v>6092812</v>
      </c>
      <c r="Q8" s="35">
        <f>SUM(O8*P$7)</f>
        <v>128571428.57142855</v>
      </c>
      <c r="R8" s="35">
        <f>C8+D8+E8+F8+G8+H8+I8+J8+K8+L8+M8+N8</f>
        <v>73113744</v>
      </c>
      <c r="S8" s="120">
        <f>SUM(S10/S9)</f>
        <v>128571428.57142855</v>
      </c>
      <c r="T8" s="88" t="e">
        <f>SUM(R8+#REF!)</f>
        <v>#REF!</v>
      </c>
    </row>
    <row r="9" spans="1:21">
      <c r="A9" s="105" t="s">
        <v>155</v>
      </c>
      <c r="B9" s="10"/>
      <c r="C9" s="34">
        <f t="shared" ref="C9:R9" si="0">SUM(C10/C8)</f>
        <v>0.21363507827226294</v>
      </c>
      <c r="D9" s="34">
        <f t="shared" si="0"/>
        <v>6.8679031559947326E-2</v>
      </c>
      <c r="E9" s="34">
        <f t="shared" si="0"/>
        <v>0.17596980058896719</v>
      </c>
      <c r="F9" s="34">
        <f t="shared" si="0"/>
        <v>0.20652281617652496</v>
      </c>
      <c r="G9" s="34">
        <f t="shared" si="0"/>
        <v>0.46197756698365994</v>
      </c>
      <c r="H9" s="34">
        <f t="shared" si="0"/>
        <v>0.44821644148813911</v>
      </c>
      <c r="I9" s="34">
        <f t="shared" si="0"/>
        <v>0.17574514513666625</v>
      </c>
      <c r="J9" s="34">
        <f t="shared" si="0"/>
        <v>8.3569996015427153E-2</v>
      </c>
      <c r="K9" s="34">
        <f t="shared" si="0"/>
        <v>0.29822060574908998</v>
      </c>
      <c r="L9" s="34">
        <f t="shared" si="0"/>
        <v>1.6523106374821361E-2</v>
      </c>
      <c r="M9" s="34">
        <f t="shared" si="0"/>
        <v>0.24001153326668739</v>
      </c>
      <c r="N9" s="34">
        <f t="shared" si="0"/>
        <v>7.8446346237277392E-3</v>
      </c>
      <c r="O9" s="34">
        <f t="shared" si="0"/>
        <v>0.14000000000000001</v>
      </c>
      <c r="P9" s="34">
        <f t="shared" si="0"/>
        <v>0.14367026533342347</v>
      </c>
      <c r="Q9" s="34">
        <f t="shared" si="0"/>
        <v>0.14000000000000001</v>
      </c>
      <c r="R9" s="34">
        <f t="shared" si="0"/>
        <v>0.1436702653334235</v>
      </c>
      <c r="S9" s="121">
        <v>0.14000000000000001</v>
      </c>
      <c r="T9" s="114" t="e">
        <f t="array" ref="T9">SUM(T10/T8)</f>
        <v>#REF!</v>
      </c>
    </row>
    <row r="10" spans="1:21" s="2" customFormat="1" ht="13.5" thickBot="1">
      <c r="A10" s="106" t="s">
        <v>186</v>
      </c>
      <c r="B10" s="122"/>
      <c r="C10" s="123">
        <f t="array" ref="C10">SUM(IF('Bid Log'!$Z$3:$Z$324=Tables!$J$3,IF('Bid Log'!$M$3:$M$324=Tables!$G3,IF('Bid Log'!$O$3:$O$324=Tables!$W2:$AZ2,'Bid Log'!$P$3:$P$324))))</f>
        <v>908844</v>
      </c>
      <c r="D10" s="123">
        <f t="array" ref="D10">SUM(IF('Bid Log'!$Z$3:$Z$324=Tables!$J$3,IF('Bid Log'!$M$3:$M$324=Tables!$G3,IF('Bid Log'!$O$3:$O$324=Tables!$W3:$BA3,'Bid Log'!$P$3:$P$324))))</f>
        <v>149153</v>
      </c>
      <c r="E10" s="123">
        <f t="array" ref="E10">SUM(IF('Bid Log'!$Z$3:$Z$324=Tables!$J$3,IF('Bid Log'!$M$3:$M$324=Tables!$G3,IF('Bid Log'!$O$3:$O$324=Tables!$W4:$AZ4,'Bid Log'!$P$3:$P$324))))</f>
        <v>957341</v>
      </c>
      <c r="F10" s="123">
        <f t="array" ref="F10">SUM(IF('Bid Log'!$Z$3:$Z$324=Tables!$J$3,IF('Bid Log'!$M$3:$M$324=Tables!$G3,IF('Bid Log'!$O$3:$O$324=Tables!$W5:$BA5,'Bid Log'!$P$3:$P$324))))</f>
        <v>279287</v>
      </c>
      <c r="G10" s="123">
        <f t="array" ref="G10">SUM(IF('Bid Log'!$Z$3:$Z$324=Tables!$J$3,IF('Bid Log'!$M$3:$M$324=Tables!$G3,IF('Bid Log'!$O$3:$O$324=Tables!$W6:$BA6,'Bid Log'!$P$3:$P$324))))</f>
        <v>1075153</v>
      </c>
      <c r="H10" s="123">
        <f t="array" ref="H10">SUM(IF('Bid Log'!$Z$3:$Z$324=Tables!$J$3,IF('Bid Log'!$M$3:$M$324=Tables!$G3,IF('Bid Log'!$O$3:$O$324=Tables!$W7:$AX7,'Bid Log'!$P$3:$P$324))))</f>
        <v>1035488</v>
      </c>
      <c r="I10" s="123">
        <f t="array" ref="I10">SUM(IF('Bid Log'!$Z$3:$Z$324=Tables!$J$3,IF('Bid Log'!$M$3:$M$324=Tables!$G3,IF('Bid Log'!$O$3:$O$324=Tables!$W8:$BA8,'Bid Log'!$P$3:$P$324))))</f>
        <v>2004266</v>
      </c>
      <c r="J10" s="123">
        <f t="array" ref="J10">SUM(IF('Bid Log'!$Z$3:$Z$324=Tables!$J$3,IF('Bid Log'!$M$3:$M$324=Tables!$G3,IF('Bid Log'!$O$3:$O$324=Tables!$W9:$AZ9,'Bid Log'!$P$3:$P$324))))</f>
        <v>276639</v>
      </c>
      <c r="K10" s="123">
        <f t="array" ref="K10">SUM(IF('Bid Log'!$Z$3:$Z$324=Tables!$J$3,IF('Bid Log'!$M$3:$M$324=Tables!$G3,IF('Bid Log'!$O$3:$O$324=Tables!$W10:$BA10,'Bid Log'!$P$3:$P$324))))</f>
        <v>1420315</v>
      </c>
      <c r="L10" s="123">
        <f t="array" ref="L10">SUM(IF('Bid Log'!$Z$3:$Z$324=Tables!$J$3,IF('Bid Log'!$M$3:$M$324=Tables!$G3,IF('Bid Log'!$O$3:$O$324=Tables!$W11:$AZ11,'Bid Log'!$P$3:$P$324))))</f>
        <v>227292</v>
      </c>
      <c r="M10" s="123">
        <f t="array" ref="M10">SUM(IF('Bid Log'!$Z$3:$Z$324=Tables!$J$3,IF('Bid Log'!$M$3:$M$324=Tables!$G3,IF('Bid Log'!$O$3:$O$324=Tables!$W12:$BA12,'Bid Log'!$P$3:$P$324))))</f>
        <v>2065221</v>
      </c>
      <c r="N10" s="123">
        <f t="array" ref="N10">SUM(IF('Bid Log'!$Z$3:$Z$324=Tables!$J$3,IF('Bid Log'!$M$3:$M$324=Tables!$G3,IF('Bid Log'!$O$3:$O$324=Tables!$W13:$BA13,'Bid Log'!$P$3:$P$324))))</f>
        <v>105272</v>
      </c>
      <c r="O10" s="107">
        <f>SUM(S10/12)</f>
        <v>1500000</v>
      </c>
      <c r="P10" s="107">
        <f>SUM(R10/P$7)</f>
        <v>875355.91666666663</v>
      </c>
      <c r="Q10" s="107">
        <f>SUM(O10*P7)</f>
        <v>18000000</v>
      </c>
      <c r="R10" s="107">
        <f>C10+D10+E10+F10+G10+H10+I10+J10+K10+L10+M10+N10</f>
        <v>10504271</v>
      </c>
      <c r="S10" s="124">
        <v>18000000</v>
      </c>
      <c r="T10" s="88" t="e">
        <f>SUM(R10+#REF!)</f>
        <v>#REF!</v>
      </c>
    </row>
    <row r="11" spans="1:21" s="2" customFormat="1">
      <c r="A11" s="89"/>
      <c r="B11" s="90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  <c r="P11" s="92"/>
      <c r="Q11" s="92"/>
      <c r="R11" s="92"/>
      <c r="S11" s="93"/>
      <c r="T11" s="88"/>
    </row>
    <row r="12" spans="1:21" ht="13.5" thickBot="1">
      <c r="A12" s="86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8"/>
    </row>
    <row r="13" spans="1:21" ht="15.75">
      <c r="A13" s="103" t="s">
        <v>190</v>
      </c>
      <c r="B13" s="83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108"/>
    </row>
    <row r="14" spans="1:21" s="2" customFormat="1">
      <c r="A14" s="105" t="s">
        <v>156</v>
      </c>
      <c r="B14" s="41"/>
      <c r="C14" s="40">
        <f t="array" ref="C14">SUM(IF('Bid Log'!$Z$3:$Z$324=Tables!$J$5,IF('Bid Log'!$M$3:$M$324=Tables!$G3,IF('Bid Log'!$O$3:$O$324=Tables!$W2:$AZ2,'Bid Log'!$P$3:$P$324))))</f>
        <v>0</v>
      </c>
      <c r="D14" s="40">
        <f t="array" ref="D14">SUM(IF('Bid Log'!$Z$3:$Z$324=Tables!$J$5,IF('Bid Log'!$M$3:$M$324=Tables!$G3,IF('Bid Log'!$O$3:$O$324=Tables!$W3:$BA3,'Bid Log'!$P$3:$P$324))))</f>
        <v>0</v>
      </c>
      <c r="E14" s="40">
        <f t="array" ref="E14">SUM(IF('Bid Log'!$Z$3:$Z$324=Tables!$J$5,IF('Bid Log'!$M$3:$M$324=Tables!$G3,IF('Bid Log'!$O$3:$O$324=Tables!$W4:$AZ4,'Bid Log'!$P$3:$P$324))))</f>
        <v>0</v>
      </c>
      <c r="F14" s="40">
        <f t="array" ref="F14">SUM(IF('Bid Log'!$Z$3:$Z$324=Tables!$J$5,IF('Bid Log'!$M$3:$M$324=Tables!$G3,IF('Bid Log'!$O$3:$O$324=Tables!$W5:$BA5,'Bid Log'!$P$3:$P$324))))</f>
        <v>0</v>
      </c>
      <c r="G14" s="40">
        <f t="array" ref="G14">SUM(IF('Bid Log'!$Z$3:$Z$324=Tables!$J$5,IF('Bid Log'!$M$3:$M$324=Tables!$G3,IF('Bid Log'!$O$3:$O$324=Tables!$W6:$BA6,'Bid Log'!$P$3:$P$324))))</f>
        <v>0</v>
      </c>
      <c r="H14" s="40">
        <f t="array" ref="H14">SUM(IF('Bid Log'!$Z$3:$Z$324=Tables!$J$5,IF('Bid Log'!$M$3:$M$324=Tables!$G3,IF('Bid Log'!$O$3:$O$324=Tables!$W7:$AX7,'Bid Log'!$P$3:$P$324))))</f>
        <v>0</v>
      </c>
      <c r="I14" s="40">
        <f t="array" ref="I14">SUM(IF('Bid Log'!$Z$3:$Z$324=Tables!$J$5,IF('Bid Log'!$M$3:$M$324=Tables!$G3,IF('Bid Log'!$O$3:$O$324=Tables!$W8:$BA8,'Bid Log'!$P$3:$P$324))))</f>
        <v>0</v>
      </c>
      <c r="J14" s="40">
        <f t="array" ref="J14">SUM(IF('Bid Log'!$Z$3:$Z$324=Tables!$J$5,IF('Bid Log'!$M$3:$M$324=Tables!$G3,IF('Bid Log'!$O$3:$O$324=Tables!$W9:$AZ9,'Bid Log'!$P$3:$P$324))))</f>
        <v>0</v>
      </c>
      <c r="K14" s="40">
        <f t="array" ref="K14">SUM(IF('Bid Log'!$Z$3:$Z$324=Tables!$J$5,IF('Bid Log'!$M$3:$M$324=Tables!$G3,IF('Bid Log'!$O$3:$O$324=Tables!$W10:$BA10,'Bid Log'!$P$3:$P$324))))</f>
        <v>0</v>
      </c>
      <c r="L14" s="40">
        <f t="array" ref="L14">SUM(IF('Bid Log'!$Z$3:$Z$324=Tables!$J$5,IF('Bid Log'!$M$3:$M$324=Tables!$G3,IF('Bid Log'!$O$3:$O$324=Tables!$W11:$AZ11,'Bid Log'!$P$3:$P$324))))</f>
        <v>0</v>
      </c>
      <c r="M14" s="40">
        <f t="array" ref="M14">SUM(IF('Bid Log'!$Z$3:$Z$324=Tables!$J$5,IF('Bid Log'!$M$3:$M$324=Tables!$G3,IF('Bid Log'!$O$3:$O$324=Tables!$W12:$BA12,'Bid Log'!$P$3:$P$324))))</f>
        <v>0</v>
      </c>
      <c r="N14" s="40">
        <f t="array" ref="N14">SUM(IF('Bid Log'!$Z$3:$Z$324=Tables!$J$5,IF('Bid Log'!$M$3:$M$324=Tables!$G3,IF('Bid Log'!$O$3:$O$324=Tables!$W13:$BA13,'Bid Log'!$P$3:$P$324))))</f>
        <v>0</v>
      </c>
      <c r="O14" s="35"/>
      <c r="P14" s="35"/>
      <c r="Q14" s="35"/>
      <c r="R14" s="35">
        <f>C14+D14+E14+F14+G14+H14+I14+J14+K14+L14+M14+N14</f>
        <v>0</v>
      </c>
      <c r="S14" s="109"/>
      <c r="T14" s="88" t="e">
        <f>SUM(R14+#REF!)</f>
        <v>#REF!</v>
      </c>
    </row>
    <row r="15" spans="1:21">
      <c r="A15" s="104" t="s">
        <v>187</v>
      </c>
      <c r="B15" s="10"/>
      <c r="C15" s="34" t="e">
        <f t="shared" ref="C15:N15" si="1">SUM(C16/C14)</f>
        <v>#DIV/0!</v>
      </c>
      <c r="D15" s="34" t="e">
        <f t="shared" si="1"/>
        <v>#DIV/0!</v>
      </c>
      <c r="E15" s="34" t="e">
        <f t="shared" si="1"/>
        <v>#DIV/0!</v>
      </c>
      <c r="F15" s="34" t="e">
        <f t="shared" si="1"/>
        <v>#DIV/0!</v>
      </c>
      <c r="G15" s="34" t="e">
        <f t="shared" si="1"/>
        <v>#DIV/0!</v>
      </c>
      <c r="H15" s="34" t="e">
        <f t="shared" si="1"/>
        <v>#DIV/0!</v>
      </c>
      <c r="I15" s="34" t="e">
        <f t="shared" si="1"/>
        <v>#DIV/0!</v>
      </c>
      <c r="J15" s="34" t="e">
        <f t="shared" si="1"/>
        <v>#DIV/0!</v>
      </c>
      <c r="K15" s="34" t="e">
        <f t="shared" si="1"/>
        <v>#DIV/0!</v>
      </c>
      <c r="L15" s="34" t="e">
        <f t="shared" si="1"/>
        <v>#DIV/0!</v>
      </c>
      <c r="M15" s="34" t="e">
        <f t="shared" si="1"/>
        <v>#DIV/0!</v>
      </c>
      <c r="N15" s="34" t="e">
        <f t="shared" si="1"/>
        <v>#DIV/0!</v>
      </c>
      <c r="O15" s="11"/>
      <c r="P15" s="34">
        <f>SUM(P16/P8)</f>
        <v>0</v>
      </c>
      <c r="Q15" s="11"/>
      <c r="R15" s="34" t="e">
        <f>SUM(R16/R14)</f>
        <v>#DIV/0!</v>
      </c>
      <c r="S15" s="110"/>
    </row>
    <row r="16" spans="1:21">
      <c r="A16" s="104" t="s">
        <v>191</v>
      </c>
      <c r="B16" s="10"/>
      <c r="C16" s="40">
        <f t="array" ref="C16">SUM(IF('Bid Log'!$M$3:$M$324=Tables!$G3,IF('Bid Log'!$O$3:$O$324=Tables!$W2:$AZ2,'Bid Log'!$AB$3:$AB$324)))</f>
        <v>0</v>
      </c>
      <c r="D16" s="40">
        <f t="array" ref="D16">SUM(IF('Bid Log'!$M$3:$M$324=Tables!$G3,IF('Bid Log'!$O$3:$O$324=Tables!$W3:$BA3,'Bid Log'!$AB$3:$AB$324)))</f>
        <v>0</v>
      </c>
      <c r="E16" s="40">
        <f t="array" ref="E16">SUM(IF('Bid Log'!$M$3:$M$324=Tables!$G3,IF('Bid Log'!$O$3:$O$324=Tables!$W4:$AZ4,'Bid Log'!$AB$3:$AB$324)))</f>
        <v>0</v>
      </c>
      <c r="F16" s="40">
        <f t="array" ref="F16">SUM(IF('Bid Log'!$M$3:$M$324=Tables!$G3,IF('Bid Log'!$O$3:$O$324=Tables!$W5:$BA5,'Bid Log'!$AB$3:$AB$324)))</f>
        <v>0</v>
      </c>
      <c r="G16" s="40">
        <f t="array" ref="G16">SUM(IF('Bid Log'!$M$3:$M$324=Tables!$G3,IF('Bid Log'!$O$3:$O$324=Tables!$W6:$BA6,'Bid Log'!$AB$3:$AB$324)))</f>
        <v>0</v>
      </c>
      <c r="H16" s="40">
        <f t="array" ref="H16">SUM(IF('Bid Log'!$M$3:$M$324=Tables!$G3,IF('Bid Log'!$O$3:$O$324=Tables!$W7:$AX7,'Bid Log'!$AB$3:$AB$324)))</f>
        <v>0</v>
      </c>
      <c r="I16" s="40">
        <f t="array" ref="I16">SUM(IF('Bid Log'!$M$3:$M$324=Tables!$G3,IF('Bid Log'!$O$3:$O$324=Tables!$W8:$BA8,'Bid Log'!$AB$3:$AB$324)))</f>
        <v>0</v>
      </c>
      <c r="J16" s="40">
        <f t="array" ref="J16">SUM(IF('Bid Log'!$M$3:$M$324=Tables!$G3,IF('Bid Log'!$O$3:$O$324=Tables!$W9:$AZ9,'Bid Log'!$AB$3:$AB$324)))</f>
        <v>0</v>
      </c>
      <c r="K16" s="40">
        <f t="array" ref="K16">SUM(IF('Bid Log'!$M$3:$M$324=Tables!$G3,IF('Bid Log'!$O$3:$O$324=Tables!$W10:$BA10,'Bid Log'!$AB$3:$AB$324)))</f>
        <v>0</v>
      </c>
      <c r="L16" s="40">
        <f t="array" ref="L16">SUM(IF('Bid Log'!$M$3:$M$324=Tables!$G3,IF('Bid Log'!$O$3:$O$324=Tables!$W11:$AZ11,'Bid Log'!$AB$3:$AB$324)))</f>
        <v>0</v>
      </c>
      <c r="M16" s="40">
        <f t="array" ref="M16">SUM(IF('Bid Log'!$M$3:$M$324=Tables!$G3,IF('Bid Log'!$O$3:$O$324=Tables!$W12:$BA12,'Bid Log'!$AB$3:$AB$324)))</f>
        <v>0</v>
      </c>
      <c r="N16" s="40">
        <f t="array" ref="N16">SUM(IF('Bid Log'!$M$3:$M$324=Tables!$G3,IF('Bid Log'!$O$3:$O$324=Tables!$W13:$BA13,'Bid Log'!$AB$3:$AB$324)))</f>
        <v>0</v>
      </c>
      <c r="O16" s="11"/>
      <c r="P16" s="11">
        <f>SUM(R16/P7)</f>
        <v>0</v>
      </c>
      <c r="Q16" s="11"/>
      <c r="R16" s="35">
        <f>C16+D16+E16+F16+G16+H16+I16+J16+K16+L16+M16+N16</f>
        <v>0</v>
      </c>
      <c r="S16" s="110"/>
      <c r="T16" s="88"/>
    </row>
    <row r="17" spans="1:20">
      <c r="A17" s="105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0"/>
      <c r="T17" s="88"/>
    </row>
    <row r="18" spans="1:20">
      <c r="A18" s="104" t="s">
        <v>189</v>
      </c>
      <c r="B18" s="10"/>
      <c r="C18" s="34">
        <f t="shared" ref="C18:N18" si="2">SUM(C19/C8)</f>
        <v>0.21363507827226294</v>
      </c>
      <c r="D18" s="34">
        <f t="shared" si="2"/>
        <v>6.8679031559947326E-2</v>
      </c>
      <c r="E18" s="34">
        <f t="shared" si="2"/>
        <v>0.17596980058896719</v>
      </c>
      <c r="F18" s="34">
        <f t="shared" si="2"/>
        <v>0.20652281617652496</v>
      </c>
      <c r="G18" s="34">
        <f t="shared" si="2"/>
        <v>0.46197756698365994</v>
      </c>
      <c r="H18" s="34">
        <f t="shared" si="2"/>
        <v>0.44821644148813911</v>
      </c>
      <c r="I18" s="34">
        <f t="shared" si="2"/>
        <v>0.17574514513666625</v>
      </c>
      <c r="J18" s="34">
        <f t="shared" si="2"/>
        <v>8.3569996015427153E-2</v>
      </c>
      <c r="K18" s="34">
        <f t="shared" si="2"/>
        <v>0.29822060574908998</v>
      </c>
      <c r="L18" s="34">
        <f t="shared" si="2"/>
        <v>1.6523106374821361E-2</v>
      </c>
      <c r="M18" s="34">
        <f t="shared" si="2"/>
        <v>0.24001153326668739</v>
      </c>
      <c r="N18" s="34">
        <f t="shared" si="2"/>
        <v>7.8446346237277392E-3</v>
      </c>
      <c r="O18" s="34">
        <f>SUM(O9)</f>
        <v>0.14000000000000001</v>
      </c>
      <c r="P18" s="34">
        <f>SUM(P19/P8)</f>
        <v>0.14367026533342347</v>
      </c>
      <c r="Q18" s="34">
        <f>SUM(Q9)</f>
        <v>0.14000000000000001</v>
      </c>
      <c r="R18" s="34">
        <f>SUM(R19/R8)</f>
        <v>0.1436702653334235</v>
      </c>
      <c r="S18" s="110"/>
    </row>
    <row r="19" spans="1:20" ht="13.5" thickBot="1">
      <c r="A19" s="106" t="s">
        <v>188</v>
      </c>
      <c r="B19" s="101"/>
      <c r="C19" s="102">
        <f t="shared" ref="C19:N19" si="3">SUM(C10+C16)</f>
        <v>908844</v>
      </c>
      <c r="D19" s="102">
        <f t="shared" si="3"/>
        <v>149153</v>
      </c>
      <c r="E19" s="102">
        <f t="shared" si="3"/>
        <v>957341</v>
      </c>
      <c r="F19" s="102">
        <f t="shared" si="3"/>
        <v>279287</v>
      </c>
      <c r="G19" s="102">
        <f t="shared" si="3"/>
        <v>1075153</v>
      </c>
      <c r="H19" s="102">
        <f t="shared" si="3"/>
        <v>1035488</v>
      </c>
      <c r="I19" s="102">
        <f t="shared" si="3"/>
        <v>2004266</v>
      </c>
      <c r="J19" s="102">
        <f t="shared" si="3"/>
        <v>276639</v>
      </c>
      <c r="K19" s="102">
        <f t="shared" si="3"/>
        <v>1420315</v>
      </c>
      <c r="L19" s="102">
        <f t="shared" si="3"/>
        <v>227292</v>
      </c>
      <c r="M19" s="102">
        <f t="shared" si="3"/>
        <v>2065221</v>
      </c>
      <c r="N19" s="102">
        <f t="shared" si="3"/>
        <v>105272</v>
      </c>
      <c r="O19" s="102">
        <f>SUM(O10)</f>
        <v>1500000</v>
      </c>
      <c r="P19" s="102">
        <f>SUM(R19/P7)</f>
        <v>875355.91666666663</v>
      </c>
      <c r="Q19" s="102">
        <f>SUM(Q10)</f>
        <v>18000000</v>
      </c>
      <c r="R19" s="107">
        <f>C19+D19+E19+F19+G19+H19+I19+J19+K19+L19+M19+N19</f>
        <v>10504271</v>
      </c>
      <c r="S19" s="111"/>
    </row>
    <row r="48" ht="13.5" thickBot="1"/>
    <row r="49" spans="1:21">
      <c r="A49" s="195"/>
      <c r="B49" s="196"/>
      <c r="C49" s="97" t="s">
        <v>130</v>
      </c>
      <c r="D49" s="97" t="s">
        <v>131</v>
      </c>
      <c r="E49" s="97" t="s">
        <v>132</v>
      </c>
      <c r="F49" s="97" t="s">
        <v>133</v>
      </c>
      <c r="G49" s="97" t="s">
        <v>134</v>
      </c>
      <c r="H49" s="97" t="s">
        <v>135</v>
      </c>
      <c r="I49" s="97" t="s">
        <v>136</v>
      </c>
      <c r="J49" s="97" t="s">
        <v>137</v>
      </c>
      <c r="K49" s="97" t="s">
        <v>138</v>
      </c>
      <c r="L49" s="97" t="s">
        <v>139</v>
      </c>
      <c r="M49" s="97" t="s">
        <v>140</v>
      </c>
      <c r="N49" s="97" t="s">
        <v>141</v>
      </c>
      <c r="O49" s="115" t="str">
        <f>('EST. V.F.'!O5)</f>
        <v>2014 Monthly</v>
      </c>
      <c r="P49" s="115" t="str">
        <f>('EST. V.F.'!P5)</f>
        <v>2014 Monthly</v>
      </c>
      <c r="Q49" s="115" t="str">
        <f>('EST. V.F.'!Q5)</f>
        <v>2014 To Date</v>
      </c>
      <c r="R49" s="115" t="str">
        <f>('EST. V.F.'!R5)</f>
        <v>2014 To Date</v>
      </c>
      <c r="S49" s="115" t="str">
        <f>('EST. V.F.'!S5)</f>
        <v>2014 Annual</v>
      </c>
      <c r="T49" s="112" t="s">
        <v>148</v>
      </c>
      <c r="U49" s="6"/>
    </row>
    <row r="50" spans="1:21">
      <c r="A50" s="197"/>
      <c r="B50" s="198"/>
      <c r="C50" s="8" t="s">
        <v>142</v>
      </c>
      <c r="D50" s="8" t="s">
        <v>142</v>
      </c>
      <c r="E50" s="8" t="s">
        <v>142</v>
      </c>
      <c r="F50" s="8" t="s">
        <v>142</v>
      </c>
      <c r="G50" s="8" t="s">
        <v>142</v>
      </c>
      <c r="H50" s="8" t="s">
        <v>142</v>
      </c>
      <c r="I50" s="8" t="s">
        <v>142</v>
      </c>
      <c r="J50" s="8" t="s">
        <v>142</v>
      </c>
      <c r="K50" s="8" t="s">
        <v>142</v>
      </c>
      <c r="L50" s="8" t="s">
        <v>142</v>
      </c>
      <c r="M50" s="8" t="s">
        <v>142</v>
      </c>
      <c r="N50" s="8" t="s">
        <v>142</v>
      </c>
      <c r="O50" s="8" t="s">
        <v>143</v>
      </c>
      <c r="P50" s="9" t="s">
        <v>153</v>
      </c>
      <c r="Q50" s="9" t="s">
        <v>143</v>
      </c>
      <c r="R50" s="9" t="s">
        <v>142</v>
      </c>
      <c r="S50" s="118" t="s">
        <v>143</v>
      </c>
      <c r="T50" s="112"/>
    </row>
    <row r="51" spans="1:21" ht="15.75">
      <c r="A51" s="193" t="s">
        <v>144</v>
      </c>
      <c r="B51" s="194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19">
        <f>SUM(P7)</f>
        <v>12</v>
      </c>
      <c r="Q51" s="130"/>
      <c r="R51" s="130"/>
      <c r="S51" s="131"/>
      <c r="T51" s="113"/>
    </row>
    <row r="52" spans="1:21">
      <c r="A52" s="105" t="s">
        <v>154</v>
      </c>
      <c r="B52" s="10"/>
      <c r="C52" s="40">
        <f t="array" ref="C52">COUNT(IF('Bid Log'!$M$3:$M$324=Tables!$G3,IF('Bid Log'!$O$3:$O$324=Tables!$W2:$AZ2,'Bid Log'!$A$3:$A$324)))</f>
        <v>9</v>
      </c>
      <c r="D52" s="40">
        <f t="array" ref="D52">COUNT(IF('Bid Log'!$M$3:$M$324=Tables!$G3,IF('Bid Log'!$O$3:$O$324=Tables!$W3:$BA3,'Bid Log'!$A$3:$A$324)))</f>
        <v>13</v>
      </c>
      <c r="E52" s="40">
        <f t="array" ref="E52">COUNT(IF('Bid Log'!$M$3:$M$324=Tables!$G3,IF('Bid Log'!$O$3:$O$324=Tables!$W4:$AZ4,'Bid Log'!$A$3:$A$324)))</f>
        <v>13</v>
      </c>
      <c r="F52" s="40">
        <f t="array" ref="F52">COUNT(IF('Bid Log'!$M$3:$M$324=Tables!$G3,IF('Bid Log'!$O$3:$O$324=Tables!$W5:$BA5,'Bid Log'!$A$3:$A$324)))</f>
        <v>18</v>
      </c>
      <c r="G52" s="40">
        <f t="array" ref="G52">COUNT(IF('Bid Log'!$M$3:$M$324=Tables!$G3,IF('Bid Log'!$O$3:$O$324=Tables!$W6:$BA6,'Bid Log'!$A$3:$A$324)))</f>
        <v>9</v>
      </c>
      <c r="H52" s="40">
        <f t="array" ref="H52">COUNT(IF('Bid Log'!$M$3:$M$324=Tables!$G3,IF('Bid Log'!$O$3:$O$324=Tables!$W7:$AX7,'Bid Log'!$A$3:$A$324)))</f>
        <v>13</v>
      </c>
      <c r="I52" s="40">
        <f t="array" ref="I52">COUNT(IF('Bid Log'!$M$3:$M$324=Tables!$G3,IF('Bid Log'!$O$3:$O$324=Tables!$W8:$BA8,'Bid Log'!$A$3:$A$324)))</f>
        <v>13</v>
      </c>
      <c r="J52" s="40">
        <f t="array" ref="J52">COUNT(IF('Bid Log'!$M$3:$M$324=Tables!$G3,IF('Bid Log'!$O$3:$O$324=Tables!$W9:$AZ9,'Bid Log'!$A$3:$A$324)))</f>
        <v>17</v>
      </c>
      <c r="K52" s="40">
        <f t="array" ref="K52">COUNT(IF('Bid Log'!$M$3:$M$324=Tables!$G3,IF('Bid Log'!$O$3:$O$324=Tables!$W10:$BA10,'Bid Log'!$A$3:$A$324)))</f>
        <v>9</v>
      </c>
      <c r="L52" s="40">
        <f t="array" ref="L52">COUNT(IF('Bid Log'!$M$3:$M$324=Tables!$G3,IF('Bid Log'!$O$3:$O$324=Tables!$W11:$AZ11,'Bid Log'!$A$3:$A$324)))</f>
        <v>12</v>
      </c>
      <c r="M52" s="40">
        <f t="array" ref="M52">COUNT(IF('Bid Log'!$M$3:$M$324=Tables!$G3,IF('Bid Log'!$O$3:$O$324=Tables!$W12:$BA12,'Bid Log'!$A$3:$A$324)))</f>
        <v>9</v>
      </c>
      <c r="N52" s="40">
        <f t="array" ref="N52">COUNT(IF('Bid Log'!$M$3:$M$324=Tables!$G3,IF('Bid Log'!$O$3:$O$324=Tables!$W13:$BA13,'Bid Log'!$A$3:$A$324)))</f>
        <v>13</v>
      </c>
      <c r="O52" s="35">
        <f>SUM(S52/12)</f>
        <v>17.777777777777775</v>
      </c>
      <c r="P52" s="35">
        <f>SUM(R52/P$7)</f>
        <v>12.333333333333334</v>
      </c>
      <c r="Q52" s="35">
        <f>SUM(O52*P$7)</f>
        <v>213.33333333333331</v>
      </c>
      <c r="R52" s="35">
        <f>C52+D52+E52+F52+G52+H52+I52+J52+K52+L52+M52+N52</f>
        <v>148</v>
      </c>
      <c r="S52" s="120">
        <f>SUM(S54/S53)</f>
        <v>213.33333333333331</v>
      </c>
      <c r="T52" s="132" t="e">
        <f>SUM(R52+#REF!)</f>
        <v>#REF!</v>
      </c>
    </row>
    <row r="53" spans="1:21">
      <c r="A53" s="105" t="s">
        <v>155</v>
      </c>
      <c r="B53" s="10"/>
      <c r="C53" s="133">
        <f t="shared" ref="C53:R53" si="4">SUM(C54/C52)</f>
        <v>0.33333333333333331</v>
      </c>
      <c r="D53" s="133">
        <f t="shared" si="4"/>
        <v>0.15384615384615385</v>
      </c>
      <c r="E53" s="133">
        <f t="shared" si="4"/>
        <v>0.53846153846153844</v>
      </c>
      <c r="F53" s="133">
        <f t="shared" si="4"/>
        <v>0.3888888888888889</v>
      </c>
      <c r="G53" s="133">
        <f t="shared" si="4"/>
        <v>0.33333333333333331</v>
      </c>
      <c r="H53" s="133">
        <f t="shared" si="4"/>
        <v>0.30769230769230771</v>
      </c>
      <c r="I53" s="133">
        <f t="shared" si="4"/>
        <v>0.61538461538461542</v>
      </c>
      <c r="J53" s="133">
        <f t="shared" si="4"/>
        <v>0.6470588235294118</v>
      </c>
      <c r="K53" s="133">
        <f t="shared" si="4"/>
        <v>0.33333333333333331</v>
      </c>
      <c r="L53" s="133">
        <f t="shared" si="4"/>
        <v>0.33333333333333331</v>
      </c>
      <c r="M53" s="133">
        <f t="shared" si="4"/>
        <v>0.44444444444444442</v>
      </c>
      <c r="N53" s="133">
        <f t="shared" si="4"/>
        <v>0.38461538461538464</v>
      </c>
      <c r="O53" s="133">
        <f t="shared" si="4"/>
        <v>0.45000000000000007</v>
      </c>
      <c r="P53" s="133">
        <f t="shared" si="4"/>
        <v>0.41216216216216212</v>
      </c>
      <c r="Q53" s="133">
        <f t="shared" si="4"/>
        <v>0.45000000000000007</v>
      </c>
      <c r="R53" s="133">
        <f t="shared" si="4"/>
        <v>0.41216216216216217</v>
      </c>
      <c r="S53" s="121">
        <v>0.45</v>
      </c>
      <c r="T53" s="134" t="e">
        <f t="array" ref="T53">SUM(T54/T52)</f>
        <v>#REF!</v>
      </c>
    </row>
    <row r="54" spans="1:21" s="2" customFormat="1" ht="13.5" thickBot="1">
      <c r="A54" s="106" t="s">
        <v>186</v>
      </c>
      <c r="B54" s="122"/>
      <c r="C54" s="123">
        <f t="array" ref="C54">COUNT(IF('Bid Log'!$Z$3:$Z$324=Tables!$J$3,IF('Bid Log'!$M$3:$M$324=Tables!$G3,IF('Bid Log'!$O$3:$O$324=Tables!$W2:$AZ2,'Bid Log'!$A$3:$A$324))))</f>
        <v>3</v>
      </c>
      <c r="D54" s="123">
        <f t="array" ref="D54">COUNT(IF('Bid Log'!$Z$3:$Z$324=Tables!$J$3,IF('Bid Log'!$M$3:$M$324=Tables!$G3,IF('Bid Log'!$O$3:$O$324=Tables!$W3:$BA3,'Bid Log'!$A$3:$A$324))))</f>
        <v>2</v>
      </c>
      <c r="E54" s="123">
        <f t="array" ref="E54">COUNT(IF('Bid Log'!$Z$3:$Z$324=Tables!$J$3,IF('Bid Log'!$M$3:$M$324=Tables!$G3,IF('Bid Log'!$O$3:$O$324=Tables!$W4:$AZ4,'Bid Log'!$A$3:$A$324))))</f>
        <v>7</v>
      </c>
      <c r="F54" s="123">
        <f t="array" ref="F54">COUNT(IF('Bid Log'!$Z$3:$Z$324=Tables!$J$3,IF('Bid Log'!$M$3:$M$324=Tables!$G3,IF('Bid Log'!$O$3:$O$324=Tables!$W5:$BA5,'Bid Log'!$A$3:$A$324))))</f>
        <v>7</v>
      </c>
      <c r="G54" s="123">
        <f t="array" ref="G54">COUNT(IF('Bid Log'!$Z$3:$Z$324=Tables!$J$3,IF('Bid Log'!$M$3:$M$324=Tables!$G3,IF('Bid Log'!$O$3:$O$324=Tables!$W6:$BA6,'Bid Log'!$A$3:$A$324))))</f>
        <v>3</v>
      </c>
      <c r="H54" s="123">
        <f t="array" ref="H54">COUNT(IF('Bid Log'!$Z$3:$Z$324=Tables!$J$3,IF('Bid Log'!$M$3:$M$324=Tables!$G3,IF('Bid Log'!$O$3:$O$324=Tables!$W7:$AX7,'Bid Log'!$A$3:$A$324))))</f>
        <v>4</v>
      </c>
      <c r="I54" s="123">
        <f t="array" ref="I54">COUNT(IF('Bid Log'!$Z$3:$Z$324=Tables!$J$3,IF('Bid Log'!$M$3:$M$324=Tables!$G3,IF('Bid Log'!$O$3:$O$324=Tables!$W8:$BA8,'Bid Log'!$A$3:$A$324))))</f>
        <v>8</v>
      </c>
      <c r="J54" s="123">
        <f t="array" ref="J54">COUNT(IF('Bid Log'!$Z$3:$Z$324=Tables!$J$3,IF('Bid Log'!$M$3:$M$324=Tables!$G3,IF('Bid Log'!$O$3:$O$324=Tables!$W9:$AZ9,'Bid Log'!$A$3:$A$324))))</f>
        <v>11</v>
      </c>
      <c r="K54" s="123">
        <f t="array" ref="K54">COUNT(IF('Bid Log'!$Z$3:$Z$324=Tables!$J$3,IF('Bid Log'!$M$3:$M$324=Tables!$G3,IF('Bid Log'!$O$3:$O$324=Tables!$W10:$BA10,'Bid Log'!$A$3:$A$324))))</f>
        <v>3</v>
      </c>
      <c r="L54" s="123">
        <f t="array" ref="L54">COUNT(IF('Bid Log'!$Z$3:$Z$324=Tables!$J$3,IF('Bid Log'!$M$3:$M$324=Tables!$G3,IF('Bid Log'!$O$3:$O$324=Tables!$W11:$AZ11,'Bid Log'!$A$3:$A$324))))</f>
        <v>4</v>
      </c>
      <c r="M54" s="123">
        <f t="array" ref="M54">COUNT(IF('Bid Log'!$Z$3:$Z$324=Tables!$J$3,IF('Bid Log'!$M$3:$M$324=Tables!$G3,IF('Bid Log'!$O$3:$O$324=Tables!$W12:$BA12,'Bid Log'!$A$3:$A$324))))</f>
        <v>4</v>
      </c>
      <c r="N54" s="123">
        <f t="array" ref="N54">COUNT(IF('Bid Log'!$Z$3:$Z$324=Tables!$J$3,IF('Bid Log'!$M$3:$M$324=Tables!$G3,IF('Bid Log'!$O$3:$O$324=Tables!$W13:$BA13,'Bid Log'!$A$3:$A$324))))</f>
        <v>5</v>
      </c>
      <c r="O54" s="107">
        <f>SUM(S54/12)</f>
        <v>8</v>
      </c>
      <c r="P54" s="107">
        <f>SUM(R54/P$7)</f>
        <v>5.083333333333333</v>
      </c>
      <c r="Q54" s="107">
        <f>SUM(O54*P51)</f>
        <v>96</v>
      </c>
      <c r="R54" s="107">
        <f>C54+D54+E54+F54+G54+H54+I54+J54+K54+L54+M54+N54</f>
        <v>61</v>
      </c>
      <c r="S54" s="124">
        <v>96</v>
      </c>
      <c r="T54" s="132" t="e">
        <f>SUM(R54+#REF!)</f>
        <v>#REF!</v>
      </c>
    </row>
    <row r="55" spans="1:21" s="2" customFormat="1">
      <c r="A55" s="89"/>
      <c r="B55" s="90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2"/>
      <c r="P55" s="92"/>
      <c r="Q55" s="92"/>
      <c r="R55" s="92"/>
      <c r="S55" s="93"/>
      <c r="T55" s="132"/>
    </row>
    <row r="56" spans="1:21" ht="13.5" thickBot="1">
      <c r="A56" s="86"/>
      <c r="B56" s="86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2"/>
    </row>
    <row r="57" spans="1:21" ht="15.75">
      <c r="A57" s="103" t="s">
        <v>190</v>
      </c>
      <c r="B57" s="83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7"/>
    </row>
    <row r="58" spans="1:21" s="2" customFormat="1">
      <c r="A58" s="105" t="s">
        <v>156</v>
      </c>
      <c r="B58" s="41"/>
      <c r="C58" s="40">
        <f t="array" ref="C58">COUNT(IF('Bid Log'!$Z$3:$Z$324=Tables!$J$5,IF('Bid Log'!$M$3:$M$324=Tables!$G3,IF('Bid Log'!$O$3:$O$324=Tables!$W2:$AZ2,'Bid Log'!$A$3:$A$324))))</f>
        <v>0</v>
      </c>
      <c r="D58" s="40">
        <f t="array" ref="D58">COUNT(IF('Bid Log'!$Z$3:$Z$324=Tables!$J$5,IF('Bid Log'!$M$3:$M$324=Tables!$G3,IF('Bid Log'!$O$3:$O$324=Tables!$W3:$BA3,'Bid Log'!$A$3:$A$324))))</f>
        <v>0</v>
      </c>
      <c r="E58" s="40">
        <f t="array" ref="E58">COUNT(IF('Bid Log'!$Z$3:$Z$324=Tables!$J$5,IF('Bid Log'!$M$3:$M$324=Tables!$G3,IF('Bid Log'!$O$3:$O$324=Tables!$W4:$AZ4,'Bid Log'!$A$3:$A$324))))</f>
        <v>0</v>
      </c>
      <c r="F58" s="40">
        <f t="array" ref="F58">COUNT(IF('Bid Log'!$Z$3:$Z$324=Tables!$J$5,IF('Bid Log'!$M$3:$M$324=Tables!$G3,IF('Bid Log'!$O$3:$O$324=Tables!$W5:$BA5,'Bid Log'!$A$3:$A$324))))</f>
        <v>0</v>
      </c>
      <c r="G58" s="40">
        <f t="array" ref="G58">COUNT(IF('Bid Log'!$Z$3:$Z$324=Tables!$J$5,IF('Bid Log'!$M$3:$M$324=Tables!$G3,IF('Bid Log'!$O$3:$O$324=Tables!$W6:$BA6,'Bid Log'!$A$3:$A$324))))</f>
        <v>0</v>
      </c>
      <c r="H58" s="40">
        <f t="array" ref="H58">COUNT(IF('Bid Log'!$Z$3:$Z$324=Tables!$J$5,IF('Bid Log'!$M$3:$M$324=Tables!$G3,IF('Bid Log'!$O$3:$O$324=Tables!$W7:$AX7,'Bid Log'!$A$3:$A$324))))</f>
        <v>0</v>
      </c>
      <c r="I58" s="40">
        <f t="array" ref="I58">COUNT(IF('Bid Log'!$Z$3:$Z$324=Tables!$J$5,IF('Bid Log'!$M$3:$M$324=Tables!$G3,IF('Bid Log'!$O$3:$O$324=Tables!$W8:$BA8,'Bid Log'!$A$3:$A$324))))</f>
        <v>0</v>
      </c>
      <c r="J58" s="40">
        <f t="array" ref="J58">COUNT(IF('Bid Log'!$Z$3:$Z$324=Tables!$J$5,IF('Bid Log'!$M$3:$M$324=Tables!$G3,IF('Bid Log'!$O$3:$O$324=Tables!$W9:$AZ9,'Bid Log'!$A$3:$A$324))))</f>
        <v>0</v>
      </c>
      <c r="K58" s="40">
        <f t="array" ref="K58">COUNT(IF('Bid Log'!$Z$3:$Z$324=Tables!$J$5,IF('Bid Log'!$M$3:$M$324=Tables!$G3,IF('Bid Log'!$O$3:$O$324=Tables!$W10:$BA10,'Bid Log'!$A$3:$A$324))))</f>
        <v>0</v>
      </c>
      <c r="L58" s="40">
        <f t="array" ref="L58">COUNT(IF('Bid Log'!$Z$3:$Z$324=Tables!$J$5,IF('Bid Log'!$M$3:$M$324=Tables!$G3,IF('Bid Log'!$O$3:$O$324=Tables!$W11:$AZ11,'Bid Log'!$A$3:$A$324))))</f>
        <v>0</v>
      </c>
      <c r="M58" s="40">
        <f t="array" ref="M58">COUNT(IF('Bid Log'!$Z$3:$Z$324=Tables!$J$5,IF('Bid Log'!$M$3:$M$324=Tables!$G3,IF('Bid Log'!$O$3:$O$324=Tables!$W12:$BA12,'Bid Log'!$A$3:$A$324))))</f>
        <v>0</v>
      </c>
      <c r="N58" s="40">
        <f t="array" ref="N58">COUNT(IF('Bid Log'!$Z$3:$Z$324=Tables!$J$5,IF('Bid Log'!$M$3:$M$324=Tables!$G3,IF('Bid Log'!$O$3:$O$324=Tables!$W13:$BA13,'Bid Log'!$A$3:$A$324))))</f>
        <v>0</v>
      </c>
      <c r="O58" s="35"/>
      <c r="P58" s="35"/>
      <c r="Q58" s="35"/>
      <c r="R58" s="35">
        <f>C58+D58+E58+F58+G58+H58+I58+J58+K58+L58+M58+N58</f>
        <v>0</v>
      </c>
      <c r="S58" s="109"/>
      <c r="T58" s="132" t="e">
        <f>SUM(R58+#REF!)</f>
        <v>#REF!</v>
      </c>
    </row>
    <row r="59" spans="1:21">
      <c r="A59" s="104" t="s">
        <v>187</v>
      </c>
      <c r="B59" s="10"/>
      <c r="C59" s="133" t="e">
        <f t="shared" ref="C59:N59" si="5">SUM(C60/C58)</f>
        <v>#DIV/0!</v>
      </c>
      <c r="D59" s="133" t="e">
        <f t="shared" si="5"/>
        <v>#DIV/0!</v>
      </c>
      <c r="E59" s="133" t="e">
        <f t="shared" si="5"/>
        <v>#DIV/0!</v>
      </c>
      <c r="F59" s="133" t="e">
        <f t="shared" si="5"/>
        <v>#DIV/0!</v>
      </c>
      <c r="G59" s="133" t="e">
        <f t="shared" si="5"/>
        <v>#DIV/0!</v>
      </c>
      <c r="H59" s="133" t="e">
        <f t="shared" si="5"/>
        <v>#DIV/0!</v>
      </c>
      <c r="I59" s="133" t="e">
        <f t="shared" si="5"/>
        <v>#DIV/0!</v>
      </c>
      <c r="J59" s="133" t="e">
        <f t="shared" si="5"/>
        <v>#DIV/0!</v>
      </c>
      <c r="K59" s="133" t="e">
        <f t="shared" si="5"/>
        <v>#DIV/0!</v>
      </c>
      <c r="L59" s="133" t="e">
        <f t="shared" si="5"/>
        <v>#DIV/0!</v>
      </c>
      <c r="M59" s="133" t="e">
        <f t="shared" si="5"/>
        <v>#DIV/0!</v>
      </c>
      <c r="N59" s="133" t="e">
        <f t="shared" si="5"/>
        <v>#DIV/0!</v>
      </c>
      <c r="O59" s="130"/>
      <c r="P59" s="133">
        <f>SUM(P60/P52)</f>
        <v>0</v>
      </c>
      <c r="Q59" s="130"/>
      <c r="R59" s="133" t="e">
        <f>SUM(R60/R58)</f>
        <v>#DIV/0!</v>
      </c>
      <c r="S59" s="131"/>
    </row>
    <row r="60" spans="1:21">
      <c r="A60" s="104" t="s">
        <v>191</v>
      </c>
      <c r="B60" s="10"/>
      <c r="C60" s="40">
        <f t="array" ref="C60">SUM(IF('Bid Log'!$M$3:$M$324=Tables!$G3,IF('Bid Log'!$O$3:$O$324=Tables!$W27:$AZ27,'Bid Log'!$AB$3:$AB$324)))</f>
        <v>0</v>
      </c>
      <c r="D60" s="40">
        <f t="array" ref="D60">SUM(IF('Bid Log'!$M$3:$M$324=Tables!$G3,IF('Bid Log'!$O$3:$O$324=Tables!$W28:$BA28,'Bid Log'!$AB$3:$AB$324)))</f>
        <v>0</v>
      </c>
      <c r="E60" s="40">
        <f t="array" ref="E60">SUM(IF('Bid Log'!$M$3:$M$324=Tables!$G3,IF('Bid Log'!$O$3:$O$324=Tables!$W29:$AZ29,'Bid Log'!$AB$3:$AB$324)))</f>
        <v>0</v>
      </c>
      <c r="F60" s="40">
        <f t="array" ref="F60">SUM(IF('Bid Log'!$M$3:$M$324=Tables!$G3,IF('Bid Log'!$O$3:$O$324=Tables!$W31:$BA31,'Bid Log'!$AB$3:$AB$324)))</f>
        <v>0</v>
      </c>
      <c r="G60" s="40">
        <f t="array" ref="G60">SUM(IF('Bid Log'!$M$3:$M$324=Tables!$G3,IF('Bid Log'!$O$3:$O$324=Tables!$W32:$BA32,'Bid Log'!$AB$3:$AB$324)))</f>
        <v>0</v>
      </c>
      <c r="H60" s="40">
        <f t="array" ref="H60">SUM(IF('Bid Log'!$M$3:$M$324=Tables!$G3,IF('Bid Log'!$O$3:$O$324=Tables!$W33:$AX33,'Bid Log'!$AB$3:$AB$324)))</f>
        <v>0</v>
      </c>
      <c r="I60" s="40">
        <f t="array" ref="I60">SUM(IF('Bid Log'!$M$3:$M$324=Tables!$G3,IF('Bid Log'!$O$3:$O$324=Tables!$W34:$BA34,'Bid Log'!$AB$3:$AB$324)))</f>
        <v>0</v>
      </c>
      <c r="J60" s="40">
        <f t="array" ref="J60">SUM(IF('Bid Log'!$M$3:$M$324=Tables!$G3,IF('Bid Log'!$O$3:$O$324=Tables!$W35:$AZ35,'Bid Log'!$AB$3:$AB$324)))</f>
        <v>0</v>
      </c>
      <c r="K60" s="40">
        <f t="array" ref="K60">SUM(IF('Bid Log'!$M$3:$M$324=Tables!$G3,IF('Bid Log'!$O$3:$O$324=Tables!$W36:$BA36,'Bid Log'!$AB$3:$AB$324)))</f>
        <v>0</v>
      </c>
      <c r="L60" s="40">
        <f t="array" ref="L60">SUM(IF('Bid Log'!$M$3:$M$324=Tables!$G3,IF('Bid Log'!$O$3:$O$324=Tables!$W37:$AZ37,'Bid Log'!$AB$3:$AB$324)))</f>
        <v>0</v>
      </c>
      <c r="M60" s="40">
        <f t="array" ref="M60">SUM(IF('Bid Log'!$M$3:$M$324=Tables!$G3,IF('Bid Log'!$O$3:$O$324=Tables!$W38:$BA38,'Bid Log'!$AB$3:$AB$324)))</f>
        <v>0</v>
      </c>
      <c r="N60" s="40">
        <f t="array" ref="N60">SUM(IF('Bid Log'!$M$3:$M$324=Tables!$G3,IF('Bid Log'!$O$3:$O$324=Tables!$W41:$BA41,'Bid Log'!$AB$3:$AB$324)))</f>
        <v>0</v>
      </c>
      <c r="O60" s="130"/>
      <c r="P60" s="130">
        <f>SUM(R60/P51)</f>
        <v>0</v>
      </c>
      <c r="Q60" s="130"/>
      <c r="R60" s="35">
        <f>C60+D60+E60+F60+G60+H60+I60+J60+K60+L60+M60+N60</f>
        <v>0</v>
      </c>
      <c r="S60" s="131"/>
      <c r="T60" s="132"/>
    </row>
    <row r="61" spans="1:21">
      <c r="A61" s="105"/>
      <c r="B61" s="1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1"/>
      <c r="T61" s="132"/>
    </row>
    <row r="62" spans="1:21">
      <c r="A62" s="104" t="s">
        <v>189</v>
      </c>
      <c r="B62" s="10"/>
      <c r="C62" s="133">
        <f t="shared" ref="C62:N62" si="6">SUM(C63/C52)</f>
        <v>0.33333333333333331</v>
      </c>
      <c r="D62" s="133">
        <f t="shared" si="6"/>
        <v>0.15384615384615385</v>
      </c>
      <c r="E62" s="133">
        <f t="shared" si="6"/>
        <v>0.53846153846153844</v>
      </c>
      <c r="F62" s="133">
        <f t="shared" si="6"/>
        <v>0.3888888888888889</v>
      </c>
      <c r="G62" s="133">
        <f t="shared" si="6"/>
        <v>0.33333333333333331</v>
      </c>
      <c r="H62" s="133">
        <f t="shared" si="6"/>
        <v>0.30769230769230771</v>
      </c>
      <c r="I62" s="133">
        <f t="shared" si="6"/>
        <v>0.61538461538461542</v>
      </c>
      <c r="J62" s="133">
        <f t="shared" si="6"/>
        <v>0.6470588235294118</v>
      </c>
      <c r="K62" s="133">
        <f t="shared" si="6"/>
        <v>0.33333333333333331</v>
      </c>
      <c r="L62" s="133">
        <f t="shared" si="6"/>
        <v>0.33333333333333331</v>
      </c>
      <c r="M62" s="133">
        <f t="shared" si="6"/>
        <v>0.44444444444444442</v>
      </c>
      <c r="N62" s="133">
        <f t="shared" si="6"/>
        <v>0.38461538461538464</v>
      </c>
      <c r="O62" s="133">
        <f>SUM(O53)</f>
        <v>0.45000000000000007</v>
      </c>
      <c r="P62" s="133">
        <f>SUM(P63/P52)</f>
        <v>0.41216216216216212</v>
      </c>
      <c r="Q62" s="133">
        <f>SUM(Q53)</f>
        <v>0.45000000000000007</v>
      </c>
      <c r="R62" s="133">
        <f>SUM(R63/R52)</f>
        <v>0.41216216216216217</v>
      </c>
      <c r="S62" s="131"/>
    </row>
    <row r="63" spans="1:21" ht="13.5" thickBot="1">
      <c r="A63" s="106" t="s">
        <v>188</v>
      </c>
      <c r="B63" s="101"/>
      <c r="C63" s="138">
        <f t="shared" ref="C63:N63" si="7">SUM(C54+C60)</f>
        <v>3</v>
      </c>
      <c r="D63" s="138">
        <f t="shared" si="7"/>
        <v>2</v>
      </c>
      <c r="E63" s="138">
        <f t="shared" si="7"/>
        <v>7</v>
      </c>
      <c r="F63" s="138">
        <f t="shared" si="7"/>
        <v>7</v>
      </c>
      <c r="G63" s="138">
        <f t="shared" si="7"/>
        <v>3</v>
      </c>
      <c r="H63" s="138">
        <f t="shared" si="7"/>
        <v>4</v>
      </c>
      <c r="I63" s="138">
        <f t="shared" si="7"/>
        <v>8</v>
      </c>
      <c r="J63" s="138">
        <f t="shared" si="7"/>
        <v>11</v>
      </c>
      <c r="K63" s="138">
        <f t="shared" si="7"/>
        <v>3</v>
      </c>
      <c r="L63" s="138">
        <f t="shared" si="7"/>
        <v>4</v>
      </c>
      <c r="M63" s="138">
        <f t="shared" si="7"/>
        <v>4</v>
      </c>
      <c r="N63" s="138">
        <f t="shared" si="7"/>
        <v>5</v>
      </c>
      <c r="O63" s="138">
        <f>SUM(O54)</f>
        <v>8</v>
      </c>
      <c r="P63" s="138">
        <f>SUM(R63/P51)</f>
        <v>5.083333333333333</v>
      </c>
      <c r="Q63" s="138">
        <f>SUM(Q54)</f>
        <v>96</v>
      </c>
      <c r="R63" s="107">
        <f>C63+D63+E63+F63+G63+H63+I63+J63+K63+L63+M63+N63</f>
        <v>61</v>
      </c>
      <c r="S63" s="139"/>
    </row>
  </sheetData>
  <mergeCells count="10">
    <mergeCell ref="A49:B49"/>
    <mergeCell ref="A50:B50"/>
    <mergeCell ref="A51:B51"/>
    <mergeCell ref="A1:S1"/>
    <mergeCell ref="A2:S2"/>
    <mergeCell ref="A5:B5"/>
    <mergeCell ref="A7:B7"/>
    <mergeCell ref="A6:B6"/>
    <mergeCell ref="A3:S3"/>
    <mergeCell ref="A4:S4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U62"/>
  <sheetViews>
    <sheetView topLeftCell="B1" workbookViewId="0">
      <selection activeCell="P7" sqref="P7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190" t="s">
        <v>129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20" ht="15.75">
      <c r="A2" s="191" t="s">
        <v>159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</row>
    <row r="3" spans="1:20" ht="15.75">
      <c r="A3" s="191" t="s">
        <v>32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</row>
    <row r="4" spans="1:20" ht="13.5" thickBot="1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20">
      <c r="A5" s="195"/>
      <c r="B5" s="196"/>
      <c r="C5" s="97" t="s">
        <v>130</v>
      </c>
      <c r="D5" s="97" t="s">
        <v>131</v>
      </c>
      <c r="E5" s="97" t="s">
        <v>132</v>
      </c>
      <c r="F5" s="97" t="s">
        <v>133</v>
      </c>
      <c r="G5" s="97" t="s">
        <v>134</v>
      </c>
      <c r="H5" s="97" t="s">
        <v>135</v>
      </c>
      <c r="I5" s="97" t="s">
        <v>136</v>
      </c>
      <c r="J5" s="97" t="s">
        <v>137</v>
      </c>
      <c r="K5" s="97" t="s">
        <v>138</v>
      </c>
      <c r="L5" s="97" t="s">
        <v>139</v>
      </c>
      <c r="M5" s="97" t="s">
        <v>140</v>
      </c>
      <c r="N5" s="97" t="s">
        <v>141</v>
      </c>
      <c r="O5" s="98" t="str">
        <f>('EST. V.F.'!O5)</f>
        <v>2014 Monthly</v>
      </c>
      <c r="P5" s="98" t="str">
        <f>('EST. V.F.'!P5)</f>
        <v>2014 Monthly</v>
      </c>
      <c r="Q5" s="98" t="str">
        <f>('EST. V.F.'!Q5)</f>
        <v>2014 To Date</v>
      </c>
      <c r="R5" s="98" t="str">
        <f>('EST. V.F.'!R5)</f>
        <v>2014 To Date</v>
      </c>
      <c r="S5" s="98" t="str">
        <f>('EST. V.F.'!S5)</f>
        <v>2014 Annual</v>
      </c>
      <c r="T5" s="112" t="s">
        <v>148</v>
      </c>
    </row>
    <row r="6" spans="1:20">
      <c r="A6" s="197"/>
      <c r="B6" s="198"/>
      <c r="C6" s="8" t="s">
        <v>142</v>
      </c>
      <c r="D6" s="8" t="s">
        <v>142</v>
      </c>
      <c r="E6" s="8" t="s">
        <v>142</v>
      </c>
      <c r="F6" s="8" t="s">
        <v>142</v>
      </c>
      <c r="G6" s="8" t="s">
        <v>142</v>
      </c>
      <c r="H6" s="8" t="s">
        <v>142</v>
      </c>
      <c r="I6" s="8" t="s">
        <v>142</v>
      </c>
      <c r="J6" s="8" t="s">
        <v>142</v>
      </c>
      <c r="K6" s="8" t="s">
        <v>142</v>
      </c>
      <c r="L6" s="8" t="s">
        <v>142</v>
      </c>
      <c r="M6" s="8" t="s">
        <v>142</v>
      </c>
      <c r="N6" s="8" t="s">
        <v>142</v>
      </c>
      <c r="O6" s="9" t="s">
        <v>143</v>
      </c>
      <c r="P6" s="9" t="s">
        <v>153</v>
      </c>
      <c r="Q6" s="9" t="s">
        <v>143</v>
      </c>
      <c r="R6" s="9" t="s">
        <v>142</v>
      </c>
      <c r="S6" s="118" t="s">
        <v>143</v>
      </c>
      <c r="T6" s="112"/>
    </row>
    <row r="7" spans="1:20" ht="15.75">
      <c r="A7" s="193" t="s">
        <v>144</v>
      </c>
      <c r="B7" s="19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9">
        <f>SUM('EST. V.F.'!P7)</f>
        <v>12</v>
      </c>
      <c r="Q7" s="11"/>
      <c r="R7" s="11"/>
      <c r="S7" s="110"/>
      <c r="T7" s="113"/>
    </row>
    <row r="8" spans="1:20">
      <c r="A8" s="105" t="s">
        <v>154</v>
      </c>
      <c r="B8" s="10"/>
      <c r="C8" s="40">
        <f t="array" ref="C8">SUM(IF('Bid Log'!$M$3:$M$324=Tables!$G4,IF('Bid Log'!$O$3:$O$324=Tables!$W2:$AZ2,'Bid Log'!$P$3:$P$324)))</f>
        <v>8350</v>
      </c>
      <c r="D8" s="40">
        <f t="array" ref="D8">SUM(IF('Bid Log'!$M$3:$M$324=Tables!$G4,IF('Bid Log'!$O$3:$O$324=Tables!$W3:$BA3,'Bid Log'!$P$3:$P$324)))</f>
        <v>22663</v>
      </c>
      <c r="E8" s="40">
        <f t="array" ref="E8">SUM(IF('Bid Log'!$M$3:$M$324=Tables!$G4,IF('Bid Log'!$O$3:$O$324=Tables!$W4:$AZ4,'Bid Log'!$P$3:$P$324)))</f>
        <v>0</v>
      </c>
      <c r="F8" s="40">
        <f t="array" ref="F8">SUM(IF('Bid Log'!$M$3:$M$324=Tables!$G4,IF('Bid Log'!$O$3:$O$324=Tables!$W5:$BA5,'Bid Log'!$P$3:$P$324)))</f>
        <v>12000</v>
      </c>
      <c r="G8" s="40">
        <f t="array" ref="G8">SUM(IF('Bid Log'!$M$3:$M$324=Tables!$G4,IF('Bid Log'!$O$3:$O$324=Tables!$W6:$BA6,'Bid Log'!$P$3:$P$324)))</f>
        <v>48000</v>
      </c>
      <c r="H8" s="40">
        <f t="array" ref="H8">SUM(IF('Bid Log'!$M$3:$M$324=Tables!$G4,IF('Bid Log'!$O$3:$O$324=Tables!$W7:$AX7,'Bid Log'!$P$3:$P$324)))</f>
        <v>0</v>
      </c>
      <c r="I8" s="40">
        <f t="array" ref="I8">SUM(IF('Bid Log'!$M$3:$M$324=Tables!$G4,IF('Bid Log'!$O$3:$O$324=Tables!$W8:$BA8,'Bid Log'!$P$3:$P$324)))</f>
        <v>131900</v>
      </c>
      <c r="J8" s="40">
        <f t="array" ref="J8">SUM(IF('Bid Log'!$M$3:$M$324=Tables!$G4,IF('Bid Log'!$O$3:$O$324=Tables!$W9:$AZ9,'Bid Log'!$P$3:$P$324)))</f>
        <v>0</v>
      </c>
      <c r="K8" s="40">
        <f t="array" ref="K8">SUM(IF('Bid Log'!$M$3:$M$324=Tables!$G4,IF('Bid Log'!$O$3:$O$324=Tables!$W10:$BA10,'Bid Log'!$P$3:$P$324)))</f>
        <v>0</v>
      </c>
      <c r="L8" s="40">
        <f t="array" ref="L8">SUM(IF('Bid Log'!$M$3:$M$324=Tables!$G4,IF('Bid Log'!$O$3:$O$324=Tables!$W11:$AZ11,'Bid Log'!$P$3:$P$324)))</f>
        <v>1620936</v>
      </c>
      <c r="M8" s="40">
        <f t="array" ref="M8">SUM(IF('Bid Log'!$M$3:$M$324=Tables!$G4,IF('Bid Log'!$O$3:$O$324=Tables!$W12:$BA12,'Bid Log'!$P$3:$P$324)))</f>
        <v>119184</v>
      </c>
      <c r="N8" s="40">
        <f t="array" ref="N8">SUM(IF('Bid Log'!$M$3:$M$324=Tables!$G4,IF('Bid Log'!$O$3:$O$324=Tables!$W13:$BA13,'Bid Log'!$P$3:$P$324)))</f>
        <v>1011300</v>
      </c>
      <c r="O8" s="35">
        <f>SUM(S8/12)</f>
        <v>666666.66666666663</v>
      </c>
      <c r="P8" s="35">
        <f>SUM(R8/P$7)</f>
        <v>247861.08333333334</v>
      </c>
      <c r="Q8" s="35">
        <f>SUM(O8*P$7)</f>
        <v>8000000</v>
      </c>
      <c r="R8" s="35">
        <f>C8+D8+E8+F8+G8+H8+I8+J8+K8+L8+M8+N8</f>
        <v>2974333</v>
      </c>
      <c r="S8" s="120">
        <f>SUM(S10/S9)</f>
        <v>8000000</v>
      </c>
      <c r="T8" s="88" t="e">
        <f>SUM(R8+#REF!)</f>
        <v>#REF!</v>
      </c>
    </row>
    <row r="9" spans="1:20">
      <c r="A9" s="105" t="s">
        <v>155</v>
      </c>
      <c r="B9" s="10"/>
      <c r="C9" s="34">
        <f t="shared" ref="C9:R9" si="0">SUM(C10/C8)</f>
        <v>1</v>
      </c>
      <c r="D9" s="34">
        <f t="shared" si="0"/>
        <v>1</v>
      </c>
      <c r="E9" s="34" t="e">
        <f t="shared" si="0"/>
        <v>#DIV/0!</v>
      </c>
      <c r="F9" s="34">
        <f t="shared" si="0"/>
        <v>0.68333333333333335</v>
      </c>
      <c r="G9" s="34">
        <f t="shared" si="0"/>
        <v>1</v>
      </c>
      <c r="H9" s="34" t="e">
        <f t="shared" si="0"/>
        <v>#DIV/0!</v>
      </c>
      <c r="I9" s="34">
        <f t="shared" si="0"/>
        <v>0</v>
      </c>
      <c r="J9" s="34" t="e">
        <f t="shared" si="0"/>
        <v>#DIV/0!</v>
      </c>
      <c r="K9" s="34" t="e">
        <f t="shared" si="0"/>
        <v>#DIV/0!</v>
      </c>
      <c r="L9" s="34">
        <f t="shared" si="0"/>
        <v>5.9121396526451382E-2</v>
      </c>
      <c r="M9" s="34">
        <f t="shared" si="0"/>
        <v>0.70214122701033699</v>
      </c>
      <c r="N9" s="34">
        <f t="shared" si="0"/>
        <v>0.98318995352516558</v>
      </c>
      <c r="O9" s="34">
        <f t="shared" si="0"/>
        <v>0.25</v>
      </c>
      <c r="P9" s="34">
        <f t="shared" si="0"/>
        <v>0.42397034898244412</v>
      </c>
      <c r="Q9" s="34">
        <f t="shared" si="0"/>
        <v>0.25</v>
      </c>
      <c r="R9" s="34">
        <f t="shared" si="0"/>
        <v>0.42397034898244412</v>
      </c>
      <c r="S9" s="121">
        <v>0.25</v>
      </c>
      <c r="T9" s="114" t="e">
        <f t="array" ref="T9">SUM(T10/T8)</f>
        <v>#REF!</v>
      </c>
    </row>
    <row r="10" spans="1:20" ht="13.5" thickBot="1">
      <c r="A10" s="106" t="s">
        <v>186</v>
      </c>
      <c r="B10" s="101"/>
      <c r="C10" s="123">
        <f t="array" ref="C10">SUM(IF('Bid Log'!$Z$3:$Z$324=Tables!$J$3,IF('Bid Log'!$M$3:$M$324=Tables!$G4,IF('Bid Log'!$O$3:$O$324=Tables!$W2:$AZ2,'Bid Log'!$P$3:$P$324))))</f>
        <v>8350</v>
      </c>
      <c r="D10" s="123">
        <f t="array" ref="D10">SUM(IF('Bid Log'!$Z$3:$Z$324=Tables!$J$3,IF('Bid Log'!$M$3:$M$324=Tables!$G4,IF('Bid Log'!$O$3:$O$324=Tables!$W3:$BA3,'Bid Log'!$P$3:$P$324))))</f>
        <v>22663</v>
      </c>
      <c r="E10" s="123">
        <f t="array" ref="E10">SUM(IF('Bid Log'!$Z$3:$Z$324=Tables!$J$3,IF('Bid Log'!$M$3:$M$324=Tables!$G4,IF('Bid Log'!$O$3:$O$324=Tables!$W4:$AZ4,'Bid Log'!$P$3:$P$324))))</f>
        <v>0</v>
      </c>
      <c r="F10" s="123">
        <f t="array" ref="F10">SUM(IF('Bid Log'!$Z$3:$Z$324=Tables!$J$3,IF('Bid Log'!$M$3:$M$324=Tables!$G4,IF('Bid Log'!$O$3:$O$324=Tables!$W5:$BA5,'Bid Log'!$P$3:$P$324))))</f>
        <v>8200</v>
      </c>
      <c r="G10" s="123">
        <f t="array" ref="G10">SUM(IF('Bid Log'!$Z$3:$Z$324=Tables!$J$3,IF('Bid Log'!$M$3:$M$324=Tables!$G4,IF('Bid Log'!$O$3:$O$324=Tables!$W6:$BA6,'Bid Log'!$P$3:$P$324))))</f>
        <v>48000</v>
      </c>
      <c r="H10" s="123">
        <f t="array" ref="H10">SUM(IF('Bid Log'!$Z$3:$Z$324=Tables!$J$3,IF('Bid Log'!$M$3:$M$324=Tables!$G4,IF('Bid Log'!$O$3:$O$324=Tables!$W7:$AX7,'Bid Log'!$P$3:$P$324))))</f>
        <v>0</v>
      </c>
      <c r="I10" s="123">
        <f t="array" ref="I10">SUM(IF('Bid Log'!$Z$3:$Z$324=Tables!$J$3,IF('Bid Log'!$M$3:$M$324=Tables!$G4,IF('Bid Log'!$O$3:$O$324=Tables!$W8:$BA8,'Bid Log'!$P$3:$P$324))))</f>
        <v>0</v>
      </c>
      <c r="J10" s="123">
        <f t="array" ref="J10">SUM(IF('Bid Log'!$Z$3:$Z$324=Tables!$J$3,IF('Bid Log'!$M$3:$M$324=Tables!$G4,IF('Bid Log'!$O$3:$O$324=Tables!$W9:$AZ9,'Bid Log'!$P$3:$P$324))))</f>
        <v>0</v>
      </c>
      <c r="K10" s="123">
        <f t="array" ref="K10">SUM(IF('Bid Log'!$Z$3:$Z$324=Tables!$J$3,IF('Bid Log'!$M$3:$M$324=Tables!$G4,IF('Bid Log'!$O$3:$O$324=Tables!$W10:$BA10,'Bid Log'!$P$3:$P$324))))</f>
        <v>0</v>
      </c>
      <c r="L10" s="123">
        <f t="array" ref="L10">SUM(IF('Bid Log'!$Z$3:$Z$324=Tables!$J$3,IF('Bid Log'!$M$3:$M$324=Tables!$G4,IF('Bid Log'!$O$3:$O$324=Tables!$W11:$AZ11,'Bid Log'!$P$3:$P$324))))</f>
        <v>95832</v>
      </c>
      <c r="M10" s="123">
        <f t="array" ref="M10">SUM(IF('Bid Log'!$Z$3:$Z$324=Tables!$J$3,IF('Bid Log'!$M$3:$M$324=Tables!$G4,IF('Bid Log'!$O$3:$O$324=Tables!$W12:$BA12,'Bid Log'!$P$3:$P$324))))</f>
        <v>83684</v>
      </c>
      <c r="N10" s="123">
        <f t="array" ref="N10">SUM(IF('Bid Log'!$Z$3:$Z$324=Tables!$J$3,IF('Bid Log'!$M$3:$M$324=Tables!$G4,IF('Bid Log'!$O$3:$O$324=Tables!$W13:$BA13,'Bid Log'!$P$3:$P$324))))</f>
        <v>994300</v>
      </c>
      <c r="O10" s="107">
        <f>SUM(S10/12)</f>
        <v>166666.66666666666</v>
      </c>
      <c r="P10" s="107">
        <f>SUM(R10/P$7)</f>
        <v>105085.75</v>
      </c>
      <c r="Q10" s="107">
        <f>SUM(O10*P7)</f>
        <v>2000000</v>
      </c>
      <c r="R10" s="107">
        <f>C10+D10+E10+F10+G10+H10+I10+J10+K10+L10+M10+N10</f>
        <v>1261029</v>
      </c>
      <c r="S10" s="124">
        <v>2000000</v>
      </c>
      <c r="T10" s="88" t="e">
        <f>SUM(R10+#REF!)</f>
        <v>#REF!</v>
      </c>
    </row>
    <row r="11" spans="1:20">
      <c r="A11" s="89"/>
      <c r="B11" s="3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  <c r="P11" s="92"/>
      <c r="Q11" s="92"/>
      <c r="R11" s="92"/>
      <c r="S11" s="93"/>
      <c r="T11" s="88"/>
    </row>
    <row r="12" spans="1:20" ht="13.5" thickBot="1">
      <c r="A12" s="86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8"/>
    </row>
    <row r="13" spans="1:20" ht="15.75">
      <c r="A13" s="127" t="s">
        <v>190</v>
      </c>
      <c r="B13" s="96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108"/>
    </row>
    <row r="14" spans="1:20">
      <c r="A14" s="99" t="s">
        <v>156</v>
      </c>
      <c r="B14" s="7"/>
      <c r="C14" s="40">
        <f t="array" ref="C14">SUM(IF('Bid Log'!$Z$3:$Z$324=Tables!$J$5,IF('Bid Log'!$M$3:$M$324=Tables!$G4,IF('Bid Log'!$O$3:$O$324=Tables!$W2:$AZ2,'Bid Log'!$P$3:$P$324))))</f>
        <v>0</v>
      </c>
      <c r="D14" s="40">
        <f t="array" ref="D14">SUM(IF('Bid Log'!$Z$3:$Z$324=Tables!$J$5,IF('Bid Log'!$M$3:$M$324=Tables!$G4,IF('Bid Log'!$O$3:$O$324=Tables!$W3:$BA3,'Bid Log'!$P$3:$P$324))))</f>
        <v>0</v>
      </c>
      <c r="E14" s="40">
        <f t="array" ref="E14">SUM(IF('Bid Log'!$Z$3:$Z$324=Tables!$J$5,IF('Bid Log'!$M$3:$M$324=Tables!$G4,IF('Bid Log'!$O$3:$O$324=Tables!$W4:$AZ4,'Bid Log'!$P$3:$P$324))))</f>
        <v>0</v>
      </c>
      <c r="F14" s="40">
        <f t="array" ref="F14">SUM(IF('Bid Log'!$Z$3:$Z$324=Tables!$J$5,IF('Bid Log'!$M$3:$M$324=Tables!$G4,IF('Bid Log'!$O$3:$O$324=Tables!$W5:$BA5,'Bid Log'!$P$3:$P$324))))</f>
        <v>0</v>
      </c>
      <c r="G14" s="40">
        <f t="array" ref="G14">SUM(IF('Bid Log'!$Z$3:$Z$324=Tables!$J$5,IF('Bid Log'!$M$3:$M$324=Tables!$G4,IF('Bid Log'!$O$3:$O$324=Tables!$W6:$BA6,'Bid Log'!$P$3:$P$324))))</f>
        <v>0</v>
      </c>
      <c r="H14" s="40">
        <f t="array" ref="H14">SUM(IF('Bid Log'!$Z$3:$Z$324=Tables!$J$5,IF('Bid Log'!$M$3:$M$324=Tables!$G4,IF('Bid Log'!$O$3:$O$324=Tables!$W7:$AX7,'Bid Log'!$P$3:$P$324))))</f>
        <v>0</v>
      </c>
      <c r="I14" s="40">
        <f t="array" ref="I14">SUM(IF('Bid Log'!$Z$3:$Z$324=Tables!$J$5,IF('Bid Log'!$M$3:$M$324=Tables!$G4,IF('Bid Log'!$O$3:$O$324=Tables!$W8:$BA8,'Bid Log'!$P$3:$P$324))))</f>
        <v>0</v>
      </c>
      <c r="J14" s="40">
        <f t="array" ref="J14">SUM(IF('Bid Log'!$Z$3:$Z$324=Tables!$J$5,IF('Bid Log'!$M$3:$M$324=Tables!$G4,IF('Bid Log'!$O$3:$O$324=Tables!$W9:$AZ9,'Bid Log'!$P$3:$P$324))))</f>
        <v>0</v>
      </c>
      <c r="K14" s="40">
        <f t="array" ref="K14">SUM(IF('Bid Log'!$Z$3:$Z$324=Tables!$J$5,IF('Bid Log'!$M$3:$M$324=Tables!$G4,IF('Bid Log'!$O$3:$O$324=Tables!$W10:$BA10,'Bid Log'!$P$3:$P$324))))</f>
        <v>0</v>
      </c>
      <c r="L14" s="40">
        <f t="array" ref="L14">SUM(IF('Bid Log'!$Z$3:$Z$324=Tables!$J$5,IF('Bid Log'!$M$3:$M$324=Tables!$G4,IF('Bid Log'!$O$3:$O$324=Tables!$W11:$AZ11,'Bid Log'!$P$3:$P$324))))</f>
        <v>0</v>
      </c>
      <c r="M14" s="40">
        <f t="array" ref="M14">SUM(IF('Bid Log'!$Z$3:$Z$324=Tables!$J$5,IF('Bid Log'!$M$3:$M$324=Tables!$G4,IF('Bid Log'!$O$3:$O$324=Tables!$W12:$BA12,'Bid Log'!$P$3:$P$324))))</f>
        <v>0</v>
      </c>
      <c r="N14" s="40">
        <f t="array" ref="N14">SUM(IF('Bid Log'!$Z$3:$Z$324=Tables!$J$5,IF('Bid Log'!$M$3:$M$324=Tables!$G4,IF('Bid Log'!$O$3:$O$324=Tables!$W13:$BA13,'Bid Log'!$P$3:$P$324))))</f>
        <v>0</v>
      </c>
      <c r="O14" s="35"/>
      <c r="P14" s="35"/>
      <c r="Q14" s="35"/>
      <c r="R14" s="35">
        <f>C14+D14+E14+F14+G14+H14+I14+J14+K14+L14+M14+N14</f>
        <v>0</v>
      </c>
      <c r="S14" s="109"/>
      <c r="T14" s="88" t="e">
        <f>SUM(R14+#REF!)</f>
        <v>#REF!</v>
      </c>
    </row>
    <row r="15" spans="1:20">
      <c r="A15" s="128" t="s">
        <v>187</v>
      </c>
      <c r="B15" s="7"/>
      <c r="C15" s="34" t="e">
        <f t="shared" ref="C15:N15" si="1">SUM(C16/C14)</f>
        <v>#DIV/0!</v>
      </c>
      <c r="D15" s="34" t="e">
        <f t="shared" si="1"/>
        <v>#DIV/0!</v>
      </c>
      <c r="E15" s="34" t="e">
        <f t="shared" si="1"/>
        <v>#DIV/0!</v>
      </c>
      <c r="F15" s="34" t="e">
        <f t="shared" si="1"/>
        <v>#DIV/0!</v>
      </c>
      <c r="G15" s="34" t="e">
        <f t="shared" si="1"/>
        <v>#DIV/0!</v>
      </c>
      <c r="H15" s="34" t="e">
        <f t="shared" si="1"/>
        <v>#DIV/0!</v>
      </c>
      <c r="I15" s="34" t="e">
        <f t="shared" si="1"/>
        <v>#DIV/0!</v>
      </c>
      <c r="J15" s="34" t="e">
        <f t="shared" si="1"/>
        <v>#DIV/0!</v>
      </c>
      <c r="K15" s="34" t="e">
        <f t="shared" si="1"/>
        <v>#DIV/0!</v>
      </c>
      <c r="L15" s="34" t="e">
        <f t="shared" si="1"/>
        <v>#DIV/0!</v>
      </c>
      <c r="M15" s="34" t="e">
        <f t="shared" si="1"/>
        <v>#DIV/0!</v>
      </c>
      <c r="N15" s="34" t="e">
        <f t="shared" si="1"/>
        <v>#DIV/0!</v>
      </c>
      <c r="O15" s="11"/>
      <c r="P15" s="34">
        <f>SUM(P16/P8)</f>
        <v>0</v>
      </c>
      <c r="Q15" s="11"/>
      <c r="R15" s="34" t="e">
        <f>SUM(R16/R14)</f>
        <v>#DIV/0!</v>
      </c>
      <c r="S15" s="110"/>
    </row>
    <row r="16" spans="1:20">
      <c r="A16" s="128" t="s">
        <v>191</v>
      </c>
      <c r="B16" s="7"/>
      <c r="C16" s="40">
        <f t="array" ref="C16">SUM(IF('Bid Log'!$M$3:$M$324=Tables!$G4,IF('Bid Log'!$O$3:$O$324=Tables!$W2:$AZ2,'Bid Log'!$AB$3:$AB$324)))</f>
        <v>0</v>
      </c>
      <c r="D16" s="40">
        <f t="array" ref="D16">SUM(IF('Bid Log'!$M$3:$M$324=Tables!$G4,IF('Bid Log'!$O$3:$O$324=Tables!$W3:$BA3,'Bid Log'!$AB$3:$AB$324)))</f>
        <v>0</v>
      </c>
      <c r="E16" s="40">
        <f t="array" ref="E16">SUM(IF('Bid Log'!$M$3:$M$324=Tables!$G4,IF('Bid Log'!$O$3:$O$324=Tables!$W4:$AZ4,'Bid Log'!$AB$3:$AB$324)))</f>
        <v>0</v>
      </c>
      <c r="F16" s="40">
        <f t="array" ref="F16">SUM(IF('Bid Log'!$M$3:$M$324=Tables!$G4,IF('Bid Log'!$O$3:$O$324=Tables!$W5:$BA5,'Bid Log'!$AB$3:$AB$324)))</f>
        <v>0</v>
      </c>
      <c r="G16" s="40">
        <f t="array" ref="G16">SUM(IF('Bid Log'!$M$3:$M$324=Tables!$G4,IF('Bid Log'!$O$3:$O$324=Tables!$W6:$BA6,'Bid Log'!$AB$3:$AB$324)))</f>
        <v>0</v>
      </c>
      <c r="H16" s="40">
        <f t="array" ref="H16">SUM(IF('Bid Log'!$M$3:$M$324=Tables!$G4,IF('Bid Log'!$O$3:$O$324=Tables!$W7:$AX7,'Bid Log'!$AB$3:$AB$324)))</f>
        <v>0</v>
      </c>
      <c r="I16" s="40">
        <f t="array" ref="I16">SUM(IF('Bid Log'!$M$3:$M$324=Tables!$G4,IF('Bid Log'!$O$3:$O$324=Tables!$W8:$BA8,'Bid Log'!$AB$3:$AB$324)))</f>
        <v>0</v>
      </c>
      <c r="J16" s="40">
        <f t="array" ref="J16">SUM(IF('Bid Log'!$M$3:$M$324=Tables!$G4,IF('Bid Log'!$O$3:$O$324=Tables!$W9:$AZ9,'Bid Log'!$AB$3:$AB$324)))</f>
        <v>0</v>
      </c>
      <c r="K16" s="40">
        <f t="array" ref="K16">SUM(IF('Bid Log'!$M$3:$M$324=Tables!$G4,IF('Bid Log'!$O$3:$O$324=Tables!$W10:$BA10,'Bid Log'!$AB$3:$AB$324)))</f>
        <v>0</v>
      </c>
      <c r="L16" s="40">
        <f t="array" ref="L16">SUM(IF('Bid Log'!$M$3:$M$324=Tables!$G4,IF('Bid Log'!$O$3:$O$324=Tables!$W11:$AZ11,'Bid Log'!$AB$3:$AB$324)))</f>
        <v>0</v>
      </c>
      <c r="M16" s="40">
        <f t="array" ref="M16">SUM(IF('Bid Log'!$M$3:$M$324=Tables!$G4,IF('Bid Log'!$O$3:$O$324=Tables!$W12:$BA12,'Bid Log'!$AB$3:$AB$324)))</f>
        <v>0</v>
      </c>
      <c r="N16" s="40">
        <f t="array" ref="N16">SUM(IF('Bid Log'!$M$3:$M$324=Tables!$G4,IF('Bid Log'!$O$3:$O$324=Tables!$W13:$BA13,'Bid Log'!$AB$3:$AB$324)))</f>
        <v>0</v>
      </c>
      <c r="O16" s="11"/>
      <c r="P16" s="11">
        <f>SUM(R16/P7)</f>
        <v>0</v>
      </c>
      <c r="Q16" s="11"/>
      <c r="R16" s="35">
        <f>C16+D16+E16+F16+G16+H16+I16+J16+K16+L16+M16+N16</f>
        <v>0</v>
      </c>
      <c r="S16" s="110"/>
      <c r="T16" s="88"/>
    </row>
    <row r="17" spans="1:20">
      <c r="A17" s="99"/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0"/>
      <c r="T17" s="88"/>
    </row>
    <row r="18" spans="1:20">
      <c r="A18" s="128" t="s">
        <v>189</v>
      </c>
      <c r="B18" s="7"/>
      <c r="C18" s="34">
        <f t="shared" ref="C18:N18" si="2">SUM(C19/C8)</f>
        <v>1</v>
      </c>
      <c r="D18" s="34">
        <f t="shared" si="2"/>
        <v>1</v>
      </c>
      <c r="E18" s="34" t="e">
        <f t="shared" si="2"/>
        <v>#DIV/0!</v>
      </c>
      <c r="F18" s="34">
        <f t="shared" si="2"/>
        <v>0.68333333333333335</v>
      </c>
      <c r="G18" s="34">
        <f t="shared" si="2"/>
        <v>1</v>
      </c>
      <c r="H18" s="34" t="e">
        <f t="shared" si="2"/>
        <v>#DIV/0!</v>
      </c>
      <c r="I18" s="34">
        <f t="shared" si="2"/>
        <v>0</v>
      </c>
      <c r="J18" s="34" t="e">
        <f t="shared" si="2"/>
        <v>#DIV/0!</v>
      </c>
      <c r="K18" s="34" t="e">
        <f t="shared" si="2"/>
        <v>#DIV/0!</v>
      </c>
      <c r="L18" s="34">
        <f t="shared" si="2"/>
        <v>5.9121396526451382E-2</v>
      </c>
      <c r="M18" s="34">
        <f t="shared" si="2"/>
        <v>0.70214122701033699</v>
      </c>
      <c r="N18" s="34">
        <f t="shared" si="2"/>
        <v>0.98318995352516558</v>
      </c>
      <c r="O18" s="34">
        <f>SUM(O9)</f>
        <v>0.25</v>
      </c>
      <c r="P18" s="34">
        <f>SUM(P19/P8)</f>
        <v>0.42397034898244412</v>
      </c>
      <c r="Q18" s="34">
        <f>SUM(Q9)</f>
        <v>0.25</v>
      </c>
      <c r="R18" s="34">
        <f>SUM(R19/R8)</f>
        <v>0.42397034898244412</v>
      </c>
      <c r="S18" s="110"/>
    </row>
    <row r="19" spans="1:20" ht="13.5" thickBot="1">
      <c r="A19" s="100" t="s">
        <v>188</v>
      </c>
      <c r="B19" s="129"/>
      <c r="C19" s="102">
        <f t="shared" ref="C19:N19" si="3">SUM(C10+C16)</f>
        <v>8350</v>
      </c>
      <c r="D19" s="102">
        <f t="shared" si="3"/>
        <v>22663</v>
      </c>
      <c r="E19" s="102">
        <f t="shared" si="3"/>
        <v>0</v>
      </c>
      <c r="F19" s="102">
        <f t="shared" si="3"/>
        <v>8200</v>
      </c>
      <c r="G19" s="102">
        <f t="shared" si="3"/>
        <v>48000</v>
      </c>
      <c r="H19" s="102">
        <f t="shared" si="3"/>
        <v>0</v>
      </c>
      <c r="I19" s="102">
        <f t="shared" si="3"/>
        <v>0</v>
      </c>
      <c r="J19" s="102">
        <f t="shared" si="3"/>
        <v>0</v>
      </c>
      <c r="K19" s="102">
        <f t="shared" si="3"/>
        <v>0</v>
      </c>
      <c r="L19" s="102">
        <f t="shared" si="3"/>
        <v>95832</v>
      </c>
      <c r="M19" s="102">
        <f t="shared" si="3"/>
        <v>83684</v>
      </c>
      <c r="N19" s="102">
        <f t="shared" si="3"/>
        <v>994300</v>
      </c>
      <c r="O19" s="102">
        <f>SUM(O10)</f>
        <v>166666.66666666666</v>
      </c>
      <c r="P19" s="102">
        <f>SUM(R19/P7)</f>
        <v>105085.75</v>
      </c>
      <c r="Q19" s="102">
        <f>SUM(Q10)</f>
        <v>2000000</v>
      </c>
      <c r="R19" s="107">
        <f>C19+D19+E19+F19+G19+H19+I19+J19+K19+L19+M19+N19</f>
        <v>1261029</v>
      </c>
      <c r="S19" s="111"/>
    </row>
    <row r="47" spans="1:21" ht="13.5" thickBot="1"/>
    <row r="48" spans="1:21">
      <c r="A48" s="195"/>
      <c r="B48" s="196"/>
      <c r="C48" s="97" t="s">
        <v>130</v>
      </c>
      <c r="D48" s="97" t="s">
        <v>131</v>
      </c>
      <c r="E48" s="97" t="s">
        <v>132</v>
      </c>
      <c r="F48" s="97" t="s">
        <v>133</v>
      </c>
      <c r="G48" s="97" t="s">
        <v>134</v>
      </c>
      <c r="H48" s="97" t="s">
        <v>135</v>
      </c>
      <c r="I48" s="97" t="s">
        <v>136</v>
      </c>
      <c r="J48" s="97" t="s">
        <v>137</v>
      </c>
      <c r="K48" s="97" t="s">
        <v>138</v>
      </c>
      <c r="L48" s="97" t="s">
        <v>139</v>
      </c>
      <c r="M48" s="97" t="s">
        <v>140</v>
      </c>
      <c r="N48" s="97" t="s">
        <v>141</v>
      </c>
      <c r="O48" s="98" t="str">
        <f>('EST. V.F.'!O5)</f>
        <v>2014 Monthly</v>
      </c>
      <c r="P48" s="98" t="str">
        <f>('EST. V.F.'!P5)</f>
        <v>2014 Monthly</v>
      </c>
      <c r="Q48" s="98" t="str">
        <f>('EST. V.F.'!Q5)</f>
        <v>2014 To Date</v>
      </c>
      <c r="R48" s="98" t="str">
        <f>('EST. V.F.'!R5)</f>
        <v>2014 To Date</v>
      </c>
      <c r="S48" s="98" t="str">
        <f>('EST. V.F.'!S5)</f>
        <v>2014 Annual</v>
      </c>
      <c r="T48" s="112" t="s">
        <v>148</v>
      </c>
      <c r="U48" s="6"/>
    </row>
    <row r="49" spans="1:20">
      <c r="A49" s="197"/>
      <c r="B49" s="198"/>
      <c r="C49" s="8" t="s">
        <v>142</v>
      </c>
      <c r="D49" s="8" t="s">
        <v>142</v>
      </c>
      <c r="E49" s="8" t="s">
        <v>142</v>
      </c>
      <c r="F49" s="8" t="s">
        <v>142</v>
      </c>
      <c r="G49" s="8" t="s">
        <v>142</v>
      </c>
      <c r="H49" s="8" t="s">
        <v>142</v>
      </c>
      <c r="I49" s="8" t="s">
        <v>142</v>
      </c>
      <c r="J49" s="8" t="s">
        <v>142</v>
      </c>
      <c r="K49" s="8" t="s">
        <v>142</v>
      </c>
      <c r="L49" s="8" t="s">
        <v>142</v>
      </c>
      <c r="M49" s="8" t="s">
        <v>142</v>
      </c>
      <c r="N49" s="8" t="s">
        <v>142</v>
      </c>
      <c r="O49" s="8" t="s">
        <v>143</v>
      </c>
      <c r="P49" s="9" t="s">
        <v>153</v>
      </c>
      <c r="Q49" s="9" t="s">
        <v>143</v>
      </c>
      <c r="R49" s="9" t="s">
        <v>142</v>
      </c>
      <c r="S49" s="118" t="s">
        <v>143</v>
      </c>
      <c r="T49" s="112"/>
    </row>
    <row r="50" spans="1:20" ht="15.75">
      <c r="A50" s="193" t="s">
        <v>144</v>
      </c>
      <c r="B50" s="194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19">
        <f>SUM(P7)</f>
        <v>12</v>
      </c>
      <c r="Q50" s="130"/>
      <c r="R50" s="130"/>
      <c r="S50" s="131"/>
      <c r="T50" s="113"/>
    </row>
    <row r="51" spans="1:20">
      <c r="A51" s="105" t="s">
        <v>154</v>
      </c>
      <c r="B51" s="10"/>
      <c r="C51" s="40">
        <f t="array" ref="C51">COUNT(IF('Bid Log'!$M$3:$M$324=Tables!$G4,IF('Bid Log'!$O$3:$O$324=Tables!$W2:$AZ2,'Bid Log'!$A$3:$A$324)))</f>
        <v>1</v>
      </c>
      <c r="D51" s="40">
        <f t="array" ref="D51">COUNT(IF('Bid Log'!$M$3:$M$324=Tables!$G4,IF('Bid Log'!$O$3:$O$324=Tables!$W3:$BA3,'Bid Log'!$A$3:$A$324)))</f>
        <v>1</v>
      </c>
      <c r="E51" s="40">
        <f t="array" ref="E51">COUNT(IF('Bid Log'!$M$3:$M$324=Tables!$G4,IF('Bid Log'!$O$3:$O$324=Tables!$W4:$AZ4,'Bid Log'!$A$3:$A$324)))</f>
        <v>0</v>
      </c>
      <c r="F51" s="40">
        <f t="array" ref="F51">COUNT(IF('Bid Log'!$M$3:$M$324=Tables!$G4,IF('Bid Log'!$O$3:$O$324=Tables!$W5:$BA5,'Bid Log'!$A$3:$A$324)))</f>
        <v>2</v>
      </c>
      <c r="G51" s="40">
        <f t="array" ref="G51">COUNT(IF('Bid Log'!$M$3:$M$324=Tables!$G4,IF('Bid Log'!$O$3:$O$324=Tables!$W6:$BA6,'Bid Log'!$A$3:$A$324)))</f>
        <v>1</v>
      </c>
      <c r="H51" s="40">
        <f t="array" ref="H51">COUNT(IF('Bid Log'!$M$3:$M$324=Tables!$G4,IF('Bid Log'!$O$3:$O$324=Tables!$W7:$AX7,'Bid Log'!$A$3:$A$324)))</f>
        <v>0</v>
      </c>
      <c r="I51" s="40">
        <f t="array" ref="I51">COUNT(IF('Bid Log'!$M$3:$M$324=Tables!$G4,IF('Bid Log'!$O$3:$O$324=Tables!$W8:$BA8,'Bid Log'!$A$3:$A$324)))</f>
        <v>1</v>
      </c>
      <c r="J51" s="40">
        <f t="array" ref="J51">COUNT(IF('Bid Log'!$M$3:$M$324=Tables!$G4,IF('Bid Log'!$O$3:$O$324=Tables!$W9:$AZ9,'Bid Log'!$A$3:$A$324)))</f>
        <v>0</v>
      </c>
      <c r="K51" s="40">
        <f t="array" ref="K51">COUNT(IF('Bid Log'!$M$3:$M$324=Tables!$G4,IF('Bid Log'!$O$3:$O$324=Tables!$W10:$BA10,'Bid Log'!$A$3:$A$324)))</f>
        <v>0</v>
      </c>
      <c r="L51" s="40">
        <f t="array" ref="L51">COUNT(IF('Bid Log'!$M$3:$M$324=Tables!$G4,IF('Bid Log'!$O$3:$O$324=Tables!$W11:$AZ11,'Bid Log'!$A$3:$A$324)))</f>
        <v>2</v>
      </c>
      <c r="M51" s="40">
        <f t="array" ref="M51">COUNT(IF('Bid Log'!$M$3:$M$324=Tables!$G4,IF('Bid Log'!$O$3:$O$324=Tables!$W12:$BA12,'Bid Log'!$A$3:$A$324)))</f>
        <v>3</v>
      </c>
      <c r="N51" s="40">
        <f t="array" ref="N51">COUNT(IF('Bid Log'!$M$3:$M$324=Tables!$G4,IF('Bid Log'!$O$3:$O$324=Tables!$W13:$BA13,'Bid Log'!$A$3:$A$324)))</f>
        <v>3</v>
      </c>
      <c r="O51" s="35">
        <f>SUM(S51/12)</f>
        <v>17.777777777777775</v>
      </c>
      <c r="P51" s="35">
        <f>SUM(R51/P$7)</f>
        <v>1.1666666666666667</v>
      </c>
      <c r="Q51" s="35">
        <f>SUM(O51*P$7)</f>
        <v>213.33333333333331</v>
      </c>
      <c r="R51" s="35">
        <f>C51+D51+E51+F51+G51+H51+I51+J51+K51+L51+M51+N51</f>
        <v>14</v>
      </c>
      <c r="S51" s="120">
        <f>SUM(S53/S52)</f>
        <v>213.33333333333331</v>
      </c>
      <c r="T51" s="132" t="e">
        <f>SUM(R51+#REF!)</f>
        <v>#REF!</v>
      </c>
    </row>
    <row r="52" spans="1:20">
      <c r="A52" s="105" t="s">
        <v>155</v>
      </c>
      <c r="B52" s="10"/>
      <c r="C52" s="133">
        <f t="shared" ref="C52:R52" si="4">SUM(C53/C51)</f>
        <v>1</v>
      </c>
      <c r="D52" s="133">
        <f t="shared" si="4"/>
        <v>1</v>
      </c>
      <c r="E52" s="133" t="e">
        <f t="shared" si="4"/>
        <v>#DIV/0!</v>
      </c>
      <c r="F52" s="133">
        <f t="shared" si="4"/>
        <v>0.5</v>
      </c>
      <c r="G52" s="133">
        <f t="shared" si="4"/>
        <v>1</v>
      </c>
      <c r="H52" s="133" t="e">
        <f t="shared" si="4"/>
        <v>#DIV/0!</v>
      </c>
      <c r="I52" s="133">
        <f t="shared" si="4"/>
        <v>0</v>
      </c>
      <c r="J52" s="133" t="e">
        <f t="shared" si="4"/>
        <v>#DIV/0!</v>
      </c>
      <c r="K52" s="133" t="e">
        <f t="shared" si="4"/>
        <v>#DIV/0!</v>
      </c>
      <c r="L52" s="133">
        <f t="shared" si="4"/>
        <v>0.5</v>
      </c>
      <c r="M52" s="133">
        <f t="shared" si="4"/>
        <v>0.66666666666666663</v>
      </c>
      <c r="N52" s="133">
        <f t="shared" si="4"/>
        <v>0.66666666666666663</v>
      </c>
      <c r="O52" s="133">
        <f t="shared" si="4"/>
        <v>0.45000000000000007</v>
      </c>
      <c r="P52" s="133">
        <f t="shared" si="4"/>
        <v>0.64285714285714279</v>
      </c>
      <c r="Q52" s="133">
        <f t="shared" si="4"/>
        <v>0.45000000000000007</v>
      </c>
      <c r="R52" s="133">
        <f t="shared" si="4"/>
        <v>0.6428571428571429</v>
      </c>
      <c r="S52" s="121">
        <v>0.45</v>
      </c>
      <c r="T52" s="134" t="e">
        <f t="array" ref="T52">SUM(T53/T51)</f>
        <v>#REF!</v>
      </c>
    </row>
    <row r="53" spans="1:20" s="2" customFormat="1" ht="13.5" thickBot="1">
      <c r="A53" s="106" t="s">
        <v>186</v>
      </c>
      <c r="B53" s="122"/>
      <c r="C53" s="123">
        <f t="array" ref="C53">COUNT(IF('Bid Log'!$Z$3:$Z$324=Tables!$J$3,IF('Bid Log'!$M$3:$M$324=Tables!$G4,IF('Bid Log'!$O$3:$O$324=Tables!$W2:$AZ2,'Bid Log'!$A$3:$A$324))))</f>
        <v>1</v>
      </c>
      <c r="D53" s="123">
        <f t="array" ref="D53">COUNT(IF('Bid Log'!$Z$3:$Z$324=Tables!$J$3,IF('Bid Log'!$M$3:$M$324=Tables!$G4,IF('Bid Log'!$O$3:$O$324=Tables!$W3:$BA3,'Bid Log'!$A$3:$A$324))))</f>
        <v>1</v>
      </c>
      <c r="E53" s="123">
        <f t="array" ref="E53">COUNT(IF('Bid Log'!$Z$3:$Z$324=Tables!$J$3,IF('Bid Log'!$M$3:$M$324=Tables!$G4,IF('Bid Log'!$O$3:$O$324=Tables!$W4:$AZ4,'Bid Log'!$A$3:$A$324))))</f>
        <v>0</v>
      </c>
      <c r="F53" s="123">
        <f t="array" ref="F53">COUNT(IF('Bid Log'!$Z$3:$Z$324=Tables!$J$3,IF('Bid Log'!$M$3:$M$324=Tables!$G4,IF('Bid Log'!$O$3:$O$324=Tables!$W5:$BA5,'Bid Log'!$A$3:$A$324))))</f>
        <v>1</v>
      </c>
      <c r="G53" s="123">
        <f t="array" ref="G53">COUNT(IF('Bid Log'!$Z$3:$Z$324=Tables!$J$3,IF('Bid Log'!$M$3:$M$324=Tables!$G4,IF('Bid Log'!$O$3:$O$324=Tables!$W6:$BA6,'Bid Log'!$A$3:$A$324))))</f>
        <v>1</v>
      </c>
      <c r="H53" s="123">
        <f t="array" ref="H53">COUNT(IF('Bid Log'!$Z$3:$Z$324=Tables!$J$3,IF('Bid Log'!$M$3:$M$324=Tables!$G4,IF('Bid Log'!$O$3:$O$324=Tables!$W7:$AX7,'Bid Log'!$A$3:$A$324))))</f>
        <v>0</v>
      </c>
      <c r="I53" s="123">
        <f t="array" ref="I53">COUNT(IF('Bid Log'!$Z$3:$Z$324=Tables!$J$3,IF('Bid Log'!$M$3:$M$324=Tables!$G4,IF('Bid Log'!$O$3:$O$324=Tables!$W8:$BA8,'Bid Log'!$A$3:$A$324))))</f>
        <v>0</v>
      </c>
      <c r="J53" s="123">
        <f t="array" ref="J53">COUNT(IF('Bid Log'!$Z$3:$Z$324=Tables!$J$3,IF('Bid Log'!$M$3:$M$324=Tables!$G4,IF('Bid Log'!$O$3:$O$324=Tables!$W9:$AZ9,'Bid Log'!$A$3:$A$324))))</f>
        <v>0</v>
      </c>
      <c r="K53" s="123">
        <f t="array" ref="K53">COUNT(IF('Bid Log'!$Z$3:$Z$324=Tables!$J$3,IF('Bid Log'!$M$3:$M$324=Tables!$G4,IF('Bid Log'!$O$3:$O$324=Tables!$W10:$BA10,'Bid Log'!$A$3:$A$324))))</f>
        <v>0</v>
      </c>
      <c r="L53" s="123">
        <f t="array" ref="L53">COUNT(IF('Bid Log'!$Z$3:$Z$324=Tables!$J$3,IF('Bid Log'!$M$3:$M$324=Tables!$G4,IF('Bid Log'!$O$3:$O$324=Tables!$W11:$AZ11,'Bid Log'!$A$3:$A$324))))</f>
        <v>1</v>
      </c>
      <c r="M53" s="123">
        <f t="array" ref="M53">COUNT(IF('Bid Log'!$Z$3:$Z$324=Tables!$J$3,IF('Bid Log'!$M$3:$M$324=Tables!$G4,IF('Bid Log'!$O$3:$O$324=Tables!$W12:$BA12,'Bid Log'!$A$3:$A$324))))</f>
        <v>2</v>
      </c>
      <c r="N53" s="123">
        <f t="array" ref="N53">COUNT(IF('Bid Log'!$Z$3:$Z$324=Tables!$J$3,IF('Bid Log'!$M$3:$M$324=Tables!$G4,IF('Bid Log'!$O$3:$O$324=Tables!$W13:$BA13,'Bid Log'!$A$3:$A$324))))</f>
        <v>2</v>
      </c>
      <c r="O53" s="107">
        <f>SUM(S53/12)</f>
        <v>8</v>
      </c>
      <c r="P53" s="107">
        <f>SUM(R53/P$7)</f>
        <v>0.75</v>
      </c>
      <c r="Q53" s="107">
        <f>SUM(O53*P50)</f>
        <v>96</v>
      </c>
      <c r="R53" s="107">
        <f>C53+D53+E53+F53+G53+H53+I53+J53+K53+L53+M53+N53</f>
        <v>9</v>
      </c>
      <c r="S53" s="124">
        <v>96</v>
      </c>
      <c r="T53" s="132" t="e">
        <f>SUM(R53+#REF!)</f>
        <v>#REF!</v>
      </c>
    </row>
    <row r="54" spans="1:20" s="2" customFormat="1">
      <c r="A54" s="89"/>
      <c r="B54" s="90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2"/>
      <c r="P54" s="92"/>
      <c r="Q54" s="92"/>
      <c r="R54" s="92"/>
      <c r="S54" s="93"/>
      <c r="T54" s="132"/>
    </row>
    <row r="55" spans="1:20" ht="13.5" thickBot="1">
      <c r="A55" s="86"/>
      <c r="B55" s="86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2"/>
    </row>
    <row r="56" spans="1:20" ht="15.75">
      <c r="A56" s="103" t="s">
        <v>190</v>
      </c>
      <c r="B56" s="83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7"/>
    </row>
    <row r="57" spans="1:20" s="2" customFormat="1">
      <c r="A57" s="105" t="s">
        <v>156</v>
      </c>
      <c r="B57" s="41"/>
      <c r="C57" s="40">
        <f t="array" ref="C57">COUNT(IF('Bid Log'!$Z$3:$Z$324=Tables!$J$5,IF('Bid Log'!$M$3:$M$324=Tables!$G4,IF('Bid Log'!$O$3:$O$324=Tables!$W2:$AZ2,'Bid Log'!$A$3:$A$324))))</f>
        <v>0</v>
      </c>
      <c r="D57" s="40">
        <f t="array" ref="D57">COUNT(IF('Bid Log'!$Z$3:$Z$324=Tables!$J$5,IF('Bid Log'!$M$3:$M$324=Tables!$G4,IF('Bid Log'!$O$3:$O$324=Tables!$W3:$BA3,'Bid Log'!$A$3:$A$324))))</f>
        <v>0</v>
      </c>
      <c r="E57" s="40">
        <f t="array" ref="E57">COUNT(IF('Bid Log'!$Z$3:$Z$324=Tables!$J$5,IF('Bid Log'!$M$3:$M$324=Tables!$G4,IF('Bid Log'!$O$3:$O$324=Tables!$W4:$AZ4,'Bid Log'!$A$3:$A$324))))</f>
        <v>0</v>
      </c>
      <c r="F57" s="40">
        <f t="array" ref="F57">COUNT(IF('Bid Log'!$Z$3:$Z$324=Tables!$J$5,IF('Bid Log'!$M$3:$M$324=Tables!$G4,IF('Bid Log'!$O$3:$O$324=Tables!$W5:$BA5,'Bid Log'!$A$3:$A$324))))</f>
        <v>0</v>
      </c>
      <c r="G57" s="40">
        <f t="array" ref="G57">COUNT(IF('Bid Log'!$Z$3:$Z$324=Tables!$J$5,IF('Bid Log'!$M$3:$M$324=Tables!$G4,IF('Bid Log'!$O$3:$O$324=Tables!$W6:$BA6,'Bid Log'!$A$3:$A$324))))</f>
        <v>0</v>
      </c>
      <c r="H57" s="40">
        <f t="array" ref="H57">COUNT(IF('Bid Log'!$Z$3:$Z$324=Tables!$J$5,IF('Bid Log'!$M$3:$M$324=Tables!$G4,IF('Bid Log'!$O$3:$O$324=Tables!$W7:$AX7,'Bid Log'!$A$3:$A$324))))</f>
        <v>0</v>
      </c>
      <c r="I57" s="40">
        <f t="array" ref="I57">COUNT(IF('Bid Log'!$Z$3:$Z$324=Tables!$J$5,IF('Bid Log'!$M$3:$M$324=Tables!$G4,IF('Bid Log'!$O$3:$O$324=Tables!$W8:$BA8,'Bid Log'!$A$3:$A$324))))</f>
        <v>0</v>
      </c>
      <c r="J57" s="40">
        <f t="array" ref="J57">COUNT(IF('Bid Log'!$Z$3:$Z$324=Tables!$J$5,IF('Bid Log'!$M$3:$M$324=Tables!$G4,IF('Bid Log'!$O$3:$O$324=Tables!$W9:$AZ9,'Bid Log'!$A$3:$A$324))))</f>
        <v>0</v>
      </c>
      <c r="K57" s="40">
        <f t="array" ref="K57">COUNT(IF('Bid Log'!$Z$3:$Z$324=Tables!$J$5,IF('Bid Log'!$M$3:$M$324=Tables!$G4,IF('Bid Log'!$O$3:$O$324=Tables!$W10:$BA10,'Bid Log'!$A$3:$A$324))))</f>
        <v>0</v>
      </c>
      <c r="L57" s="40">
        <f t="array" ref="L57">COUNT(IF('Bid Log'!$Z$3:$Z$324=Tables!$J$5,IF('Bid Log'!$M$3:$M$324=Tables!$G4,IF('Bid Log'!$O$3:$O$324=Tables!$W11:$AZ11,'Bid Log'!$A$3:$A$324))))</f>
        <v>0</v>
      </c>
      <c r="M57" s="40">
        <f t="array" ref="M57">COUNT(IF('Bid Log'!$Z$3:$Z$324=Tables!$J$5,IF('Bid Log'!$M$3:$M$324=Tables!$G4,IF('Bid Log'!$O$3:$O$324=Tables!$W12:$BA12,'Bid Log'!$A$3:$A$324))))</f>
        <v>0</v>
      </c>
      <c r="N57" s="40">
        <f t="array" ref="N57">COUNT(IF('Bid Log'!$Z$3:$Z$324=Tables!$J$5,IF('Bid Log'!$M$3:$M$324=Tables!$G4,IF('Bid Log'!$O$3:$O$324=Tables!$W13:$BA13,'Bid Log'!$A$3:$A$324))))</f>
        <v>0</v>
      </c>
      <c r="O57" s="35"/>
      <c r="P57" s="35"/>
      <c r="Q57" s="35"/>
      <c r="R57" s="35">
        <f>C57+D57+E57+F57+G57+H57+I57+J57+K57+L57+M57+N57</f>
        <v>0</v>
      </c>
      <c r="S57" s="109"/>
      <c r="T57" s="132" t="e">
        <f>SUM(R57+#REF!)</f>
        <v>#REF!</v>
      </c>
    </row>
    <row r="58" spans="1:20">
      <c r="A58" s="104" t="s">
        <v>187</v>
      </c>
      <c r="B58" s="10"/>
      <c r="C58" s="133" t="e">
        <f t="shared" ref="C58:N58" si="5">SUM(C59/C57)</f>
        <v>#DIV/0!</v>
      </c>
      <c r="D58" s="133" t="e">
        <f t="shared" si="5"/>
        <v>#DIV/0!</v>
      </c>
      <c r="E58" s="133" t="e">
        <f t="shared" si="5"/>
        <v>#DIV/0!</v>
      </c>
      <c r="F58" s="133" t="e">
        <f t="shared" si="5"/>
        <v>#DIV/0!</v>
      </c>
      <c r="G58" s="133" t="e">
        <f t="shared" si="5"/>
        <v>#DIV/0!</v>
      </c>
      <c r="H58" s="133" t="e">
        <f t="shared" si="5"/>
        <v>#DIV/0!</v>
      </c>
      <c r="I58" s="133" t="e">
        <f t="shared" si="5"/>
        <v>#DIV/0!</v>
      </c>
      <c r="J58" s="133" t="e">
        <f t="shared" si="5"/>
        <v>#DIV/0!</v>
      </c>
      <c r="K58" s="133" t="e">
        <f t="shared" si="5"/>
        <v>#DIV/0!</v>
      </c>
      <c r="L58" s="133" t="e">
        <f t="shared" si="5"/>
        <v>#DIV/0!</v>
      </c>
      <c r="M58" s="133" t="e">
        <f t="shared" si="5"/>
        <v>#DIV/0!</v>
      </c>
      <c r="N58" s="133" t="e">
        <f t="shared" si="5"/>
        <v>#DIV/0!</v>
      </c>
      <c r="O58" s="130"/>
      <c r="P58" s="133">
        <f>SUM(P59/P51)</f>
        <v>0</v>
      </c>
      <c r="Q58" s="130"/>
      <c r="R58" s="133" t="e">
        <f>SUM(R59/R57)</f>
        <v>#DIV/0!</v>
      </c>
      <c r="S58" s="131"/>
    </row>
    <row r="59" spans="1:20">
      <c r="A59" s="104" t="s">
        <v>191</v>
      </c>
      <c r="B59" s="10"/>
      <c r="C59" s="40">
        <f t="array" ref="C59">SUM(IF('Bid Log'!$M$3:$M$324=Tables!$G4,IF('Bid Log'!$O$3:$O$324=Tables!$W27:$AZ27,'Bid Log'!$AB$3:$AB$324)))</f>
        <v>0</v>
      </c>
      <c r="D59" s="40">
        <f t="array" ref="D59">SUM(IF('Bid Log'!$M$3:$M$324=Tables!$G4,IF('Bid Log'!$O$3:$O$324=Tables!$W28:$BA28,'Bid Log'!$AB$3:$AB$324)))</f>
        <v>0</v>
      </c>
      <c r="E59" s="40">
        <f t="array" ref="E59">SUM(IF('Bid Log'!$M$3:$M$324=Tables!$G4,IF('Bid Log'!$O$3:$O$324=Tables!$W29:$AZ29,'Bid Log'!$AB$3:$AB$324)))</f>
        <v>0</v>
      </c>
      <c r="F59" s="40">
        <f t="array" ref="F59">SUM(IF('Bid Log'!$M$3:$M$324=Tables!$G4,IF('Bid Log'!$O$3:$O$324=Tables!$W31:$BA31,'Bid Log'!$AB$3:$AB$324)))</f>
        <v>0</v>
      </c>
      <c r="G59" s="40">
        <f t="array" ref="G59">SUM(IF('Bid Log'!$M$3:$M$324=Tables!$G4,IF('Bid Log'!$O$3:$O$324=Tables!$W32:$BA32,'Bid Log'!$AB$3:$AB$324)))</f>
        <v>0</v>
      </c>
      <c r="H59" s="40">
        <f t="array" ref="H59">SUM(IF('Bid Log'!$M$3:$M$324=Tables!$G4,IF('Bid Log'!$O$3:$O$324=Tables!$W33:$AX33,'Bid Log'!$AB$3:$AB$324)))</f>
        <v>0</v>
      </c>
      <c r="I59" s="40">
        <f t="array" ref="I59">SUM(IF('Bid Log'!$M$3:$M$324=Tables!$G4,IF('Bid Log'!$O$3:$O$324=Tables!$W34:$BA34,'Bid Log'!$AB$3:$AB$324)))</f>
        <v>0</v>
      </c>
      <c r="J59" s="40">
        <f t="array" ref="J59">SUM(IF('Bid Log'!$M$3:$M$324=Tables!$G4,IF('Bid Log'!$O$3:$O$324=Tables!$W35:$AZ35,'Bid Log'!$AB$3:$AB$324)))</f>
        <v>0</v>
      </c>
      <c r="K59" s="40">
        <f t="array" ref="K59">SUM(IF('Bid Log'!$M$3:$M$324=Tables!$G4,IF('Bid Log'!$O$3:$O$324=Tables!$W36:$BA36,'Bid Log'!$AB$3:$AB$324)))</f>
        <v>0</v>
      </c>
      <c r="L59" s="40">
        <f t="array" ref="L59">SUM(IF('Bid Log'!$M$3:$M$324=Tables!$G4,IF('Bid Log'!$O$3:$O$324=Tables!$W37:$AZ37,'Bid Log'!$AB$3:$AB$324)))</f>
        <v>0</v>
      </c>
      <c r="M59" s="40">
        <f t="array" ref="M59">SUM(IF('Bid Log'!$M$3:$M$324=Tables!$G4,IF('Bid Log'!$O$3:$O$324=Tables!$W38:$BA38,'Bid Log'!$AB$3:$AB$324)))</f>
        <v>0</v>
      </c>
      <c r="N59" s="40">
        <f t="array" ref="N59">SUM(IF('Bid Log'!$M$3:$M$324=Tables!$G4,IF('Bid Log'!$O$3:$O$324=Tables!$W41:$BA41,'Bid Log'!$AB$3:$AB$324)))</f>
        <v>0</v>
      </c>
      <c r="O59" s="130"/>
      <c r="P59" s="130">
        <f>SUM(R59/P50)</f>
        <v>0</v>
      </c>
      <c r="Q59" s="130"/>
      <c r="R59" s="35">
        <f>C59+D59+E59+F59+G59+H59+I59+J59+K59+L59+M59+N59</f>
        <v>0</v>
      </c>
      <c r="S59" s="131"/>
      <c r="T59" s="132"/>
    </row>
    <row r="60" spans="1:20">
      <c r="A60" s="105"/>
      <c r="B60" s="1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1"/>
      <c r="T60" s="132"/>
    </row>
    <row r="61" spans="1:20">
      <c r="A61" s="104" t="s">
        <v>189</v>
      </c>
      <c r="B61" s="10"/>
      <c r="C61" s="133">
        <f t="shared" ref="C61:N61" si="6">SUM(C62/C51)</f>
        <v>1</v>
      </c>
      <c r="D61" s="133">
        <f t="shared" si="6"/>
        <v>1</v>
      </c>
      <c r="E61" s="133" t="e">
        <f t="shared" si="6"/>
        <v>#DIV/0!</v>
      </c>
      <c r="F61" s="133">
        <f t="shared" si="6"/>
        <v>0.5</v>
      </c>
      <c r="G61" s="133">
        <f t="shared" si="6"/>
        <v>1</v>
      </c>
      <c r="H61" s="133" t="e">
        <f t="shared" si="6"/>
        <v>#DIV/0!</v>
      </c>
      <c r="I61" s="133">
        <f t="shared" si="6"/>
        <v>0</v>
      </c>
      <c r="J61" s="133" t="e">
        <f t="shared" si="6"/>
        <v>#DIV/0!</v>
      </c>
      <c r="K61" s="133" t="e">
        <f t="shared" si="6"/>
        <v>#DIV/0!</v>
      </c>
      <c r="L61" s="133">
        <f t="shared" si="6"/>
        <v>0.5</v>
      </c>
      <c r="M61" s="133">
        <f t="shared" si="6"/>
        <v>0.66666666666666663</v>
      </c>
      <c r="N61" s="133">
        <f t="shared" si="6"/>
        <v>0.66666666666666663</v>
      </c>
      <c r="O61" s="133">
        <f>SUM(O52)</f>
        <v>0.45000000000000007</v>
      </c>
      <c r="P61" s="133">
        <f>SUM(P62/P51)</f>
        <v>0.64285714285714279</v>
      </c>
      <c r="Q61" s="133">
        <f>SUM(Q52)</f>
        <v>0.45000000000000007</v>
      </c>
      <c r="R61" s="133">
        <f>SUM(R62/R51)</f>
        <v>0.6428571428571429</v>
      </c>
      <c r="S61" s="131"/>
    </row>
    <row r="62" spans="1:20" ht="13.5" thickBot="1">
      <c r="A62" s="106" t="s">
        <v>188</v>
      </c>
      <c r="B62" s="101"/>
      <c r="C62" s="138">
        <f t="shared" ref="C62:N62" si="7">SUM(C53+C59)</f>
        <v>1</v>
      </c>
      <c r="D62" s="138">
        <f t="shared" si="7"/>
        <v>1</v>
      </c>
      <c r="E62" s="138">
        <f t="shared" si="7"/>
        <v>0</v>
      </c>
      <c r="F62" s="138">
        <f t="shared" si="7"/>
        <v>1</v>
      </c>
      <c r="G62" s="138">
        <f t="shared" si="7"/>
        <v>1</v>
      </c>
      <c r="H62" s="138">
        <f t="shared" si="7"/>
        <v>0</v>
      </c>
      <c r="I62" s="138">
        <f t="shared" si="7"/>
        <v>0</v>
      </c>
      <c r="J62" s="138">
        <f t="shared" si="7"/>
        <v>0</v>
      </c>
      <c r="K62" s="138">
        <f t="shared" si="7"/>
        <v>0</v>
      </c>
      <c r="L62" s="138">
        <f t="shared" si="7"/>
        <v>1</v>
      </c>
      <c r="M62" s="138">
        <f t="shared" si="7"/>
        <v>2</v>
      </c>
      <c r="N62" s="138">
        <f t="shared" si="7"/>
        <v>2</v>
      </c>
      <c r="O62" s="138">
        <f>SUM(O53)</f>
        <v>8</v>
      </c>
      <c r="P62" s="138">
        <f>SUM(R62/P50)</f>
        <v>0.75</v>
      </c>
      <c r="Q62" s="138">
        <f>SUM(Q53)</f>
        <v>96</v>
      </c>
      <c r="R62" s="107">
        <f>C62+D62+E62+F62+G62+H62+I62+J62+K62+L62+M62+N62</f>
        <v>9</v>
      </c>
      <c r="S62" s="139"/>
    </row>
  </sheetData>
  <mergeCells count="10">
    <mergeCell ref="A1:S1"/>
    <mergeCell ref="A2:S2"/>
    <mergeCell ref="A3:S3"/>
    <mergeCell ref="A4:S4"/>
    <mergeCell ref="A50:B50"/>
    <mergeCell ref="A5:B5"/>
    <mergeCell ref="A7:B7"/>
    <mergeCell ref="A6:B6"/>
    <mergeCell ref="A48:B48"/>
    <mergeCell ref="A49:B49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activeCell="P8" sqref="P8"/>
    </sheetView>
  </sheetViews>
  <sheetFormatPr defaultRowHeight="12.75"/>
  <cols>
    <col min="1" max="1" width="2.5703125" customWidth="1"/>
    <col min="2" max="2" width="20.42578125" customWidth="1"/>
    <col min="3" max="18" width="11" customWidth="1"/>
    <col min="19" max="19" width="11.5703125" customWidth="1"/>
    <col min="20" max="20" width="12" hidden="1" customWidth="1"/>
  </cols>
  <sheetData>
    <row r="1" spans="1:20" ht="18">
      <c r="A1" s="190" t="s">
        <v>129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20" ht="15.75">
      <c r="A2" s="191" t="s">
        <v>159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</row>
    <row r="3" spans="1:20" ht="15.75">
      <c r="A3" s="191" t="s">
        <v>1330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</row>
    <row r="4" spans="1:20" ht="13.5" thickBot="1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</row>
    <row r="5" spans="1:20">
      <c r="A5" s="195"/>
      <c r="B5" s="196"/>
      <c r="C5" s="97" t="s">
        <v>130</v>
      </c>
      <c r="D5" s="97" t="s">
        <v>131</v>
      </c>
      <c r="E5" s="97" t="s">
        <v>132</v>
      </c>
      <c r="F5" s="97" t="s">
        <v>133</v>
      </c>
      <c r="G5" s="97" t="s">
        <v>134</v>
      </c>
      <c r="H5" s="97" t="s">
        <v>135</v>
      </c>
      <c r="I5" s="97" t="s">
        <v>136</v>
      </c>
      <c r="J5" s="97" t="s">
        <v>137</v>
      </c>
      <c r="K5" s="97" t="s">
        <v>138</v>
      </c>
      <c r="L5" s="97" t="s">
        <v>139</v>
      </c>
      <c r="M5" s="97" t="s">
        <v>140</v>
      </c>
      <c r="N5" s="97" t="s">
        <v>141</v>
      </c>
      <c r="O5" s="98" t="str">
        <f>('EST. V.F.'!O5)</f>
        <v>2014 Monthly</v>
      </c>
      <c r="P5" s="98" t="str">
        <f>('EST. V.F.'!P5)</f>
        <v>2014 Monthly</v>
      </c>
      <c r="Q5" s="98" t="str">
        <f>('EST. V.F.'!Q5)</f>
        <v>2014 To Date</v>
      </c>
      <c r="R5" s="98" t="str">
        <f>('EST. V.F.'!R5)</f>
        <v>2014 To Date</v>
      </c>
      <c r="S5" s="98" t="str">
        <f>('EST. V.F.'!S5)</f>
        <v>2014 Annual</v>
      </c>
      <c r="T5" s="112" t="s">
        <v>148</v>
      </c>
    </row>
    <row r="6" spans="1:20">
      <c r="A6" s="197"/>
      <c r="B6" s="198"/>
      <c r="C6" s="8" t="s">
        <v>142</v>
      </c>
      <c r="D6" s="8" t="s">
        <v>142</v>
      </c>
      <c r="E6" s="8" t="s">
        <v>142</v>
      </c>
      <c r="F6" s="8" t="s">
        <v>142</v>
      </c>
      <c r="G6" s="8" t="s">
        <v>142</v>
      </c>
      <c r="H6" s="8" t="s">
        <v>142</v>
      </c>
      <c r="I6" s="8" t="s">
        <v>142</v>
      </c>
      <c r="J6" s="8" t="s">
        <v>142</v>
      </c>
      <c r="K6" s="8" t="s">
        <v>142</v>
      </c>
      <c r="L6" s="8" t="s">
        <v>142</v>
      </c>
      <c r="M6" s="8" t="s">
        <v>142</v>
      </c>
      <c r="N6" s="8" t="s">
        <v>142</v>
      </c>
      <c r="O6" s="9" t="s">
        <v>143</v>
      </c>
      <c r="P6" s="9" t="s">
        <v>153</v>
      </c>
      <c r="Q6" s="9" t="s">
        <v>143</v>
      </c>
      <c r="R6" s="9" t="s">
        <v>142</v>
      </c>
      <c r="S6" s="118" t="s">
        <v>143</v>
      </c>
      <c r="T6" s="112"/>
    </row>
    <row r="7" spans="1:20" ht="15.75">
      <c r="A7" s="193" t="s">
        <v>144</v>
      </c>
      <c r="B7" s="19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9">
        <f>'EST. V.F.'!P7</f>
        <v>12</v>
      </c>
      <c r="Q7" s="11"/>
      <c r="R7" s="11"/>
      <c r="S7" s="110"/>
      <c r="T7" s="113"/>
    </row>
    <row r="8" spans="1:20">
      <c r="A8" s="105" t="s">
        <v>154</v>
      </c>
      <c r="B8" s="10"/>
      <c r="C8" s="40">
        <f t="array" ref="C8">SUM(IF('Bid Log'!$M$3:$M$324=Tables!$G5,IF('Bid Log'!$O$3:$O$324=Tables!$W2:$AZ2,'Bid Log'!$P$3:$P$324)))</f>
        <v>341173</v>
      </c>
      <c r="D8" s="40">
        <f t="array" ref="D8">SUM(IF('Bid Log'!$M$3:$M$324=Tables!$G5,IF('Bid Log'!$O$3:$O$324=Tables!$W3:$BA3,'Bid Log'!$P$3:$P$324)))</f>
        <v>75975</v>
      </c>
      <c r="E8" s="40">
        <f t="array" ref="E8">SUM(IF('Bid Log'!$M$3:$M$324=Tables!$G5,IF('Bid Log'!$O$3:$O$324=Tables!$W4:$AZ4,'Bid Log'!$P$3:$P$324)))</f>
        <v>1600722</v>
      </c>
      <c r="F8" s="40">
        <f t="array" ref="F8">SUM(IF('Bid Log'!$M$3:$M$324=Tables!$G5,IF('Bid Log'!$O$3:$O$324=Tables!$W5:$BA5,'Bid Log'!$P$3:$P$324)))</f>
        <v>16554</v>
      </c>
      <c r="G8" s="40">
        <f t="array" ref="G8">SUM(IF('Bid Log'!$M$3:$M$324=Tables!$G5,IF('Bid Log'!$O$3:$O$324=Tables!$W6:$BA6,'Bid Log'!$P$3:$P$324)))</f>
        <v>221129</v>
      </c>
      <c r="H8" s="40">
        <f t="array" ref="H8">SUM(IF('Bid Log'!$M$3:$M$324=Tables!$G5,IF('Bid Log'!$O$3:$O$324=Tables!$W7:$AX7,'Bid Log'!$P$3:$P$324)))</f>
        <v>212047</v>
      </c>
      <c r="I8" s="40">
        <f t="array" ref="I8">SUM(IF('Bid Log'!$M$3:$M$324=Tables!$G5,IF('Bid Log'!$O$3:$O$324=Tables!$W8:$BA8,'Bid Log'!$P$3:$P$324)))</f>
        <v>249016</v>
      </c>
      <c r="J8" s="40">
        <f t="array" ref="J8">SUM(IF('Bid Log'!$M$3:$M$324=Tables!$G5,IF('Bid Log'!$O$3:$O$324=Tables!$W9:$AZ9,'Bid Log'!$P$3:$P$324)))</f>
        <v>695432</v>
      </c>
      <c r="K8" s="40">
        <f t="array" ref="K8">SUM(IF('Bid Log'!$M$3:$M$324=Tables!$G5,IF('Bid Log'!$O$3:$O$324=Tables!$W10:$BA10,'Bid Log'!$P$3:$P$324)))</f>
        <v>246047</v>
      </c>
      <c r="L8" s="40">
        <f t="array" ref="L8">SUM(IF('Bid Log'!$M$3:$M$324=Tables!$G5,IF('Bid Log'!$O$3:$O$324=Tables!$W11:$AZ11,'Bid Log'!$P$3:$P$324)))</f>
        <v>1682986</v>
      </c>
      <c r="M8" s="40">
        <f t="array" ref="M8">SUM(IF('Bid Log'!$M$3:$M$324=Tables!$G5,IF('Bid Log'!$O$3:$O$324=Tables!$W12:$BA12,'Bid Log'!$P$3:$P$324)))</f>
        <v>116246</v>
      </c>
      <c r="N8" s="40">
        <f t="array" ref="N8">SUM(IF('Bid Log'!$M$3:$M$324=Tables!$G5,IF('Bid Log'!$O$3:$O$324=Tables!$W13:$BA13,'Bid Log'!$P$3:$P$324)))</f>
        <v>590873</v>
      </c>
      <c r="O8" s="35">
        <f>SUM(S8/12)</f>
        <v>833333.33333333337</v>
      </c>
      <c r="P8" s="35">
        <f>SUM(R8/P$7)</f>
        <v>504016.66666666669</v>
      </c>
      <c r="Q8" s="35">
        <f>SUM(O8*P$7)</f>
        <v>10000000</v>
      </c>
      <c r="R8" s="35">
        <f>C8+D8+E8+F8+G8+H8+I8+J8+K8+L8+M8+N8</f>
        <v>6048200</v>
      </c>
      <c r="S8" s="120">
        <f>SUM(S10/S9)</f>
        <v>10000000</v>
      </c>
      <c r="T8" s="88" t="e">
        <f>SUM(R8+#REF!)</f>
        <v>#REF!</v>
      </c>
    </row>
    <row r="9" spans="1:20">
      <c r="A9" s="105" t="s">
        <v>155</v>
      </c>
      <c r="B9" s="10"/>
      <c r="C9" s="34">
        <f t="shared" ref="C9:R9" si="0">SUM(C10/C8)</f>
        <v>0.77585858200971358</v>
      </c>
      <c r="D9" s="34">
        <f t="shared" si="0"/>
        <v>0.9453899308983218</v>
      </c>
      <c r="E9" s="34">
        <f t="shared" si="0"/>
        <v>2.8538372059608103E-2</v>
      </c>
      <c r="F9" s="34">
        <f t="shared" si="0"/>
        <v>1</v>
      </c>
      <c r="G9" s="34">
        <f t="shared" si="0"/>
        <v>0.43958051635018475</v>
      </c>
      <c r="H9" s="34">
        <f t="shared" si="0"/>
        <v>0.26431404358467697</v>
      </c>
      <c r="I9" s="34">
        <f t="shared" si="0"/>
        <v>0.10962347800944518</v>
      </c>
      <c r="J9" s="34">
        <f t="shared" si="0"/>
        <v>0.70920808936028257</v>
      </c>
      <c r="K9" s="34">
        <f t="shared" si="0"/>
        <v>0.11562831491544298</v>
      </c>
      <c r="L9" s="34">
        <f t="shared" si="0"/>
        <v>0.21457873089853391</v>
      </c>
      <c r="M9" s="34">
        <f t="shared" si="0"/>
        <v>0.36797825301515752</v>
      </c>
      <c r="N9" s="34">
        <f t="shared" si="0"/>
        <v>0.34387084872722229</v>
      </c>
      <c r="O9" s="34">
        <f t="shared" si="0"/>
        <v>0.3</v>
      </c>
      <c r="P9" s="34">
        <f t="shared" si="0"/>
        <v>0.28240831983069342</v>
      </c>
      <c r="Q9" s="34">
        <f t="shared" si="0"/>
        <v>0.3</v>
      </c>
      <c r="R9" s="34">
        <f t="shared" si="0"/>
        <v>0.28240831983069342</v>
      </c>
      <c r="S9" s="121">
        <v>0.3</v>
      </c>
      <c r="T9" s="114" t="e">
        <f t="array" ref="T9">SUM(T10/T8)</f>
        <v>#REF!</v>
      </c>
    </row>
    <row r="10" spans="1:20" ht="13.5" thickBot="1">
      <c r="A10" s="106" t="s">
        <v>186</v>
      </c>
      <c r="B10" s="101"/>
      <c r="C10" s="123">
        <f t="array" ref="C10">SUM(IF('Bid Log'!$Z$3:$Z$324=Tables!$J$3,IF('Bid Log'!$M$3:$M$324=Tables!$G5,IF('Bid Log'!$O$3:$O$324=Tables!$W2:$AZ2,'Bid Log'!$P$3:$P$324))))</f>
        <v>264702</v>
      </c>
      <c r="D10" s="123">
        <f t="array" ref="D10">SUM(IF('Bid Log'!$Z$3:$Z$324=Tables!$J$3,IF('Bid Log'!$M$3:$M$324=Tables!$G5,IF('Bid Log'!$O$3:$O$324=Tables!$W3:$BA3,'Bid Log'!$P$3:$P$324))))</f>
        <v>71826</v>
      </c>
      <c r="E10" s="123">
        <f t="array" ref="E10">SUM(IF('Bid Log'!$Z$3:$Z$324=Tables!$J$3,IF('Bid Log'!$M$3:$M$324=Tables!$G5,IF('Bid Log'!$O$3:$O$324=Tables!$W4:$AZ4,'Bid Log'!$P$3:$P$324))))</f>
        <v>45682</v>
      </c>
      <c r="F10" s="123">
        <f t="array" ref="F10">SUM(IF('Bid Log'!$Z$3:$Z$324=Tables!$J$3,IF('Bid Log'!$M$3:$M$324=Tables!$G5,IF('Bid Log'!$O$3:$O$324=Tables!$W5:$BA5,'Bid Log'!$P$3:$P$324))))</f>
        <v>16554</v>
      </c>
      <c r="G10" s="123">
        <f t="array" ref="G10">SUM(IF('Bid Log'!$Z$3:$Z$324=Tables!$J$3,IF('Bid Log'!$M$3:$M$324=Tables!$G5,IF('Bid Log'!$O$3:$O$324=Tables!$W6:$BA6,'Bid Log'!$P$3:$P$324))))</f>
        <v>97204</v>
      </c>
      <c r="H10" s="123">
        <f t="array" ref="H10">SUM(IF('Bid Log'!$Z$3:$Z$324=Tables!$J$3,IF('Bid Log'!$M$3:$M$324=Tables!$G5,IF('Bid Log'!$O$3:$O$324=Tables!$W7:$AX7,'Bid Log'!$P$3:$P$324))))</f>
        <v>56047</v>
      </c>
      <c r="I10" s="123">
        <f t="array" ref="I10">SUM(IF('Bid Log'!$Z$3:$Z$324=Tables!$J$3,IF('Bid Log'!$M$3:$M$324=Tables!$G5,IF('Bid Log'!$O$3:$O$324=Tables!$W8:$BA8,'Bid Log'!$P$3:$P$324))))</f>
        <v>27298</v>
      </c>
      <c r="J10" s="123">
        <f t="array" ref="J10">SUM(IF('Bid Log'!$Z$3:$Z$324=Tables!$J$3,IF('Bid Log'!$M$3:$M$324=Tables!$G5,IF('Bid Log'!$O$3:$O$324=Tables!$W9:$AZ9,'Bid Log'!$P$3:$P$324))))</f>
        <v>493206</v>
      </c>
      <c r="K10" s="123">
        <f t="array" ref="K10">SUM(IF('Bid Log'!$Z$3:$Z$324=Tables!$J$3,IF('Bid Log'!$M$3:$M$324=Tables!$G5,IF('Bid Log'!$O$3:$O$324=Tables!$W10:$BA10,'Bid Log'!$P$3:$P$324))))</f>
        <v>28450</v>
      </c>
      <c r="L10" s="123">
        <f t="array" ref="L10">SUM(IF('Bid Log'!$Z$3:$Z$324=Tables!$J$3,IF('Bid Log'!$M$3:$M$324=Tables!$G5,IF('Bid Log'!$O$3:$O$324=Tables!$W11:$AZ11,'Bid Log'!$P$3:$P$324))))</f>
        <v>361133</v>
      </c>
      <c r="M10" s="123">
        <f t="array" ref="M10">SUM(IF('Bid Log'!$Z$3:$Z$324=Tables!$J$3,IF('Bid Log'!$M$3:$M$324=Tables!$G5,IF('Bid Log'!$O$3:$O$324=Tables!$W12:$BA12,'Bid Log'!$P$3:$P$324))))</f>
        <v>42776</v>
      </c>
      <c r="N10" s="123">
        <f t="array" ref="N10">SUM(IF('Bid Log'!$Z$3:$Z$324=Tables!$J$3,IF('Bid Log'!$M$3:$M$324=Tables!$G5,IF('Bid Log'!$O$3:$O$324=Tables!$W13:$BA13,'Bid Log'!$P$3:$P$324))))</f>
        <v>203184</v>
      </c>
      <c r="O10" s="107">
        <f>SUM(S10/12)</f>
        <v>250000</v>
      </c>
      <c r="P10" s="107">
        <f>SUM(R10/P$7)</f>
        <v>142338.5</v>
      </c>
      <c r="Q10" s="107">
        <f>SUM(O10*P7)</f>
        <v>3000000</v>
      </c>
      <c r="R10" s="107">
        <f>C10+D10+E10+F10+G10+H10+I10+J10+K10+L10+M10+N10</f>
        <v>1708062</v>
      </c>
      <c r="S10" s="124">
        <v>3000000</v>
      </c>
      <c r="T10" s="88" t="e">
        <f>SUM(R10+#REF!)</f>
        <v>#REF!</v>
      </c>
    </row>
    <row r="11" spans="1:20">
      <c r="A11" s="89"/>
      <c r="B11" s="3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  <c r="P11" s="92"/>
      <c r="Q11" s="92"/>
      <c r="R11" s="92"/>
      <c r="S11" s="93"/>
      <c r="T11" s="88"/>
    </row>
    <row r="12" spans="1:20" ht="13.5" thickBot="1">
      <c r="A12" s="86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8"/>
    </row>
    <row r="13" spans="1:20" ht="15.75">
      <c r="A13" s="127" t="s">
        <v>190</v>
      </c>
      <c r="B13" s="96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108"/>
    </row>
    <row r="14" spans="1:20">
      <c r="A14" s="99" t="s">
        <v>156</v>
      </c>
      <c r="B14" s="7"/>
      <c r="C14" s="40">
        <f t="array" ref="C14">SUM(IF('Bid Log'!$Z$3:$Z$324=Tables!$J$5,IF('Bid Log'!$M$3:$M$324=Tables!$G5,IF('Bid Log'!$O$3:$O$324=Tables!$W2:$AZ2,'Bid Log'!$P$3:$P$324))))</f>
        <v>0</v>
      </c>
      <c r="D14" s="40">
        <f t="array" ref="D14">SUM(IF('Bid Log'!$Z$3:$Z$324=Tables!$J$5,IF('Bid Log'!$M$3:$M$324=Tables!$G5,IF('Bid Log'!$O$3:$O$324=Tables!$W3:$BA3,'Bid Log'!$P$3:$P$324))))</f>
        <v>0</v>
      </c>
      <c r="E14" s="40">
        <f t="array" ref="E14">SUM(IF('Bid Log'!$Z$3:$Z$324=Tables!$J$5,IF('Bid Log'!$M$3:$M$324=Tables!$G5,IF('Bid Log'!$O$3:$O$324=Tables!$W4:$AZ4,'Bid Log'!$P$3:$P$324))))</f>
        <v>0</v>
      </c>
      <c r="F14" s="40">
        <f t="array" ref="F14">SUM(IF('Bid Log'!$Z$3:$Z$324=Tables!$J$5,IF('Bid Log'!$M$3:$M$324=Tables!$G5,IF('Bid Log'!$O$3:$O$324=Tables!$W5:$BA5,'Bid Log'!$P$3:$P$324))))</f>
        <v>0</v>
      </c>
      <c r="G14" s="40">
        <f t="array" ref="G14">SUM(IF('Bid Log'!$Z$3:$Z$324=Tables!$J$5,IF('Bid Log'!$M$3:$M$324=Tables!$G5,IF('Bid Log'!$O$3:$O$324=Tables!$W6:$BA6,'Bid Log'!$P$3:$P$324))))</f>
        <v>0</v>
      </c>
      <c r="H14" s="40">
        <f t="array" ref="H14">SUM(IF('Bid Log'!$Z$3:$Z$324=Tables!$J$5,IF('Bid Log'!$M$3:$M$324=Tables!$G5,IF('Bid Log'!$O$3:$O$324=Tables!$W7:$AX7,'Bid Log'!$P$3:$P$324))))</f>
        <v>0</v>
      </c>
      <c r="I14" s="40">
        <f t="array" ref="I14">SUM(IF('Bid Log'!$Z$3:$Z$324=Tables!$J$5,IF('Bid Log'!$M$3:$M$324=Tables!$G5,IF('Bid Log'!$O$3:$O$324=Tables!$W8:$BA8,'Bid Log'!$P$3:$P$324))))</f>
        <v>0</v>
      </c>
      <c r="J14" s="40">
        <f t="array" ref="J14">SUM(IF('Bid Log'!$Z$3:$Z$324=Tables!$J$5,IF('Bid Log'!$M$3:$M$324=Tables!$G5,IF('Bid Log'!$O$3:$O$324=Tables!$W9:$AZ9,'Bid Log'!$P$3:$P$324))))</f>
        <v>0</v>
      </c>
      <c r="K14" s="40">
        <f t="array" ref="K14">SUM(IF('Bid Log'!$Z$3:$Z$324=Tables!$J$5,IF('Bid Log'!$M$3:$M$324=Tables!$G5,IF('Bid Log'!$O$3:$O$324=Tables!$W10:$BA10,'Bid Log'!$P$3:$P$324))))</f>
        <v>0</v>
      </c>
      <c r="L14" s="40">
        <f t="array" ref="L14">SUM(IF('Bid Log'!$Z$3:$Z$324=Tables!$J$5,IF('Bid Log'!$M$3:$M$324=Tables!$G5,IF('Bid Log'!$O$3:$O$324=Tables!$W11:$AZ11,'Bid Log'!$P$3:$P$324))))</f>
        <v>0</v>
      </c>
      <c r="M14" s="40">
        <f t="array" ref="M14">SUM(IF('Bid Log'!$Z$3:$Z$324=Tables!$J$5,IF('Bid Log'!$M$3:$M$324=Tables!$G5,IF('Bid Log'!$O$3:$O$324=Tables!$W12:$BA12,'Bid Log'!$P$3:$P$324))))</f>
        <v>0</v>
      </c>
      <c r="N14" s="40">
        <f t="array" ref="N14">SUM(IF('Bid Log'!$Z$3:$Z$324=Tables!$J$5,IF('Bid Log'!$M$3:$M$324=Tables!$G5,IF('Bid Log'!$O$3:$O$324=Tables!$W13:$BA13,'Bid Log'!$P$3:$P$324))))</f>
        <v>0</v>
      </c>
      <c r="O14" s="35"/>
      <c r="P14" s="35"/>
      <c r="Q14" s="35"/>
      <c r="R14" s="35">
        <f>C14+D14+E14+F14+G14+H14+I14+J14+K14+L14+M14+N14</f>
        <v>0</v>
      </c>
      <c r="S14" s="109"/>
      <c r="T14" s="88" t="e">
        <f>SUM(R14+#REF!)</f>
        <v>#REF!</v>
      </c>
    </row>
    <row r="15" spans="1:20">
      <c r="A15" s="128" t="s">
        <v>187</v>
      </c>
      <c r="B15" s="7"/>
      <c r="C15" s="34" t="e">
        <f t="shared" ref="C15:N15" si="1">SUM(C16/C14)</f>
        <v>#DIV/0!</v>
      </c>
      <c r="D15" s="34" t="e">
        <f t="shared" si="1"/>
        <v>#DIV/0!</v>
      </c>
      <c r="E15" s="34" t="e">
        <f t="shared" si="1"/>
        <v>#DIV/0!</v>
      </c>
      <c r="F15" s="34" t="e">
        <f t="shared" si="1"/>
        <v>#DIV/0!</v>
      </c>
      <c r="G15" s="34" t="e">
        <f t="shared" si="1"/>
        <v>#DIV/0!</v>
      </c>
      <c r="H15" s="34" t="e">
        <f t="shared" si="1"/>
        <v>#DIV/0!</v>
      </c>
      <c r="I15" s="34" t="e">
        <f t="shared" si="1"/>
        <v>#DIV/0!</v>
      </c>
      <c r="J15" s="34" t="e">
        <f t="shared" si="1"/>
        <v>#DIV/0!</v>
      </c>
      <c r="K15" s="34" t="e">
        <f t="shared" si="1"/>
        <v>#DIV/0!</v>
      </c>
      <c r="L15" s="34" t="e">
        <f t="shared" si="1"/>
        <v>#DIV/0!</v>
      </c>
      <c r="M15" s="34" t="e">
        <f t="shared" si="1"/>
        <v>#DIV/0!</v>
      </c>
      <c r="N15" s="34" t="e">
        <f t="shared" si="1"/>
        <v>#DIV/0!</v>
      </c>
      <c r="O15" s="11"/>
      <c r="P15" s="34">
        <f>SUM(P16/P8)</f>
        <v>0</v>
      </c>
      <c r="Q15" s="11"/>
      <c r="R15" s="34" t="e">
        <f>SUM(R16/R14)</f>
        <v>#DIV/0!</v>
      </c>
      <c r="S15" s="110"/>
    </row>
    <row r="16" spans="1:20">
      <c r="A16" s="128" t="s">
        <v>191</v>
      </c>
      <c r="B16" s="7"/>
      <c r="C16" s="40">
        <f t="array" ref="C16">SUM(IF('Bid Log'!$M$3:$M$324=Tables!$G5,IF('Bid Log'!$O$3:$O$324=Tables!$W2:$AZ2,'Bid Log'!$AB$3:$AB$324)))</f>
        <v>0</v>
      </c>
      <c r="D16" s="40">
        <f t="array" ref="D16">SUM(IF('Bid Log'!$M$3:$M$324=Tables!$G5,IF('Bid Log'!$O$3:$O$324=Tables!$W3:$BA3,'Bid Log'!$AB$3:$AB$324)))</f>
        <v>0</v>
      </c>
      <c r="E16" s="40">
        <f t="array" ref="E16">SUM(IF('Bid Log'!$M$3:$M$324=Tables!$G5,IF('Bid Log'!$O$3:$O$324=Tables!$W4:$AZ4,'Bid Log'!$AB$3:$AB$324)))</f>
        <v>0</v>
      </c>
      <c r="F16" s="40">
        <f t="array" ref="F16">SUM(IF('Bid Log'!$M$3:$M$324=Tables!$G5,IF('Bid Log'!$O$3:$O$324=Tables!$W5:$BA5,'Bid Log'!$AB$3:$AB$324)))</f>
        <v>0</v>
      </c>
      <c r="G16" s="40">
        <f t="array" ref="G16">SUM(IF('Bid Log'!$M$3:$M$324=Tables!$G5,IF('Bid Log'!$O$3:$O$324=Tables!$W6:$BA6,'Bid Log'!$AB$3:$AB$324)))</f>
        <v>0</v>
      </c>
      <c r="H16" s="40">
        <f t="array" ref="H16">SUM(IF('Bid Log'!$M$3:$M$324=Tables!$G5,IF('Bid Log'!$O$3:$O$324=Tables!$W7:$AX7,'Bid Log'!$AB$3:$AB$324)))</f>
        <v>0</v>
      </c>
      <c r="I16" s="40">
        <f t="array" ref="I16">SUM(IF('Bid Log'!$M$3:$M$324=Tables!$G5,IF('Bid Log'!$O$3:$O$324=Tables!$W8:$BA8,'Bid Log'!$AB$3:$AB$324)))</f>
        <v>0</v>
      </c>
      <c r="J16" s="40">
        <f t="array" ref="J16">SUM(IF('Bid Log'!$M$3:$M$324=Tables!$G5,IF('Bid Log'!$O$3:$O$324=Tables!$W9:$AZ9,'Bid Log'!$AB$3:$AB$324)))</f>
        <v>0</v>
      </c>
      <c r="K16" s="40">
        <f t="array" ref="K16">SUM(IF('Bid Log'!$M$3:$M$324=Tables!$G5,IF('Bid Log'!$O$3:$O$324=Tables!$W10:$BA10,'Bid Log'!$AB$3:$AB$324)))</f>
        <v>0</v>
      </c>
      <c r="L16" s="40">
        <f t="array" ref="L16">SUM(IF('Bid Log'!$M$3:$M$324=Tables!$G5,IF('Bid Log'!$O$3:$O$324=Tables!$W11:$AZ11,'Bid Log'!$AB$3:$AB$324)))</f>
        <v>0</v>
      </c>
      <c r="M16" s="40">
        <f t="array" ref="M16">SUM(IF('Bid Log'!$M$3:$M$324=Tables!$G5,IF('Bid Log'!$O$3:$O$324=Tables!$W12:$BA12,'Bid Log'!$AB$3:$AB$324)))</f>
        <v>0</v>
      </c>
      <c r="N16" s="40">
        <f t="array" ref="N16">SUM(IF('Bid Log'!$M$3:$M$324=Tables!$G5,IF('Bid Log'!$O$3:$O$324=Tables!$W13:$BA13,'Bid Log'!$AB$3:$AB$324)))</f>
        <v>0</v>
      </c>
      <c r="O16" s="11"/>
      <c r="P16" s="11">
        <f>SUM(R16/P7)</f>
        <v>0</v>
      </c>
      <c r="Q16" s="11"/>
      <c r="R16" s="35">
        <f>C16+D16+E16+F16+G16+H16+I16+J16+K16+L16+M16+N16</f>
        <v>0</v>
      </c>
      <c r="S16" s="110"/>
      <c r="T16" s="88"/>
    </row>
    <row r="17" spans="1:20">
      <c r="A17" s="99"/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0"/>
      <c r="T17" s="88"/>
    </row>
    <row r="18" spans="1:20">
      <c r="A18" s="128" t="s">
        <v>189</v>
      </c>
      <c r="B18" s="7"/>
      <c r="C18" s="34">
        <f t="shared" ref="C18:N18" si="2">SUM(C19/C8)</f>
        <v>0.77585858200971358</v>
      </c>
      <c r="D18" s="34">
        <f t="shared" si="2"/>
        <v>0.9453899308983218</v>
      </c>
      <c r="E18" s="34">
        <f t="shared" si="2"/>
        <v>2.8538372059608103E-2</v>
      </c>
      <c r="F18" s="34">
        <f t="shared" si="2"/>
        <v>1</v>
      </c>
      <c r="G18" s="34">
        <f t="shared" si="2"/>
        <v>0.43958051635018475</v>
      </c>
      <c r="H18" s="34">
        <f t="shared" si="2"/>
        <v>0.26431404358467697</v>
      </c>
      <c r="I18" s="34">
        <f t="shared" si="2"/>
        <v>0.10962347800944518</v>
      </c>
      <c r="J18" s="34">
        <f t="shared" si="2"/>
        <v>0.70920808936028257</v>
      </c>
      <c r="K18" s="34">
        <f t="shared" si="2"/>
        <v>0.11562831491544298</v>
      </c>
      <c r="L18" s="34">
        <f t="shared" si="2"/>
        <v>0.21457873089853391</v>
      </c>
      <c r="M18" s="34">
        <f t="shared" si="2"/>
        <v>0.36797825301515752</v>
      </c>
      <c r="N18" s="34">
        <f t="shared" si="2"/>
        <v>0.34387084872722229</v>
      </c>
      <c r="O18" s="34">
        <f>SUM(O9)</f>
        <v>0.3</v>
      </c>
      <c r="P18" s="34">
        <f>SUM(P19/P8)</f>
        <v>0.28240831983069342</v>
      </c>
      <c r="Q18" s="34">
        <f>SUM(Q9)</f>
        <v>0.3</v>
      </c>
      <c r="R18" s="34">
        <f>SUM(R19/R8)</f>
        <v>0.28240831983069342</v>
      </c>
      <c r="S18" s="110"/>
    </row>
    <row r="19" spans="1:20" ht="13.5" thickBot="1">
      <c r="A19" s="100" t="s">
        <v>188</v>
      </c>
      <c r="B19" s="129"/>
      <c r="C19" s="102">
        <f t="shared" ref="C19:N19" si="3">SUM(C10+C16)</f>
        <v>264702</v>
      </c>
      <c r="D19" s="102">
        <f t="shared" si="3"/>
        <v>71826</v>
      </c>
      <c r="E19" s="102">
        <f t="shared" si="3"/>
        <v>45682</v>
      </c>
      <c r="F19" s="102">
        <f t="shared" si="3"/>
        <v>16554</v>
      </c>
      <c r="G19" s="102">
        <f t="shared" si="3"/>
        <v>97204</v>
      </c>
      <c r="H19" s="102">
        <f t="shared" si="3"/>
        <v>56047</v>
      </c>
      <c r="I19" s="102">
        <f t="shared" si="3"/>
        <v>27298</v>
      </c>
      <c r="J19" s="102">
        <f t="shared" si="3"/>
        <v>493206</v>
      </c>
      <c r="K19" s="102">
        <f t="shared" si="3"/>
        <v>28450</v>
      </c>
      <c r="L19" s="102">
        <f t="shared" si="3"/>
        <v>361133</v>
      </c>
      <c r="M19" s="102">
        <f t="shared" si="3"/>
        <v>42776</v>
      </c>
      <c r="N19" s="102">
        <f t="shared" si="3"/>
        <v>203184</v>
      </c>
      <c r="O19" s="102">
        <f>SUM(O10)</f>
        <v>250000</v>
      </c>
      <c r="P19" s="102">
        <f>SUM(R19/P7)</f>
        <v>142338.5</v>
      </c>
      <c r="Q19" s="102">
        <f>SUM(Q10)</f>
        <v>3000000</v>
      </c>
      <c r="R19" s="107">
        <f>C19+D19+E19+F19+G19+H19+I19+J19+K19+L19+M19+N19</f>
        <v>1708062</v>
      </c>
      <c r="S19" s="111"/>
    </row>
    <row r="47" spans="1:21" ht="13.5" thickBot="1"/>
    <row r="48" spans="1:21">
      <c r="A48" s="195"/>
      <c r="B48" s="196"/>
      <c r="C48" s="97" t="s">
        <v>130</v>
      </c>
      <c r="D48" s="97" t="s">
        <v>131</v>
      </c>
      <c r="E48" s="97" t="s">
        <v>132</v>
      </c>
      <c r="F48" s="97" t="s">
        <v>133</v>
      </c>
      <c r="G48" s="97" t="s">
        <v>134</v>
      </c>
      <c r="H48" s="97" t="s">
        <v>135</v>
      </c>
      <c r="I48" s="97" t="s">
        <v>136</v>
      </c>
      <c r="J48" s="97" t="s">
        <v>137</v>
      </c>
      <c r="K48" s="97" t="s">
        <v>138</v>
      </c>
      <c r="L48" s="97" t="s">
        <v>139</v>
      </c>
      <c r="M48" s="97" t="s">
        <v>140</v>
      </c>
      <c r="N48" s="97" t="s">
        <v>141</v>
      </c>
      <c r="O48" s="98" t="str">
        <f>('EST. V.F.'!O5)</f>
        <v>2014 Monthly</v>
      </c>
      <c r="P48" s="98" t="str">
        <f>('EST. V.F.'!P5)</f>
        <v>2014 Monthly</v>
      </c>
      <c r="Q48" s="98" t="str">
        <f>('EST. V.F.'!Q5)</f>
        <v>2014 To Date</v>
      </c>
      <c r="R48" s="98" t="str">
        <f>('EST. V.F.'!R5)</f>
        <v>2014 To Date</v>
      </c>
      <c r="S48" s="98" t="str">
        <f>('EST. V.F.'!S5)</f>
        <v>2014 Annual</v>
      </c>
      <c r="T48" s="112" t="s">
        <v>148</v>
      </c>
      <c r="U48" s="6"/>
    </row>
    <row r="49" spans="1:20">
      <c r="A49" s="197"/>
      <c r="B49" s="198"/>
      <c r="C49" s="8" t="s">
        <v>142</v>
      </c>
      <c r="D49" s="8" t="s">
        <v>142</v>
      </c>
      <c r="E49" s="8" t="s">
        <v>142</v>
      </c>
      <c r="F49" s="8" t="s">
        <v>142</v>
      </c>
      <c r="G49" s="8" t="s">
        <v>142</v>
      </c>
      <c r="H49" s="8" t="s">
        <v>142</v>
      </c>
      <c r="I49" s="8" t="s">
        <v>142</v>
      </c>
      <c r="J49" s="8" t="s">
        <v>142</v>
      </c>
      <c r="K49" s="8" t="s">
        <v>142</v>
      </c>
      <c r="L49" s="8" t="s">
        <v>142</v>
      </c>
      <c r="M49" s="8" t="s">
        <v>142</v>
      </c>
      <c r="N49" s="8" t="s">
        <v>142</v>
      </c>
      <c r="O49" s="8" t="s">
        <v>143</v>
      </c>
      <c r="P49" s="9" t="s">
        <v>153</v>
      </c>
      <c r="Q49" s="9" t="s">
        <v>143</v>
      </c>
      <c r="R49" s="9" t="s">
        <v>142</v>
      </c>
      <c r="S49" s="118" t="s">
        <v>143</v>
      </c>
      <c r="T49" s="112"/>
    </row>
    <row r="50" spans="1:20" ht="15.75">
      <c r="A50" s="193" t="s">
        <v>144</v>
      </c>
      <c r="B50" s="194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19">
        <f>SUM(P7)</f>
        <v>12</v>
      </c>
      <c r="Q50" s="130"/>
      <c r="R50" s="130"/>
      <c r="S50" s="131"/>
      <c r="T50" s="113"/>
    </row>
    <row r="51" spans="1:20">
      <c r="A51" s="105" t="s">
        <v>154</v>
      </c>
      <c r="B51" s="10"/>
      <c r="C51" s="40">
        <f t="array" ref="C51">COUNT(IF('Bid Log'!$M$3:$M$324=Tables!$G4,IF('Bid Log'!$O$3:$O$324=Tables!$W2:$AZ2,'Bid Log'!$A$3:$A$324)))</f>
        <v>1</v>
      </c>
      <c r="D51" s="40">
        <f t="array" ref="D51">COUNT(IF('Bid Log'!$M$3:$M$324=Tables!$G4,IF('Bid Log'!$O$3:$O$324=Tables!$W3:$BA3,'Bid Log'!$A$3:$A$324)))</f>
        <v>1</v>
      </c>
      <c r="E51" s="40">
        <f t="array" ref="E51">COUNT(IF('Bid Log'!$M$3:$M$324=Tables!$G4,IF('Bid Log'!$O$3:$O$324=Tables!$W4:$AZ4,'Bid Log'!$A$3:$A$324)))</f>
        <v>0</v>
      </c>
      <c r="F51" s="40">
        <f t="array" ref="F51">COUNT(IF('Bid Log'!$M$3:$M$324=Tables!$G4,IF('Bid Log'!$O$3:$O$324=Tables!$W5:$BA5,'Bid Log'!$A$3:$A$324)))</f>
        <v>2</v>
      </c>
      <c r="G51" s="40">
        <f t="array" ref="G51">COUNT(IF('Bid Log'!$M$3:$M$324=Tables!$G4,IF('Bid Log'!$O$3:$O$324=Tables!$W6:$BA6,'Bid Log'!$A$3:$A$324)))</f>
        <v>1</v>
      </c>
      <c r="H51" s="40">
        <f t="array" ref="H51">COUNT(IF('Bid Log'!$M$3:$M$324=Tables!$G4,IF('Bid Log'!$O$3:$O$324=Tables!$W7:$AX7,'Bid Log'!$A$3:$A$324)))</f>
        <v>0</v>
      </c>
      <c r="I51" s="40">
        <f t="array" ref="I51">COUNT(IF('Bid Log'!$M$3:$M$324=Tables!$G4,IF('Bid Log'!$O$3:$O$324=Tables!$W8:$BA8,'Bid Log'!$A$3:$A$324)))</f>
        <v>1</v>
      </c>
      <c r="J51" s="40">
        <f t="array" ref="J51">COUNT(IF('Bid Log'!$M$3:$M$324=Tables!$G4,IF('Bid Log'!$O$3:$O$324=Tables!$W9:$AZ9,'Bid Log'!$A$3:$A$324)))</f>
        <v>0</v>
      </c>
      <c r="K51" s="40">
        <f t="array" ref="K51">COUNT(IF('Bid Log'!$M$3:$M$324=Tables!$G4,IF('Bid Log'!$O$3:$O$324=Tables!$W10:$BA10,'Bid Log'!$A$3:$A$324)))</f>
        <v>0</v>
      </c>
      <c r="L51" s="40">
        <f t="array" ref="L51">COUNT(IF('Bid Log'!$M$3:$M$324=Tables!$G4,IF('Bid Log'!$O$3:$O$324=Tables!$W11:$AZ11,'Bid Log'!$A$3:$A$324)))</f>
        <v>2</v>
      </c>
      <c r="M51" s="40">
        <f t="array" ref="M51">COUNT(IF('Bid Log'!$M$3:$M$324=Tables!$G4,IF('Bid Log'!$O$3:$O$324=Tables!$W12:$BA12,'Bid Log'!$A$3:$A$324)))</f>
        <v>3</v>
      </c>
      <c r="N51" s="40">
        <f t="array" ref="N51">COUNT(IF('Bid Log'!$M$3:$M$324=Tables!$G4,IF('Bid Log'!$O$3:$O$324=Tables!$W13:$BA13,'Bid Log'!$A$3:$A$324)))</f>
        <v>3</v>
      </c>
      <c r="O51" s="35">
        <f>SUM(S51/12)</f>
        <v>6.9444444444444455</v>
      </c>
      <c r="P51" s="35">
        <f>SUM(R51/P$7)</f>
        <v>1.1666666666666667</v>
      </c>
      <c r="Q51" s="35">
        <f>SUM(O51*P$7)</f>
        <v>83.333333333333343</v>
      </c>
      <c r="R51" s="35">
        <f>C51+D51+E51+F51+G51+H51+I51+J51+K51+L51+M51+N51</f>
        <v>14</v>
      </c>
      <c r="S51" s="120">
        <f>SUM(S53/S52)</f>
        <v>83.333333333333343</v>
      </c>
      <c r="T51" s="132" t="e">
        <f>SUM(R51+#REF!)</f>
        <v>#REF!</v>
      </c>
    </row>
    <row r="52" spans="1:20">
      <c r="A52" s="105" t="s">
        <v>155</v>
      </c>
      <c r="B52" s="10"/>
      <c r="C52" s="133">
        <f t="shared" ref="C52:R52" si="4">SUM(C53/C51)</f>
        <v>1</v>
      </c>
      <c r="D52" s="133">
        <f t="shared" si="4"/>
        <v>1</v>
      </c>
      <c r="E52" s="133" t="e">
        <f t="shared" si="4"/>
        <v>#DIV/0!</v>
      </c>
      <c r="F52" s="133">
        <f t="shared" si="4"/>
        <v>0.5</v>
      </c>
      <c r="G52" s="133">
        <f t="shared" si="4"/>
        <v>1</v>
      </c>
      <c r="H52" s="133" t="e">
        <f t="shared" si="4"/>
        <v>#DIV/0!</v>
      </c>
      <c r="I52" s="133">
        <f t="shared" si="4"/>
        <v>0</v>
      </c>
      <c r="J52" s="133" t="e">
        <f t="shared" si="4"/>
        <v>#DIV/0!</v>
      </c>
      <c r="K52" s="133" t="e">
        <f t="shared" si="4"/>
        <v>#DIV/0!</v>
      </c>
      <c r="L52" s="133">
        <f t="shared" si="4"/>
        <v>0.5</v>
      </c>
      <c r="M52" s="133">
        <f t="shared" si="4"/>
        <v>0.66666666666666663</v>
      </c>
      <c r="N52" s="133">
        <f t="shared" si="4"/>
        <v>0.66666666666666663</v>
      </c>
      <c r="O52" s="133">
        <f t="shared" si="4"/>
        <v>0.6</v>
      </c>
      <c r="P52" s="133">
        <f t="shared" si="4"/>
        <v>0.64285714285714279</v>
      </c>
      <c r="Q52" s="133">
        <f t="shared" si="4"/>
        <v>0.6</v>
      </c>
      <c r="R52" s="133">
        <f t="shared" si="4"/>
        <v>0.6428571428571429</v>
      </c>
      <c r="S52" s="121">
        <v>0.6</v>
      </c>
      <c r="T52" s="134" t="e">
        <f t="array" ref="T52">SUM(T53/T51)</f>
        <v>#REF!</v>
      </c>
    </row>
    <row r="53" spans="1:20" s="2" customFormat="1" ht="13.5" thickBot="1">
      <c r="A53" s="106" t="s">
        <v>186</v>
      </c>
      <c r="B53" s="122"/>
      <c r="C53" s="123">
        <f t="array" ref="C53">COUNT(IF('Bid Log'!$Z$3:$Z$324=Tables!$J$3,IF('Bid Log'!$M$3:$M$324=Tables!$G4,IF('Bid Log'!$O$3:$O$324=Tables!$W2:$AZ2,'Bid Log'!$A$3:$A$324))))</f>
        <v>1</v>
      </c>
      <c r="D53" s="123">
        <f t="array" ref="D53">COUNT(IF('Bid Log'!$Z$3:$Z$324=Tables!$J$3,IF('Bid Log'!$M$3:$M$324=Tables!$G4,IF('Bid Log'!$O$3:$O$324=Tables!$W3:$BA3,'Bid Log'!$A$3:$A$324))))</f>
        <v>1</v>
      </c>
      <c r="E53" s="123">
        <f t="array" ref="E53">COUNT(IF('Bid Log'!$Z$3:$Z$324=Tables!$J$3,IF('Bid Log'!$M$3:$M$324=Tables!$G4,IF('Bid Log'!$O$3:$O$324=Tables!$W4:$AZ4,'Bid Log'!$A$3:$A$324))))</f>
        <v>0</v>
      </c>
      <c r="F53" s="123">
        <f t="array" ref="F53">COUNT(IF('Bid Log'!$Z$3:$Z$324=Tables!$J$3,IF('Bid Log'!$M$3:$M$324=Tables!$G4,IF('Bid Log'!$O$3:$O$324=Tables!$W5:$BA5,'Bid Log'!$A$3:$A$324))))</f>
        <v>1</v>
      </c>
      <c r="G53" s="123">
        <f t="array" ref="G53">COUNT(IF('Bid Log'!$Z$3:$Z$324=Tables!$J$3,IF('Bid Log'!$M$3:$M$324=Tables!$G4,IF('Bid Log'!$O$3:$O$324=Tables!$W6:$BA6,'Bid Log'!$A$3:$A$324))))</f>
        <v>1</v>
      </c>
      <c r="H53" s="123">
        <f t="array" ref="H53">COUNT(IF('Bid Log'!$Z$3:$Z$324=Tables!$J$3,IF('Bid Log'!$M$3:$M$324=Tables!$G4,IF('Bid Log'!$O$3:$O$324=Tables!$W7:$AX7,'Bid Log'!$A$3:$A$324))))</f>
        <v>0</v>
      </c>
      <c r="I53" s="123">
        <f t="array" ref="I53">COUNT(IF('Bid Log'!$Z$3:$Z$324=Tables!$J$3,IF('Bid Log'!$M$3:$M$324=Tables!$G4,IF('Bid Log'!$O$3:$O$324=Tables!$W8:$BA8,'Bid Log'!$A$3:$A$324))))</f>
        <v>0</v>
      </c>
      <c r="J53" s="123">
        <f t="array" ref="J53">COUNT(IF('Bid Log'!$Z$3:$Z$324=Tables!$J$3,IF('Bid Log'!$M$3:$M$324=Tables!$G4,IF('Bid Log'!$O$3:$O$324=Tables!$W9:$AZ9,'Bid Log'!$A$3:$A$324))))</f>
        <v>0</v>
      </c>
      <c r="K53" s="123">
        <f t="array" ref="K53">COUNT(IF('Bid Log'!$Z$3:$Z$324=Tables!$J$3,IF('Bid Log'!$M$3:$M$324=Tables!$G4,IF('Bid Log'!$O$3:$O$324=Tables!$W10:$BA10,'Bid Log'!$A$3:$A$324))))</f>
        <v>0</v>
      </c>
      <c r="L53" s="123">
        <f t="array" ref="L53">COUNT(IF('Bid Log'!$Z$3:$Z$324=Tables!$J$3,IF('Bid Log'!$M$3:$M$324=Tables!$G4,IF('Bid Log'!$O$3:$O$324=Tables!$W11:$AZ11,'Bid Log'!$A$3:$A$324))))</f>
        <v>1</v>
      </c>
      <c r="M53" s="123">
        <f t="array" ref="M53">COUNT(IF('Bid Log'!$Z$3:$Z$324=Tables!$J$3,IF('Bid Log'!$M$3:$M$324=Tables!$G4,IF('Bid Log'!$O$3:$O$324=Tables!$W12:$BA12,'Bid Log'!$A$3:$A$324))))</f>
        <v>2</v>
      </c>
      <c r="N53" s="123">
        <f t="array" ref="N53">COUNT(IF('Bid Log'!$Z$3:$Z$324=Tables!$J$3,IF('Bid Log'!$M$3:$M$324=Tables!$G4,IF('Bid Log'!$O$3:$O$324=Tables!$W13:$BA13,'Bid Log'!$A$3:$A$324))))</f>
        <v>2</v>
      </c>
      <c r="O53" s="107">
        <f>SUM(S53/12)</f>
        <v>4.166666666666667</v>
      </c>
      <c r="P53" s="107">
        <f>SUM(R53/P$7)</f>
        <v>0.75</v>
      </c>
      <c r="Q53" s="107">
        <f>SUM(O53*P50)</f>
        <v>50</v>
      </c>
      <c r="R53" s="107">
        <f>C53+D53+E53+F53+G53+H53+I53+J53+K53+L53+M53+N53</f>
        <v>9</v>
      </c>
      <c r="S53" s="124">
        <v>50</v>
      </c>
      <c r="T53" s="132" t="e">
        <f>SUM(R53+#REF!)</f>
        <v>#REF!</v>
      </c>
    </row>
    <row r="54" spans="1:20" s="2" customFormat="1">
      <c r="A54" s="89"/>
      <c r="B54" s="90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2"/>
      <c r="P54" s="92"/>
      <c r="Q54" s="92"/>
      <c r="R54" s="92"/>
      <c r="S54" s="93"/>
      <c r="T54" s="132"/>
    </row>
    <row r="55" spans="1:20" ht="13.5" thickBot="1">
      <c r="A55" s="86"/>
      <c r="B55" s="86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2"/>
    </row>
    <row r="56" spans="1:20" ht="15.75">
      <c r="A56" s="103" t="s">
        <v>190</v>
      </c>
      <c r="B56" s="83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7"/>
    </row>
    <row r="57" spans="1:20" s="2" customFormat="1">
      <c r="A57" s="105" t="s">
        <v>156</v>
      </c>
      <c r="B57" s="41"/>
      <c r="C57" s="40">
        <f t="array" ref="C57">COUNT(IF('Bid Log'!$Z$3:$Z$324=Tables!$J$5,IF('Bid Log'!$M$3:$M$324=Tables!$G5,IF('Bid Log'!$O$3:$O$324=Tables!$W2:$AZ2,'Bid Log'!$A$3:$A$324))))</f>
        <v>0</v>
      </c>
      <c r="D57" s="40">
        <f t="array" ref="D57">COUNT(IF('Bid Log'!$Z$3:$Z$324=Tables!$J$5,IF('Bid Log'!$M$3:$M$324=Tables!$G5,IF('Bid Log'!$O$3:$O$324=Tables!$W3:$BA3,'Bid Log'!$A$3:$A$324))))</f>
        <v>0</v>
      </c>
      <c r="E57" s="40">
        <f t="array" ref="E57">COUNT(IF('Bid Log'!$Z$3:$Z$324=Tables!$J$5,IF('Bid Log'!$M$3:$M$324=Tables!$G5,IF('Bid Log'!$O$3:$O$324=Tables!$W4:$AZ4,'Bid Log'!$A$3:$A$324))))</f>
        <v>0</v>
      </c>
      <c r="F57" s="40">
        <f t="array" ref="F57">COUNT(IF('Bid Log'!$Z$3:$Z$324=Tables!$J$5,IF('Bid Log'!$M$3:$M$324=Tables!$G5,IF('Bid Log'!$O$3:$O$324=Tables!$W5:$BA5,'Bid Log'!$A$3:$A$324))))</f>
        <v>0</v>
      </c>
      <c r="G57" s="40">
        <f t="array" ref="G57">COUNT(IF('Bid Log'!$Z$3:$Z$324=Tables!$J$5,IF('Bid Log'!$M$3:$M$324=Tables!$G5,IF('Bid Log'!$O$3:$O$324=Tables!$W6:$BA6,'Bid Log'!$A$3:$A$324))))</f>
        <v>0</v>
      </c>
      <c r="H57" s="40">
        <f t="array" ref="H57">COUNT(IF('Bid Log'!$Z$3:$Z$324=Tables!$J$5,IF('Bid Log'!$M$3:$M$324=Tables!$G5,IF('Bid Log'!$O$3:$O$324=Tables!$W7:$AX7,'Bid Log'!$A$3:$A$324))))</f>
        <v>0</v>
      </c>
      <c r="I57" s="40">
        <f t="array" ref="I57">COUNT(IF('Bid Log'!$Z$3:$Z$324=Tables!$J$5,IF('Bid Log'!$M$3:$M$324=Tables!$G5,IF('Bid Log'!$O$3:$O$324=Tables!$W8:$BA8,'Bid Log'!$A$3:$A$324))))</f>
        <v>0</v>
      </c>
      <c r="J57" s="40">
        <f t="array" ref="J57">COUNT(IF('Bid Log'!$Z$3:$Z$324=Tables!$J$5,IF('Bid Log'!$M$3:$M$324=Tables!$G5,IF('Bid Log'!$O$3:$O$324=Tables!$W9:$AZ9,'Bid Log'!$A$3:$A$324))))</f>
        <v>0</v>
      </c>
      <c r="K57" s="40">
        <f t="array" ref="K57">COUNT(IF('Bid Log'!$Z$3:$Z$324=Tables!$J$5,IF('Bid Log'!$M$3:$M$324=Tables!$G5,IF('Bid Log'!$O$3:$O$324=Tables!$W10:$BA10,'Bid Log'!$A$3:$A$324))))</f>
        <v>0</v>
      </c>
      <c r="L57" s="40">
        <f t="array" ref="L57">COUNT(IF('Bid Log'!$Z$3:$Z$324=Tables!$J$5,IF('Bid Log'!$M$3:$M$324=Tables!$G5,IF('Bid Log'!$O$3:$O$324=Tables!$W11:$AZ11,'Bid Log'!$A$3:$A$324))))</f>
        <v>0</v>
      </c>
      <c r="M57" s="40">
        <f t="array" ref="M57">COUNT(IF('Bid Log'!$Z$3:$Z$324=Tables!$J$5,IF('Bid Log'!$M$3:$M$324=Tables!$G5,IF('Bid Log'!$O$3:$O$324=Tables!$W12:$BA12,'Bid Log'!$A$3:$A$324))))</f>
        <v>0</v>
      </c>
      <c r="N57" s="40">
        <f t="array" ref="N57">COUNT(IF('Bid Log'!$Z$3:$Z$324=Tables!$J$5,IF('Bid Log'!$M$3:$M$324=Tables!$G5,IF('Bid Log'!$O$3:$O$324=Tables!$W13:$BA13,'Bid Log'!$A$3:$A$324))))</f>
        <v>0</v>
      </c>
      <c r="O57" s="35"/>
      <c r="P57" s="35"/>
      <c r="Q57" s="35"/>
      <c r="R57" s="35">
        <f>C57+D57+E57+F57+G57+H57+I57+J57+K57+L57+M57+N57</f>
        <v>0</v>
      </c>
      <c r="S57" s="109"/>
      <c r="T57" s="132" t="e">
        <f>SUM(R57+#REF!)</f>
        <v>#REF!</v>
      </c>
    </row>
    <row r="58" spans="1:20">
      <c r="A58" s="104" t="s">
        <v>187</v>
      </c>
      <c r="B58" s="10"/>
      <c r="C58" s="133" t="e">
        <f t="shared" ref="C58:N58" si="5">SUM(C59/C57)</f>
        <v>#DIV/0!</v>
      </c>
      <c r="D58" s="133" t="e">
        <f t="shared" si="5"/>
        <v>#DIV/0!</v>
      </c>
      <c r="E58" s="133" t="e">
        <f t="shared" si="5"/>
        <v>#DIV/0!</v>
      </c>
      <c r="F58" s="133" t="e">
        <f t="shared" si="5"/>
        <v>#DIV/0!</v>
      </c>
      <c r="G58" s="133" t="e">
        <f t="shared" si="5"/>
        <v>#DIV/0!</v>
      </c>
      <c r="H58" s="133" t="e">
        <f t="shared" si="5"/>
        <v>#DIV/0!</v>
      </c>
      <c r="I58" s="133" t="e">
        <f t="shared" si="5"/>
        <v>#DIV/0!</v>
      </c>
      <c r="J58" s="133" t="e">
        <f t="shared" si="5"/>
        <v>#DIV/0!</v>
      </c>
      <c r="K58" s="133" t="e">
        <f t="shared" si="5"/>
        <v>#DIV/0!</v>
      </c>
      <c r="L58" s="133" t="e">
        <f t="shared" si="5"/>
        <v>#DIV/0!</v>
      </c>
      <c r="M58" s="133" t="e">
        <f t="shared" si="5"/>
        <v>#DIV/0!</v>
      </c>
      <c r="N58" s="133" t="e">
        <f t="shared" si="5"/>
        <v>#DIV/0!</v>
      </c>
      <c r="O58" s="130"/>
      <c r="P58" s="133">
        <f>SUM(P59/P51)</f>
        <v>0</v>
      </c>
      <c r="Q58" s="130"/>
      <c r="R58" s="133" t="e">
        <f>SUM(R59/R57)</f>
        <v>#DIV/0!</v>
      </c>
      <c r="S58" s="131"/>
    </row>
    <row r="59" spans="1:20">
      <c r="A59" s="104" t="s">
        <v>191</v>
      </c>
      <c r="B59" s="10"/>
      <c r="C59" s="40">
        <f t="array" ref="C59">SUM(IF('Bid Log'!$M$3:$M$324=Tables!$G5,IF('Bid Log'!$O$3:$O$324=Tables!$W27:$AZ27,'Bid Log'!$AB$3:$AB$324)))</f>
        <v>0</v>
      </c>
      <c r="D59" s="40">
        <f t="array" ref="D59">SUM(IF('Bid Log'!$M$3:$M$324=Tables!$G5,IF('Bid Log'!$O$3:$O$324=Tables!$W28:$BA28,'Bid Log'!$AB$3:$AB$324)))</f>
        <v>0</v>
      </c>
      <c r="E59" s="40">
        <f t="array" ref="E59">SUM(IF('Bid Log'!$M$3:$M$324=Tables!$G5,IF('Bid Log'!$O$3:$O$324=Tables!$W29:$AZ29,'Bid Log'!$AB$3:$AB$324)))</f>
        <v>0</v>
      </c>
      <c r="F59" s="40">
        <f t="array" ref="F59">SUM(IF('Bid Log'!$M$3:$M$324=Tables!$G5,IF('Bid Log'!$O$3:$O$324=Tables!$W31:$BA31,'Bid Log'!$AB$3:$AB$324)))</f>
        <v>0</v>
      </c>
      <c r="G59" s="40">
        <f t="array" ref="G59">SUM(IF('Bid Log'!$M$3:$M$324=Tables!$G5,IF('Bid Log'!$O$3:$O$324=Tables!$W32:$BA32,'Bid Log'!$AB$3:$AB$324)))</f>
        <v>0</v>
      </c>
      <c r="H59" s="40">
        <f t="array" ref="H59">SUM(IF('Bid Log'!$M$3:$M$324=Tables!$G5,IF('Bid Log'!$O$3:$O$324=Tables!$W33:$AX33,'Bid Log'!$AB$3:$AB$324)))</f>
        <v>0</v>
      </c>
      <c r="I59" s="40">
        <f t="array" ref="I59">SUM(IF('Bid Log'!$M$3:$M$324=Tables!$G5,IF('Bid Log'!$O$3:$O$324=Tables!$W34:$BA34,'Bid Log'!$AB$3:$AB$324)))</f>
        <v>0</v>
      </c>
      <c r="J59" s="40">
        <f t="array" ref="J59">SUM(IF('Bid Log'!$M$3:$M$324=Tables!$G5,IF('Bid Log'!$O$3:$O$324=Tables!$W35:$AZ35,'Bid Log'!$AB$3:$AB$324)))</f>
        <v>0</v>
      </c>
      <c r="K59" s="40">
        <f t="array" ref="K59">SUM(IF('Bid Log'!$M$3:$M$324=Tables!$G5,IF('Bid Log'!$O$3:$O$324=Tables!$W36:$BA36,'Bid Log'!$AB$3:$AB$324)))</f>
        <v>0</v>
      </c>
      <c r="L59" s="40">
        <f t="array" ref="L59">SUM(IF('Bid Log'!$M$3:$M$324=Tables!$G5,IF('Bid Log'!$O$3:$O$324=Tables!$W37:$AZ37,'Bid Log'!$AB$3:$AB$324)))</f>
        <v>0</v>
      </c>
      <c r="M59" s="40">
        <f t="array" ref="M59">SUM(IF('Bid Log'!$M$3:$M$324=Tables!$G5,IF('Bid Log'!$O$3:$O$324=Tables!$W38:$BA38,'Bid Log'!$AB$3:$AB$324)))</f>
        <v>0</v>
      </c>
      <c r="N59" s="40">
        <f t="array" ref="N59">SUM(IF('Bid Log'!$M$3:$M$324=Tables!$G5,IF('Bid Log'!$O$3:$O$324=Tables!$W41:$BA41,'Bid Log'!$AB$3:$AB$324)))</f>
        <v>0</v>
      </c>
      <c r="O59" s="130"/>
      <c r="P59" s="130">
        <f>SUM(R59/P50)</f>
        <v>0</v>
      </c>
      <c r="Q59" s="130"/>
      <c r="R59" s="35">
        <f>C59+D59+E59+F59+G59+H59+I59+J59+K59+L59+M59+N59</f>
        <v>0</v>
      </c>
      <c r="S59" s="131"/>
      <c r="T59" s="132"/>
    </row>
    <row r="60" spans="1:20">
      <c r="A60" s="105"/>
      <c r="B60" s="1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1"/>
      <c r="T60" s="132"/>
    </row>
    <row r="61" spans="1:20">
      <c r="A61" s="104" t="s">
        <v>189</v>
      </c>
      <c r="B61" s="10"/>
      <c r="C61" s="133">
        <f t="shared" ref="C61:N61" si="6">SUM(C62/C51)</f>
        <v>1</v>
      </c>
      <c r="D61" s="133">
        <f t="shared" si="6"/>
        <v>1</v>
      </c>
      <c r="E61" s="133" t="e">
        <f t="shared" si="6"/>
        <v>#DIV/0!</v>
      </c>
      <c r="F61" s="133">
        <f t="shared" si="6"/>
        <v>0.5</v>
      </c>
      <c r="G61" s="133">
        <f t="shared" si="6"/>
        <v>1</v>
      </c>
      <c r="H61" s="133" t="e">
        <f t="shared" si="6"/>
        <v>#DIV/0!</v>
      </c>
      <c r="I61" s="133">
        <f t="shared" si="6"/>
        <v>0</v>
      </c>
      <c r="J61" s="133" t="e">
        <f t="shared" si="6"/>
        <v>#DIV/0!</v>
      </c>
      <c r="K61" s="133" t="e">
        <f t="shared" si="6"/>
        <v>#DIV/0!</v>
      </c>
      <c r="L61" s="133">
        <f t="shared" si="6"/>
        <v>0.5</v>
      </c>
      <c r="M61" s="133">
        <f t="shared" si="6"/>
        <v>0.66666666666666663</v>
      </c>
      <c r="N61" s="133">
        <f t="shared" si="6"/>
        <v>0.66666666666666663</v>
      </c>
      <c r="O61" s="133">
        <f>SUM(O52)</f>
        <v>0.6</v>
      </c>
      <c r="P61" s="133">
        <f>SUM(P62/P51)</f>
        <v>0.64285714285714279</v>
      </c>
      <c r="Q61" s="133">
        <f>SUM(Q52)</f>
        <v>0.6</v>
      </c>
      <c r="R61" s="133">
        <f>SUM(R62/R51)</f>
        <v>0.6428571428571429</v>
      </c>
      <c r="S61" s="131"/>
    </row>
    <row r="62" spans="1:20" ht="13.5" thickBot="1">
      <c r="A62" s="106" t="s">
        <v>188</v>
      </c>
      <c r="B62" s="101"/>
      <c r="C62" s="138">
        <f t="shared" ref="C62:N62" si="7">SUM(C53+C59)</f>
        <v>1</v>
      </c>
      <c r="D62" s="138">
        <f t="shared" si="7"/>
        <v>1</v>
      </c>
      <c r="E62" s="138">
        <f t="shared" si="7"/>
        <v>0</v>
      </c>
      <c r="F62" s="138">
        <f t="shared" si="7"/>
        <v>1</v>
      </c>
      <c r="G62" s="138">
        <f t="shared" si="7"/>
        <v>1</v>
      </c>
      <c r="H62" s="138">
        <f t="shared" si="7"/>
        <v>0</v>
      </c>
      <c r="I62" s="138">
        <f t="shared" si="7"/>
        <v>0</v>
      </c>
      <c r="J62" s="138">
        <f t="shared" si="7"/>
        <v>0</v>
      </c>
      <c r="K62" s="138">
        <f t="shared" si="7"/>
        <v>0</v>
      </c>
      <c r="L62" s="138">
        <f t="shared" si="7"/>
        <v>1</v>
      </c>
      <c r="M62" s="138">
        <f t="shared" si="7"/>
        <v>2</v>
      </c>
      <c r="N62" s="138">
        <f t="shared" si="7"/>
        <v>2</v>
      </c>
      <c r="O62" s="138">
        <f>SUM(O53)</f>
        <v>4.166666666666667</v>
      </c>
      <c r="P62" s="138">
        <f>SUM(R62/P50)</f>
        <v>0.75</v>
      </c>
      <c r="Q62" s="138">
        <f>SUM(Q53)</f>
        <v>50</v>
      </c>
      <c r="R62" s="107">
        <f>C62+D62+E62+F62+G62+H62+I62+J62+K62+L62+M62+N62</f>
        <v>9</v>
      </c>
      <c r="S62" s="139"/>
    </row>
  </sheetData>
  <mergeCells count="10">
    <mergeCell ref="A1:S1"/>
    <mergeCell ref="A2:S2"/>
    <mergeCell ref="A3:S3"/>
    <mergeCell ref="A4:S4"/>
    <mergeCell ref="A49:B49"/>
    <mergeCell ref="A50:B50"/>
    <mergeCell ref="A5:B5"/>
    <mergeCell ref="A6:B6"/>
    <mergeCell ref="A7:B7"/>
    <mergeCell ref="A48:B48"/>
  </mergeCells>
  <phoneticPr fontId="0" type="noConversion"/>
  <printOptions horizontalCentered="1"/>
  <pageMargins left="0.22" right="0.12" top="0.5" bottom="0.5" header="0.5" footer="0.5"/>
  <pageSetup paperSize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129"/>
  <sheetViews>
    <sheetView topLeftCell="B46" workbookViewId="0">
      <selection activeCell="L88" sqref="L88"/>
    </sheetView>
  </sheetViews>
  <sheetFormatPr defaultColWidth="9.42578125" defaultRowHeight="12.75"/>
  <cols>
    <col min="1" max="1" width="9.42578125" style="33"/>
    <col min="2" max="2" width="10.5703125" style="33" customWidth="1"/>
    <col min="3" max="16384" width="9.42578125" style="33"/>
  </cols>
  <sheetData>
    <row r="3" spans="2:3">
      <c r="B3" s="33" t="s">
        <v>1</v>
      </c>
    </row>
    <row r="4" spans="2:3">
      <c r="B4" s="33" t="s">
        <v>0</v>
      </c>
    </row>
    <row r="6" spans="2:3">
      <c r="B6" s="33" t="s">
        <v>8</v>
      </c>
    </row>
    <row r="7" spans="2:3">
      <c r="B7" s="33" t="s">
        <v>9</v>
      </c>
    </row>
    <row r="8" spans="2:3">
      <c r="B8" s="33" t="s">
        <v>10</v>
      </c>
    </row>
    <row r="9" spans="2:3">
      <c r="B9" s="33" t="s">
        <v>11</v>
      </c>
    </row>
    <row r="10" spans="2:3">
      <c r="C10" s="33" t="s">
        <v>12</v>
      </c>
    </row>
    <row r="11" spans="2:3">
      <c r="C11" s="33" t="s">
        <v>13</v>
      </c>
    </row>
    <row r="12" spans="2:3">
      <c r="C12" s="33" t="s">
        <v>15</v>
      </c>
    </row>
    <row r="13" spans="2:3">
      <c r="C13" s="33" t="s">
        <v>14</v>
      </c>
    </row>
    <row r="14" spans="2:3">
      <c r="C14" s="33" t="s">
        <v>16</v>
      </c>
    </row>
    <row r="15" spans="2:3">
      <c r="C15" s="33" t="s">
        <v>17</v>
      </c>
    </row>
    <row r="17" spans="2:3">
      <c r="B17" s="33" t="s">
        <v>18</v>
      </c>
    </row>
    <row r="18" spans="2:3">
      <c r="C18" s="33" t="s">
        <v>19</v>
      </c>
    </row>
    <row r="19" spans="2:3">
      <c r="C19" s="33" t="s">
        <v>20</v>
      </c>
    </row>
    <row r="20" spans="2:3">
      <c r="C20" s="33" t="s">
        <v>21</v>
      </c>
    </row>
    <row r="21" spans="2:3">
      <c r="C21" s="33" t="s">
        <v>22</v>
      </c>
    </row>
    <row r="22" spans="2:3">
      <c r="C22" s="33" t="s">
        <v>23</v>
      </c>
    </row>
    <row r="26" spans="2:3">
      <c r="B26" s="33" t="s">
        <v>26</v>
      </c>
    </row>
    <row r="27" spans="2:3">
      <c r="C27" s="33" t="s">
        <v>27</v>
      </c>
    </row>
    <row r="28" spans="2:3">
      <c r="C28" s="33" t="s">
        <v>28</v>
      </c>
    </row>
    <row r="29" spans="2:3">
      <c r="C29" s="33" t="s">
        <v>29</v>
      </c>
    </row>
    <row r="30" spans="2:3">
      <c r="B30" s="33" t="s">
        <v>25</v>
      </c>
    </row>
    <row r="31" spans="2:3">
      <c r="B31" s="33" t="s">
        <v>30</v>
      </c>
    </row>
    <row r="32" spans="2:3">
      <c r="C32" s="33" t="s">
        <v>31</v>
      </c>
    </row>
    <row r="33" spans="2:3">
      <c r="C33" s="33" t="s">
        <v>32</v>
      </c>
    </row>
    <row r="35" spans="2:3">
      <c r="B35" s="33" t="s">
        <v>2</v>
      </c>
    </row>
    <row r="37" spans="2:3">
      <c r="B37" s="33" t="s">
        <v>36</v>
      </c>
    </row>
    <row r="38" spans="2:3">
      <c r="C38" s="33" t="s">
        <v>82</v>
      </c>
    </row>
    <row r="39" spans="2:3">
      <c r="C39" s="33" t="s">
        <v>83</v>
      </c>
    </row>
    <row r="40" spans="2:3">
      <c r="C40" s="33" t="s">
        <v>84</v>
      </c>
    </row>
    <row r="41" spans="2:3">
      <c r="C41" s="33" t="s">
        <v>40</v>
      </c>
    </row>
    <row r="44" spans="2:3">
      <c r="B44" s="33" t="s">
        <v>3</v>
      </c>
    </row>
    <row r="45" spans="2:3">
      <c r="B45" s="33" t="s">
        <v>4</v>
      </c>
    </row>
    <row r="47" spans="2:3">
      <c r="B47" s="33" t="s">
        <v>5</v>
      </c>
    </row>
    <row r="48" spans="2:3">
      <c r="B48" s="33" t="s">
        <v>6</v>
      </c>
    </row>
    <row r="49" spans="2:3">
      <c r="B49" s="33" t="s">
        <v>7</v>
      </c>
    </row>
    <row r="52" spans="2:3">
      <c r="B52" s="33" t="s">
        <v>24</v>
      </c>
    </row>
    <row r="54" spans="2:3">
      <c r="B54" s="33" t="s">
        <v>33</v>
      </c>
    </row>
    <row r="55" spans="2:3">
      <c r="B55" s="33" t="s">
        <v>34</v>
      </c>
    </row>
    <row r="56" spans="2:3">
      <c r="B56" s="33" t="s">
        <v>35</v>
      </c>
    </row>
    <row r="58" spans="2:3">
      <c r="B58" s="33" t="s">
        <v>53</v>
      </c>
    </row>
    <row r="59" spans="2:3">
      <c r="C59" s="33" t="s">
        <v>54</v>
      </c>
    </row>
    <row r="60" spans="2:3">
      <c r="C60" s="33" t="s">
        <v>55</v>
      </c>
    </row>
    <row r="61" spans="2:3">
      <c r="C61" s="33" t="s">
        <v>56</v>
      </c>
    </row>
    <row r="62" spans="2:3">
      <c r="C62" s="33" t="s">
        <v>57</v>
      </c>
    </row>
    <row r="63" spans="2:3">
      <c r="C63" s="33" t="s">
        <v>58</v>
      </c>
    </row>
    <row r="64" spans="2:3">
      <c r="C64" s="33" t="s">
        <v>59</v>
      </c>
    </row>
    <row r="65" spans="2:3">
      <c r="C65" s="33" t="s">
        <v>60</v>
      </c>
    </row>
    <row r="68" spans="2:3">
      <c r="B68" s="33" t="s">
        <v>41</v>
      </c>
    </row>
    <row r="69" spans="2:3">
      <c r="B69" s="33" t="s">
        <v>47</v>
      </c>
    </row>
    <row r="70" spans="2:3">
      <c r="C70" s="33" t="s">
        <v>43</v>
      </c>
    </row>
    <row r="71" spans="2:3">
      <c r="C71" s="33" t="s">
        <v>44</v>
      </c>
    </row>
    <row r="72" spans="2:3">
      <c r="C72" s="33" t="s">
        <v>45</v>
      </c>
    </row>
    <row r="73" spans="2:3">
      <c r="C73" s="33" t="s">
        <v>46</v>
      </c>
    </row>
    <row r="75" spans="2:3">
      <c r="B75" s="33" t="s">
        <v>49</v>
      </c>
    </row>
    <row r="76" spans="2:3">
      <c r="C76" s="33" t="s">
        <v>43</v>
      </c>
    </row>
    <row r="77" spans="2:3">
      <c r="C77" s="33" t="s">
        <v>44</v>
      </c>
    </row>
    <row r="78" spans="2:3">
      <c r="C78" s="33" t="s">
        <v>45</v>
      </c>
    </row>
    <row r="79" spans="2:3">
      <c r="C79" s="33" t="s">
        <v>46</v>
      </c>
    </row>
    <row r="80" spans="2:3">
      <c r="C80" s="33" t="s">
        <v>52</v>
      </c>
    </row>
    <row r="81" spans="2:4">
      <c r="D81" s="33" t="s">
        <v>6</v>
      </c>
    </row>
    <row r="84" spans="2:4">
      <c r="B84" s="33" t="s">
        <v>50</v>
      </c>
    </row>
    <row r="85" spans="2:4">
      <c r="C85" s="33" t="s">
        <v>43</v>
      </c>
    </row>
    <row r="86" spans="2:4">
      <c r="C86" s="33" t="s">
        <v>44</v>
      </c>
    </row>
    <row r="87" spans="2:4">
      <c r="C87" s="33" t="s">
        <v>45</v>
      </c>
    </row>
    <row r="88" spans="2:4">
      <c r="C88" s="33" t="s">
        <v>46</v>
      </c>
    </row>
    <row r="89" spans="2:4">
      <c r="C89" s="33" t="s">
        <v>52</v>
      </c>
    </row>
    <row r="90" spans="2:4">
      <c r="D90" s="33" t="s">
        <v>6</v>
      </c>
    </row>
    <row r="93" spans="2:4">
      <c r="B93" s="33" t="s">
        <v>65</v>
      </c>
    </row>
    <row r="94" spans="2:4">
      <c r="C94" s="33" t="s">
        <v>43</v>
      </c>
    </row>
    <row r="95" spans="2:4">
      <c r="C95" s="33" t="s">
        <v>44</v>
      </c>
    </row>
    <row r="96" spans="2:4">
      <c r="C96" s="33" t="s">
        <v>45</v>
      </c>
    </row>
    <row r="97" spans="2:4">
      <c r="C97" s="33" t="s">
        <v>46</v>
      </c>
    </row>
    <row r="98" spans="2:4">
      <c r="C98" s="33" t="s">
        <v>52</v>
      </c>
    </row>
    <row r="99" spans="2:4">
      <c r="D99" s="33" t="s">
        <v>6</v>
      </c>
    </row>
    <row r="102" spans="2:4">
      <c r="B102" s="33" t="s">
        <v>42</v>
      </c>
      <c r="C102" s="33" t="s">
        <v>48</v>
      </c>
    </row>
    <row r="103" spans="2:4">
      <c r="C103" s="33" t="s">
        <v>43</v>
      </c>
    </row>
    <row r="104" spans="2:4">
      <c r="C104" s="33" t="s">
        <v>44</v>
      </c>
    </row>
    <row r="105" spans="2:4">
      <c r="C105" s="33" t="s">
        <v>45</v>
      </c>
    </row>
    <row r="106" spans="2:4">
      <c r="C106" s="33" t="s">
        <v>46</v>
      </c>
    </row>
    <row r="107" spans="2:4">
      <c r="C107" s="33" t="s">
        <v>52</v>
      </c>
    </row>
    <row r="108" spans="2:4">
      <c r="D108" s="33" t="s">
        <v>6</v>
      </c>
    </row>
    <row r="111" spans="2:4">
      <c r="B111" s="33" t="s">
        <v>42</v>
      </c>
      <c r="C111" s="33" t="s">
        <v>51</v>
      </c>
    </row>
    <row r="112" spans="2:4">
      <c r="C112" s="33" t="s">
        <v>43</v>
      </c>
    </row>
    <row r="113" spans="2:4">
      <c r="C113" s="33" t="s">
        <v>44</v>
      </c>
    </row>
    <row r="114" spans="2:4">
      <c r="C114" s="33" t="s">
        <v>45</v>
      </c>
    </row>
    <row r="115" spans="2:4">
      <c r="C115" s="33" t="s">
        <v>46</v>
      </c>
    </row>
    <row r="116" spans="2:4">
      <c r="C116" s="33" t="s">
        <v>52</v>
      </c>
    </row>
    <row r="117" spans="2:4">
      <c r="D117" s="33" t="s">
        <v>6</v>
      </c>
    </row>
    <row r="120" spans="2:4">
      <c r="B120" s="33" t="s">
        <v>61</v>
      </c>
    </row>
    <row r="121" spans="2:4">
      <c r="C121" s="33" t="s">
        <v>1</v>
      </c>
    </row>
    <row r="122" spans="2:4">
      <c r="C122" s="33" t="s">
        <v>62</v>
      </c>
    </row>
    <row r="123" spans="2:4">
      <c r="C123" s="33" t="s">
        <v>52</v>
      </c>
    </row>
    <row r="124" spans="2:4">
      <c r="C124" s="33" t="s">
        <v>2</v>
      </c>
    </row>
    <row r="125" spans="2:4">
      <c r="C125" s="33" t="s">
        <v>53</v>
      </c>
    </row>
    <row r="126" spans="2:4">
      <c r="C126" s="33" t="s">
        <v>36</v>
      </c>
    </row>
    <row r="127" spans="2:4">
      <c r="C127" s="33" t="s">
        <v>44</v>
      </c>
    </row>
    <row r="128" spans="2:4">
      <c r="C128" s="33" t="s">
        <v>63</v>
      </c>
    </row>
    <row r="129" spans="3:3">
      <c r="C129" s="33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Bid Log</vt:lpstr>
      <vt:lpstr>Totals</vt:lpstr>
      <vt:lpstr>Tables</vt:lpstr>
      <vt:lpstr>EST. V.F.</vt:lpstr>
      <vt:lpstr>Estimating</vt:lpstr>
      <vt:lpstr>Project Mgmt.</vt:lpstr>
      <vt:lpstr>SP</vt:lpstr>
      <vt:lpstr>Sheet1</vt:lpstr>
      <vt:lpstr>Sheet2</vt:lpstr>
      <vt:lpstr>Sheet3</vt:lpstr>
      <vt:lpstr>Sheet4</vt:lpstr>
      <vt:lpstr>BidType</vt:lpstr>
      <vt:lpstr>Department</vt:lpstr>
      <vt:lpstr>DesignType</vt:lpstr>
      <vt:lpstr>Division</vt:lpstr>
      <vt:lpstr>Employee</vt:lpstr>
      <vt:lpstr>GC</vt:lpstr>
      <vt:lpstr>Local</vt:lpstr>
      <vt:lpstr>'Bid Log'!Print_Area</vt:lpstr>
      <vt:lpstr>'EST. V.F.'!Print_Area</vt:lpstr>
      <vt:lpstr>Totals!Print_Area</vt:lpstr>
      <vt:lpstr>'Bid Log'!Print_Titles</vt:lpstr>
      <vt:lpstr>Totals!Print_Titles</vt:lpstr>
      <vt:lpstr>ProjectStatus</vt:lpstr>
      <vt:lpstr>ProjectType</vt:lpstr>
      <vt:lpstr>State</vt:lpstr>
    </vt:vector>
  </TitlesOfParts>
  <Company>Briggs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Perry</dc:creator>
  <cp:lastModifiedBy>Rudy Alvarez</cp:lastModifiedBy>
  <cp:lastPrinted>2014-12-09T18:52:42Z</cp:lastPrinted>
  <dcterms:created xsi:type="dcterms:W3CDTF">2003-07-21T19:53:45Z</dcterms:created>
  <dcterms:modified xsi:type="dcterms:W3CDTF">2015-05-21T22:50:34Z</dcterms:modified>
</cp:coreProperties>
</file>