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definedNames>
    <definedName function="false" hidden="false" localSheetId="0" name="_xlnm.Print_Area" vbProcedure="false">'Bid Log'!$A$1:$BJ$359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Log'!$A$1:$BI$358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Totals!$A$1:$X$65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Tables!$L$3:$L$124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0" name="_xlnm.Print_Titles_0_0" vbProcedure="false">'Bid Log'!$A:$B,'Bid Log'!$1:$1</definedName>
    <definedName function="false" hidden="false" localSheetId="0" name="_xlnm.Print_Titles_0_0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  <definedName function="false" hidden="false" localSheetId="1" name="_xlnm.Print_Titles_0_0" vbProcedure="false">Totals!$A:$A,Totals!$1:$1</definedName>
    <definedName function="false" hidden="false" localSheetId="1" name="_xlnm.Print_Titles_0_0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<sst xmlns="http://schemas.openxmlformats.org/spreadsheetml/2006/main" count="5641" uniqueCount="1481">
  <si>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</si>
  <si>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</si>
  <si>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</si>
  <si>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</si>
  <si>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</si>
  <si>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</si>
  <si>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</si>
  <si>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</si>
  <si>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</si>
  <si>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</si>
  <si>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</si>
  <si>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</si>
  <si>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</si>
  <si>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</si>
  <si>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</si>
  <si>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 Base Bid 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</si>
  <si>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</si>
  <si>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</si>
  <si>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</si>
  <si>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</si>
  <si>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</si>
  <si>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</si>
  <si>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</si>
  <si>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</si>
  <si>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</si>
  <si>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</si>
  <si>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</si>
  <si>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</si>
  <si>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</si>
  <si>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</si>
  <si>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</si>
  <si>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</si>
  <si>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</si>
  <si>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</si>
  <si>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</si>
  <si>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</si>
  <si>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</si>
  <si>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</si>
  <si>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</si>
  <si>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</si>
  <si>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</si>
  <si>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</si>
  <si>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</si>
  <si>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</si>
  <si>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</si>
  <si>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</si>
  <si>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</si>
  <si>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</si>
  <si>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</si>
  <si>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</si>
  <si>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</si>
  <si>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</si>
  <si>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</si>
  <si>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</si>
  <si>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</si>
  <si>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</si>
  <si>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</si>
  <si>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</si>
  <si>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</si>
  <si>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</si>
  <si>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Hoag Irvine ED Expansion</t>
  </si>
  <si>
    <t xml:space="preserve">Emergency Department Expansion</t>
  </si>
  <si>
    <t xml:space="preserve">16200 Sand Canyon</t>
  </si>
  <si>
    <t xml:space="preserve">Irvine</t>
  </si>
  <si>
    <t xml:space="preserve">CA</t>
  </si>
  <si>
    <t xml:space="preserve">441 OC</t>
  </si>
  <si>
    <t xml:space="preserve">Hospital</t>
  </si>
  <si>
    <t xml:space="preserve">Select Bid List</t>
  </si>
  <si>
    <t xml:space="preserve">Engineered</t>
  </si>
  <si>
    <t xml:space="preserve">Rudy</t>
  </si>
  <si>
    <t xml:space="preserve">Est.</t>
  </si>
  <si>
    <t xml:space="preserve">Awarded</t>
  </si>
  <si>
    <t xml:space="preserve">HHNB Cancer Center Clinic</t>
  </si>
  <si>
    <t xml:space="preserve">TI of cancer center exam rooms </t>
  </si>
  <si>
    <t xml:space="preserve">1 Hoag Drive</t>
  </si>
  <si>
    <t xml:space="preserve">Newport Beach</t>
  </si>
  <si>
    <t xml:space="preserve">Competitive</t>
  </si>
  <si>
    <t xml:space="preserve">Lost</t>
  </si>
  <si>
    <t xml:space="preserve">Miles &amp; Kelly</t>
  </si>
  <si>
    <t xml:space="preserve">DEB</t>
  </si>
  <si>
    <t xml:space="preserve">Chris Hunter</t>
  </si>
  <si>
    <t xml:space="preserve">Le Phu</t>
  </si>
  <si>
    <t xml:space="preserve">Disney Niguel Cast Parking Lot</t>
  </si>
  <si>
    <t xml:space="preserve">10 acre cast parking lot</t>
  </si>
  <si>
    <t xml:space="preserve">Anaheim</t>
  </si>
  <si>
    <t xml:space="preserve">Comercial</t>
  </si>
  <si>
    <t xml:space="preserve">Whiting Turner</t>
  </si>
  <si>
    <t xml:space="preserve">Mark Dupray</t>
  </si>
  <si>
    <t xml:space="preserve">Parking Lot lighting vandalism repair</t>
  </si>
  <si>
    <t xml:space="preserve">Repull stolen wiring</t>
  </si>
  <si>
    <t xml:space="preserve">17531 Von Karman</t>
  </si>
  <si>
    <t xml:space="preserve">Site</t>
  </si>
  <si>
    <t xml:space="preserve">Design/Build</t>
  </si>
  <si>
    <t xml:space="preserve">Doyle</t>
  </si>
  <si>
    <t xml:space="preserve">S.P.</t>
  </si>
  <si>
    <t xml:space="preserve">OCC Car charger power</t>
  </si>
  <si>
    <t xml:space="preserve">install 4 dual car chargers</t>
  </si>
  <si>
    <t xml:space="preserve">Fairview and Adams</t>
  </si>
  <si>
    <t xml:space="preserve">Costa Mesa</t>
  </si>
  <si>
    <t xml:space="preserve">EMC2 new twist lock outlets</t>
  </si>
  <si>
    <t xml:space="preserve">Install 4 L6-30 outlets</t>
  </si>
  <si>
    <t xml:space="preserve">Dupont</t>
  </si>
  <si>
    <t xml:space="preserve">TI</t>
  </si>
  <si>
    <t xml:space="preserve">Hoag Irvine- Misc emergency power</t>
  </si>
  <si>
    <t xml:space="preserve">Negotiated</t>
  </si>
  <si>
    <t xml:space="preserve">Jeff S.</t>
  </si>
  <si>
    <t xml:space="preserve">P.M.</t>
  </si>
  <si>
    <t xml:space="preserve">Thales Big Bird</t>
  </si>
  <si>
    <t xml:space="preserve">Small office remodel &amp; 400hz</t>
  </si>
  <si>
    <t xml:space="preserve">Unknown</t>
  </si>
  <si>
    <t xml:space="preserve">Turelk</t>
  </si>
  <si>
    <t xml:space="preserve">Craid Powell</t>
  </si>
  <si>
    <t xml:space="preserve">Bbraun GPS anetenna</t>
  </si>
  <si>
    <t xml:space="preserve">Install CF GPS Antenna</t>
  </si>
  <si>
    <t xml:space="preserve">2525 MacGaw</t>
  </si>
  <si>
    <t xml:space="preserve">UCI Ayala Library FA Replacement</t>
  </si>
  <si>
    <t xml:space="preserve">Replace existing FA system w/new</t>
  </si>
  <si>
    <t xml:space="preserve">UCI</t>
  </si>
  <si>
    <t xml:space="preserve">Fire Alarm</t>
  </si>
  <si>
    <t xml:space="preserve">Ron</t>
  </si>
  <si>
    <t xml:space="preserve">UC Irvine</t>
  </si>
  <si>
    <t xml:space="preserve">Joe Kuttel</t>
  </si>
  <si>
    <t xml:space="preserve">A&amp;H</t>
  </si>
  <si>
    <t xml:space="preserve">Westside</t>
  </si>
  <si>
    <t xml:space="preserve">Best</t>
  </si>
  <si>
    <t xml:space="preserve">Jam</t>
  </si>
  <si>
    <t xml:space="preserve">Gamma</t>
  </si>
  <si>
    <t xml:space="preserve">ASM Restack Budget</t>
  </si>
  <si>
    <t xml:space="preserve">Furniture Restack</t>
  </si>
  <si>
    <t xml:space="preserve">1400 So. Douglass Road</t>
  </si>
  <si>
    <t xml:space="preserve">Budget</t>
  </si>
  <si>
    <t xml:space="preserve">Frank</t>
  </si>
  <si>
    <t xml:space="preserve">HBC</t>
  </si>
  <si>
    <t xml:space="preserve">Jim Scarpinato</t>
  </si>
  <si>
    <t xml:space="preserve">Newport Lido Generator Replacement</t>
  </si>
  <si>
    <t xml:space="preserve">Replace 125 KW gen with 300 KVA</t>
  </si>
  <si>
    <t xml:space="preserve">351 Hospital Road</t>
  </si>
  <si>
    <t xml:space="preserve">Blizzard Switchboard CDB Upgrade</t>
  </si>
  <si>
    <t xml:space="preserve">Switchgear upgrade</t>
  </si>
  <si>
    <t xml:space="preserve">Ca</t>
  </si>
  <si>
    <t xml:space="preserve">Blizzard TVSS replacement</t>
  </si>
  <si>
    <t xml:space="preserve">Replace TVSS's</t>
  </si>
  <si>
    <t xml:space="preserve">John Robertson</t>
  </si>
  <si>
    <t xml:space="preserve">Eastvale San Antonio</t>
  </si>
  <si>
    <t xml:space="preserve">Tenant Improvement</t>
  </si>
  <si>
    <t xml:space="preserve">12442 Limonite Ave</t>
  </si>
  <si>
    <t xml:space="preserve">Eastvale</t>
  </si>
  <si>
    <t xml:space="preserve">440 RS</t>
  </si>
  <si>
    <t xml:space="preserve">Steve </t>
  </si>
  <si>
    <t xml:space="preserve">Lusardi</t>
  </si>
  <si>
    <t xml:space="preserve">Marie Nagtalon</t>
  </si>
  <si>
    <t xml:space="preserve">Prime</t>
  </si>
  <si>
    <t xml:space="preserve">Sass</t>
  </si>
  <si>
    <t xml:space="preserve">SDC Lab</t>
  </si>
  <si>
    <t xml:space="preserve">Lab/ti remodel</t>
  </si>
  <si>
    <t xml:space="preserve">Not Bid</t>
  </si>
  <si>
    <t xml:space="preserve">IR scan for existing gear</t>
  </si>
  <si>
    <t xml:space="preserve">IR scan</t>
  </si>
  <si>
    <t xml:space="preserve">6265 2nd street</t>
  </si>
  <si>
    <t xml:space="preserve">Long Beach</t>
  </si>
  <si>
    <t xml:space="preserve">Hoag Fishback Renovation</t>
  </si>
  <si>
    <t xml:space="preserve">Renovation and exterior improvement</t>
  </si>
  <si>
    <t xml:space="preserve">330 Placentia</t>
  </si>
  <si>
    <t xml:space="preserve">Align Builders Inc.</t>
  </si>
  <si>
    <t xml:space="preserve">Steve Sherrer</t>
  </si>
  <si>
    <t xml:space="preserve">Giovani Cangelosi</t>
  </si>
  <si>
    <t xml:space="preserve">Interior</t>
  </si>
  <si>
    <t xml:space="preserve">Naz</t>
  </si>
  <si>
    <t xml:space="preserve">Youngs Market LED retrofit for Lobby can lights</t>
  </si>
  <si>
    <t xml:space="preserve">Retro fit 20 high cans to LED</t>
  </si>
  <si>
    <t xml:space="preserve">Franklin Ave</t>
  </si>
  <si>
    <t xml:space="preserve">Tustin</t>
  </si>
  <si>
    <t xml:space="preserve">Not Built</t>
  </si>
  <si>
    <t xml:space="preserve">Youngs</t>
  </si>
  <si>
    <t xml:space="preserve">Cassie Kelly</t>
  </si>
  <si>
    <t xml:space="preserve">Blind school unmetered service</t>
  </si>
  <si>
    <t xml:space="preserve">Connected Load for unmetered service</t>
  </si>
  <si>
    <t xml:space="preserve">Vanderlip</t>
  </si>
  <si>
    <t xml:space="preserve">Santa Ana</t>
  </si>
  <si>
    <t xml:space="preserve">Bbraun Excel Lines 1 3 and 4 for Can lines</t>
  </si>
  <si>
    <t xml:space="preserve">Three line modificatons</t>
  </si>
  <si>
    <t xml:space="preserve">Industrial</t>
  </si>
  <si>
    <t xml:space="preserve">Design/ Assist</t>
  </si>
  <si>
    <t xml:space="preserve">Can Lines</t>
  </si>
  <si>
    <t xml:space="preserve">Jeff Nelson</t>
  </si>
  <si>
    <t xml:space="preserve">4100 Newport Place, Spec Suite #420</t>
  </si>
  <si>
    <t xml:space="preserve">4100 Newport Place</t>
  </si>
  <si>
    <t xml:space="preserve">CDG</t>
  </si>
  <si>
    <t xml:space="preserve">Kristi Martin</t>
  </si>
  <si>
    <t xml:space="preserve">SASCO</t>
  </si>
  <si>
    <t xml:space="preserve">First American TI</t>
  </si>
  <si>
    <t xml:space="preserve">200 Commerce, Suite 200</t>
  </si>
  <si>
    <t xml:space="preserve">Ironwood</t>
  </si>
  <si>
    <t xml:space="preserve">sunwest</t>
  </si>
  <si>
    <t xml:space="preserve">Beach City</t>
  </si>
  <si>
    <t xml:space="preserve">Hackney</t>
  </si>
  <si>
    <t xml:space="preserve">Bbraun temp for Can lines</t>
  </si>
  <si>
    <t xml:space="preserve">Temp power for can lines Excel line</t>
  </si>
  <si>
    <t xml:space="preserve">Bbraun Ring Mold compressor budget</t>
  </si>
  <si>
    <t xml:space="preserve">New feeder for 75HP compressor</t>
  </si>
  <si>
    <t xml:space="preserve">Thermalair</t>
  </si>
  <si>
    <t xml:space="preserve">Steve Watson</t>
  </si>
  <si>
    <t xml:space="preserve">Mission Care Sub Acute Electrical Upgrades</t>
  </si>
  <si>
    <t xml:space="preserve">Replace main service &amp; generator</t>
  </si>
  <si>
    <t xml:space="preserve">8487 Magnolia Ave. </t>
  </si>
  <si>
    <t xml:space="preserve">Riverside</t>
  </si>
  <si>
    <t xml:space="preserve">Questar</t>
  </si>
  <si>
    <t xml:space="preserve">Steve Logan</t>
  </si>
  <si>
    <t xml:space="preserve">LLMC ED Registration</t>
  </si>
  <si>
    <t xml:space="preserve">Remodel</t>
  </si>
  <si>
    <t xml:space="preserve">11234 Anderson St</t>
  </si>
  <si>
    <t xml:space="preserve">Loma Linda</t>
  </si>
  <si>
    <t xml:space="preserve">McCarthy</t>
  </si>
  <si>
    <t xml:space="preserve">Danny M</t>
  </si>
  <si>
    <t xml:space="preserve">SpaceX PDP 178 service</t>
  </si>
  <si>
    <t xml:space="preserve">Repairs and Maint for PDP 178</t>
  </si>
  <si>
    <t xml:space="preserve">1 Rocket road</t>
  </si>
  <si>
    <t xml:space="preserve">Hawthorne</t>
  </si>
  <si>
    <t xml:space="preserve">11 LA</t>
  </si>
  <si>
    <t xml:space="preserve">SpaceX</t>
  </si>
  <si>
    <t xml:space="preserve">Edgar Melgoza</t>
  </si>
  <si>
    <t xml:space="preserve">SpaceX  Substation Maintinace Budget</t>
  </si>
  <si>
    <t xml:space="preserve">Budget for substation Maintinace</t>
  </si>
  <si>
    <t xml:space="preserve">Space X 1200 amp oven building breakers</t>
  </si>
  <si>
    <t xml:space="preserve">Furnish and install 1200 amp bkrs</t>
  </si>
  <si>
    <t xml:space="preserve">Space X Oven building 4160 gear power meter install</t>
  </si>
  <si>
    <t xml:space="preserve">Furnish and install power meter</t>
  </si>
  <si>
    <t xml:space="preserve">College Hospital Reroof OR suite upgrade</t>
  </si>
  <si>
    <t xml:space="preserve">Reroof and OR suite upgrade</t>
  </si>
  <si>
    <t xml:space="preserve">310 Victoria </t>
  </si>
  <si>
    <t xml:space="preserve">Giovani Candalosi</t>
  </si>
  <si>
    <t xml:space="preserve">Thales OBEYA Room upgrade</t>
  </si>
  <si>
    <t xml:space="preserve">TI for existing suite</t>
  </si>
  <si>
    <t xml:space="preserve">58 Discovery</t>
  </si>
  <si>
    <t xml:space="preserve">Craig Powell</t>
  </si>
  <si>
    <t xml:space="preserve">HHNB PET/MR Installation</t>
  </si>
  <si>
    <t xml:space="preserve">Install new PET/MR in existing MR room</t>
  </si>
  <si>
    <t xml:space="preserve">AV</t>
  </si>
  <si>
    <t xml:space="preserve">Ryan Tombrello</t>
  </si>
  <si>
    <t xml:space="preserve">Irvine Company Freeway Tech </t>
  </si>
  <si>
    <t xml:space="preserve">Site Improvements</t>
  </si>
  <si>
    <t xml:space="preserve">125 TECHNOLOGY DRIVE</t>
  </si>
  <si>
    <t xml:space="preserve">Vandelism repairs for existing building El Prado Rd Chino</t>
  </si>
  <si>
    <t xml:space="preserve">Vandelism repairs</t>
  </si>
  <si>
    <t xml:space="preserve">15710 El Prado</t>
  </si>
  <si>
    <t xml:space="preserve">Chino</t>
  </si>
  <si>
    <t xml:space="preserve">Lee &amp; Assoc</t>
  </si>
  <si>
    <t xml:space="preserve">Todd Swanson</t>
  </si>
  <si>
    <t xml:space="preserve">SpaceX Wilkie  3 new machines</t>
  </si>
  <si>
    <t xml:space="preserve">3 new feeders for new machines</t>
  </si>
  <si>
    <t xml:space="preserve">John Lordan</t>
  </si>
  <si>
    <t xml:space="preserve">Westside building new panel</t>
  </si>
  <si>
    <t xml:space="preserve">New panel for computer room</t>
  </si>
  <si>
    <t xml:space="preserve">1111 E. Howell Rd</t>
  </si>
  <si>
    <t xml:space="preserve">Westside Building</t>
  </si>
  <si>
    <t xml:space="preserve">Jared Rabin</t>
  </si>
  <si>
    <t xml:space="preserve">AT&amp;T Emon meters for Caremore loads</t>
  </si>
  <si>
    <t xml:space="preserve">2 new emon meter install</t>
  </si>
  <si>
    <t xml:space="preserve">12900 Park Plaza Drive</t>
  </si>
  <si>
    <t xml:space="preserve">Cerritos</t>
  </si>
  <si>
    <t xml:space="preserve">Cerritos Corp</t>
  </si>
  <si>
    <t xml:space="preserve">Matt Fletcher</t>
  </si>
  <si>
    <t xml:space="preserve">Hoag HVI 2 - ASI-006</t>
  </si>
  <si>
    <t xml:space="preserve">Renovation and tenant  improvement</t>
  </si>
  <si>
    <t xml:space="preserve">One Hoag Drive</t>
  </si>
  <si>
    <t xml:space="preserve">Bill</t>
  </si>
  <si>
    <t xml:space="preserve">US Bank Chiller change out</t>
  </si>
  <si>
    <t xml:space="preserve">Disconnect and reconnect new chiller</t>
  </si>
  <si>
    <t xml:space="preserve">Mesa Energy</t>
  </si>
  <si>
    <t xml:space="preserve">Steve Kiernan</t>
  </si>
  <si>
    <t xml:space="preserve">EMC2 new 50 amp outlet for UPS</t>
  </si>
  <si>
    <t xml:space="preserve">New circuit from Panel 1LF for outlet</t>
  </si>
  <si>
    <t xml:space="preserve">135 Technology</t>
  </si>
  <si>
    <t xml:space="preserve">EMC2</t>
  </si>
  <si>
    <t xml:space="preserve">Miguel Pena</t>
  </si>
  <si>
    <t xml:space="preserve">EMC2 New circuits and data cable for Café</t>
  </si>
  <si>
    <t xml:space="preserve">2 new circuits and data cable for Café</t>
  </si>
  <si>
    <t xml:space="preserve">Pacific Life VAV Hook Up</t>
  </si>
  <si>
    <t xml:space="preserve">700 Newport Center Dr.</t>
  </si>
  <si>
    <t xml:space="preserve">Earl Lund</t>
  </si>
  <si>
    <t xml:space="preserve">Thales Floor box for podium</t>
  </si>
  <si>
    <t xml:space="preserve">Floor box for podium</t>
  </si>
  <si>
    <t xml:space="preserve">Bbraun Data collection box installation</t>
  </si>
  <si>
    <t xml:space="preserve">Conduit and install for Data boxes</t>
  </si>
  <si>
    <t xml:space="preserve">Bbraun</t>
  </si>
  <si>
    <t xml:space="preserve">Steve Hewes</t>
  </si>
  <si>
    <t xml:space="preserve">POPA Data Center room</t>
  </si>
  <si>
    <t xml:space="preserve">Data center design build</t>
  </si>
  <si>
    <t xml:space="preserve">13304 E. Alondra Blvd</t>
  </si>
  <si>
    <t xml:space="preserve">POPA Credit U</t>
  </si>
  <si>
    <t xml:space="preserve">John Christopoulos</t>
  </si>
  <si>
    <t xml:space="preserve">HHNB 3rd Floor North T.I.</t>
  </si>
  <si>
    <t xml:space="preserve">HB&amp;A</t>
  </si>
  <si>
    <t xml:space="preserve">Jim Ardray</t>
  </si>
  <si>
    <t xml:space="preserve">Bbraun Tower Control Power</t>
  </si>
  <si>
    <t xml:space="preserve">New Distribuiton and 120v circuit</t>
  </si>
  <si>
    <t xml:space="preserve">B|Braun</t>
  </si>
  <si>
    <t xml:space="preserve">Bob Panza</t>
  </si>
  <si>
    <t xml:space="preserve">SEKO Office TI</t>
  </si>
  <si>
    <t xml:space="preserve">1650 Charles Willard St</t>
  </si>
  <si>
    <t xml:space="preserve">Carson</t>
  </si>
  <si>
    <t xml:space="preserve">DBAC</t>
  </si>
  <si>
    <t xml:space="preserve">John Somers</t>
  </si>
  <si>
    <t xml:space="preserve">Willard Spec Suite</t>
  </si>
  <si>
    <t xml:space="preserve">Crate &amp; Barrel</t>
  </si>
  <si>
    <t xml:space="preserve">12434 Lakeland Road</t>
  </si>
  <si>
    <t xml:space="preserve">OCMMC Suite 1400</t>
  </si>
  <si>
    <t xml:space="preserve">Office TI</t>
  </si>
  <si>
    <t xml:space="preserve">18111 Brookhusrt Street</t>
  </si>
  <si>
    <t xml:space="preserve">Fountain Valley</t>
  </si>
  <si>
    <t xml:space="preserve">Cannon</t>
  </si>
  <si>
    <t xml:space="preserve">Dalayna Deaner</t>
  </si>
  <si>
    <t xml:space="preserve">DLS</t>
  </si>
  <si>
    <t xml:space="preserve">Doina</t>
  </si>
  <si>
    <t xml:space="preserve">OCMMC Suites 5500 &amp; 5600</t>
  </si>
  <si>
    <t xml:space="preserve">Scripps Green Hospital Fire Alarm Replacment</t>
  </si>
  <si>
    <t xml:space="preserve">Fire Alarm Conduit</t>
  </si>
  <si>
    <t xml:space="preserve">La Jolla</t>
  </si>
  <si>
    <t xml:space="preserve">Jeff P.</t>
  </si>
  <si>
    <t xml:space="preserve">Mazda 6 conference room outlet</t>
  </si>
  <si>
    <t xml:space="preserve">Add outlet on existing circuit</t>
  </si>
  <si>
    <t xml:space="preserve">7755 Irvine Center Dr</t>
  </si>
  <si>
    <t xml:space="preserve">2 building submetering install</t>
  </si>
  <si>
    <t xml:space="preserve">Install CF metering equipment</t>
  </si>
  <si>
    <t xml:space="preserve">25520 &amp; 25550 commoncntr</t>
  </si>
  <si>
    <t xml:space="preserve">Lake Forrest</t>
  </si>
  <si>
    <t xml:space="preserve">Golden State Foods</t>
  </si>
  <si>
    <t xml:space="preserve">18301 Von Karman</t>
  </si>
  <si>
    <t xml:space="preserve">Pacific Life IDF Rooms Ground, 3rd &amp; 4th Floors</t>
  </si>
  <si>
    <t xml:space="preserve">IDF Room Power Improvments</t>
  </si>
  <si>
    <t xml:space="preserve">Los Olivos Marketplace</t>
  </si>
  <si>
    <t xml:space="preserve">RFP Site &amp; Building Electrical </t>
  </si>
  <si>
    <t xml:space="preserve">8505 Research Drive</t>
  </si>
  <si>
    <t xml:space="preserve">Cuesta Construction</t>
  </si>
  <si>
    <t xml:space="preserve">David Clark</t>
  </si>
  <si>
    <t xml:space="preserve">McKesson Box Cutter</t>
  </si>
  <si>
    <t xml:space="preserve">New circuiting to box cutter machine</t>
  </si>
  <si>
    <t xml:space="preserve">9501 Norwalk Blvd.</t>
  </si>
  <si>
    <t xml:space="preserve">Sata Fe Springs</t>
  </si>
  <si>
    <t xml:space="preserve">Irvine University</t>
  </si>
  <si>
    <t xml:space="preserve">17777 Center Court Dr. #625</t>
  </si>
  <si>
    <t xml:space="preserve">James Collins</t>
  </si>
  <si>
    <t xml:space="preserve">Jeannine Charbonneau</t>
  </si>
  <si>
    <t xml:space="preserve">Candi Veith</t>
  </si>
  <si>
    <t xml:space="preserve">SpaceX Server Room Gen Relocation ROM</t>
  </si>
  <si>
    <t xml:space="preserve">Relocate G-1 Dist board for server gen</t>
  </si>
  <si>
    <t xml:space="preserve">OCMMC Lab Expansion</t>
  </si>
  <si>
    <t xml:space="preserve">LAB EXPANSION &amp; REMODEL</t>
  </si>
  <si>
    <t xml:space="preserve">9920 TALBERT AVE</t>
  </si>
  <si>
    <t xml:space="preserve">Doina Leonte</t>
  </si>
  <si>
    <t xml:space="preserve">Eliot Hansen</t>
  </si>
  <si>
    <t xml:space="preserve">The Container Store</t>
  </si>
  <si>
    <t xml:space="preserve">TI construction</t>
  </si>
  <si>
    <t xml:space="preserve">450 Town Center Drive</t>
  </si>
  <si>
    <t xml:space="preserve">Oxnard</t>
  </si>
  <si>
    <t xml:space="preserve">Mesa Verde Gear replacment</t>
  </si>
  <si>
    <t xml:space="preserve">Service change out and equip move</t>
  </si>
  <si>
    <t xml:space="preserve">2701 Harbor</t>
  </si>
  <si>
    <t xml:space="preserve">Hurst and Siebert</t>
  </si>
  <si>
    <t xml:space="preserve">Scott Hurst</t>
  </si>
  <si>
    <t xml:space="preserve">Bbraun Inject heater circuit</t>
  </si>
  <si>
    <t xml:space="preserve">extend circuit to new inject heater</t>
  </si>
  <si>
    <t xml:space="preserve">Chris Cook</t>
  </si>
  <si>
    <t xml:space="preserve">Patio canopy lighting and outlets</t>
  </si>
  <si>
    <t xml:space="preserve">Connect wiring for canopy</t>
  </si>
  <si>
    <t xml:space="preserve">21401 Silver Tree Lane</t>
  </si>
  <si>
    <t xml:space="preserve">Trabuco Canyon</t>
  </si>
  <si>
    <t xml:space="preserve">Tom Lee</t>
  </si>
  <si>
    <t xml:space="preserve">SpaceX Marine Service and power </t>
  </si>
  <si>
    <t xml:space="preserve">New service and marine outlet</t>
  </si>
  <si>
    <t xml:space="preserve">Deutche Bank LA load bank test </t>
  </si>
  <si>
    <t xml:space="preserve">Furnish and load bank test UPS unit</t>
  </si>
  <si>
    <t xml:space="preserve">2000 Ave of the Stars</t>
  </si>
  <si>
    <t xml:space="preserve">Los Angeles</t>
  </si>
  <si>
    <t xml:space="preserve">Deutche Bank</t>
  </si>
  <si>
    <t xml:space="preserve">Robert Dylewski</t>
  </si>
  <si>
    <t xml:space="preserve">Chapman Letherby LED retrofit</t>
  </si>
  <si>
    <t xml:space="preserve">Retrofit 116 cans with CF LED</t>
  </si>
  <si>
    <t xml:space="preserve">1 University Drive</t>
  </si>
  <si>
    <t xml:space="preserve">Orange</t>
  </si>
  <si>
    <t xml:space="preserve">Chapman</t>
  </si>
  <si>
    <t xml:space="preserve">Ed Blatchford</t>
  </si>
  <si>
    <t xml:space="preserve">Hoag Irvine - MOB Temp Lighting</t>
  </si>
  <si>
    <t xml:space="preserve">Temp lighting for MOB's - Budget</t>
  </si>
  <si>
    <t xml:space="preserve">16105 Sand Canyon Avenue</t>
  </si>
  <si>
    <t xml:space="preserve">PVH Emergency Room Remodel</t>
  </si>
  <si>
    <t xml:space="preserve">Remodel and expansion of ER</t>
  </si>
  <si>
    <t xml:space="preserve">Pomona</t>
  </si>
  <si>
    <t xml:space="preserve">GKK</t>
  </si>
  <si>
    <t xml:space="preserve">Rob Sitton</t>
  </si>
  <si>
    <t xml:space="preserve">Chapman Oliphant Lobby Fixture Replacment</t>
  </si>
  <si>
    <t xml:space="preserve">Install new customer furnished fixture</t>
  </si>
  <si>
    <t xml:space="preserve">I University Drive</t>
  </si>
  <si>
    <t xml:space="preserve">Brown Foreman TV wall outlets</t>
  </si>
  <si>
    <t xml:space="preserve">Install (5) new outlets on existing circuit </t>
  </si>
  <si>
    <t xml:space="preserve">18500 Von Karman Suite 850</t>
  </si>
  <si>
    <t xml:space="preserve">Data Archetect</t>
  </si>
  <si>
    <t xml:space="preserve">Scott Klink</t>
  </si>
  <si>
    <t xml:space="preserve">Mazda New Generator power distribution</t>
  </si>
  <si>
    <t xml:space="preserve">New Generator power distribution</t>
  </si>
  <si>
    <t xml:space="preserve">Mazda</t>
  </si>
  <si>
    <t xml:space="preserve">Ken Cogliano</t>
  </si>
  <si>
    <t xml:space="preserve"> Little Company of Mary Center O.R. Light Fixture</t>
  </si>
  <si>
    <t xml:space="preserve">O.R. Light Fixture</t>
  </si>
  <si>
    <t xml:space="preserve">4101 Torrance Blvd</t>
  </si>
  <si>
    <t xml:space="preserve">Torrance</t>
  </si>
  <si>
    <t xml:space="preserve">Solar inverter replacment</t>
  </si>
  <si>
    <t xml:space="preserve">replace stolen 1.8KW inverter</t>
  </si>
  <si>
    <t xml:space="preserve">Specialty</t>
  </si>
  <si>
    <t xml:space="preserve">Bbraun cooling tower inlet valve rewire</t>
  </si>
  <si>
    <t xml:space="preserve">Rewire new circuits to 3 selenoid valves</t>
  </si>
  <si>
    <t xml:space="preserve">Qlogic</t>
  </si>
  <si>
    <t xml:space="preserve">3349 Michaelson  Drive</t>
  </si>
  <si>
    <t xml:space="preserve">Thales Butterfly Lab</t>
  </si>
  <si>
    <t xml:space="preserve">51 Discovery</t>
  </si>
  <si>
    <t xml:space="preserve">Epson conference room fixture</t>
  </si>
  <si>
    <t xml:space="preserve">Add one fixture per direction</t>
  </si>
  <si>
    <t xml:space="preserve">Kilroy Airport Way</t>
  </si>
  <si>
    <t xml:space="preserve">Snell and Wilmer Plaza</t>
  </si>
  <si>
    <t xml:space="preserve">600 Anton Blvd</t>
  </si>
  <si>
    <t xml:space="preserve">Kaiser Pump replacement project</t>
  </si>
  <si>
    <t xml:space="preserve">Replace 9 pumps</t>
  </si>
  <si>
    <t xml:space="preserve">Walnut</t>
  </si>
  <si>
    <t xml:space="preserve">Pasadena</t>
  </si>
  <si>
    <t xml:space="preserve">All Area Plumbing</t>
  </si>
  <si>
    <t xml:space="preserve">Anthony Avila</t>
  </si>
  <si>
    <t xml:space="preserve">Applied Medical R110 Exterior Renovation</t>
  </si>
  <si>
    <t xml:space="preserve">22432 Avenida Empresa</t>
  </si>
  <si>
    <t xml:space="preserve">RSM</t>
  </si>
  <si>
    <t xml:space="preserve">Swinerton</t>
  </si>
  <si>
    <t xml:space="preserve">Scott Lauderdale</t>
  </si>
  <si>
    <t xml:space="preserve">GWC Criminal Jusice Training Center</t>
  </si>
  <si>
    <t xml:space="preserve">New Construction</t>
  </si>
  <si>
    <t xml:space="preserve">Goldwest Street</t>
  </si>
  <si>
    <t xml:space="preserve">Huntington Beach</t>
  </si>
  <si>
    <t xml:space="preserve">Public Works</t>
  </si>
  <si>
    <t xml:space="preserve">Larry Hendrick</t>
  </si>
  <si>
    <t xml:space="preserve">California City Correctional Center</t>
  </si>
  <si>
    <t xml:space="preserve">Lock controls &amp; intercom replacement</t>
  </si>
  <si>
    <t xml:space="preserve">California City</t>
  </si>
  <si>
    <t xml:space="preserve">Kaiser Riverside new power outlets</t>
  </si>
  <si>
    <t xml:space="preserve">Add noew power outlets</t>
  </si>
  <si>
    <t xml:space="preserve">10800 Magnolia Ave</t>
  </si>
  <si>
    <t xml:space="preserve">Building 1100</t>
  </si>
  <si>
    <t xml:space="preserve">New commercial shell</t>
  </si>
  <si>
    <t xml:space="preserve">601-691 Collection Blvd</t>
  </si>
  <si>
    <t xml:space="preserve">Bayley</t>
  </si>
  <si>
    <t xml:space="preserve">Fred Alas</t>
  </si>
  <si>
    <t xml:space="preserve">Cheese Cake Factory, Fucking Santa Monica</t>
  </si>
  <si>
    <t xml:space="preserve">Restaurant </t>
  </si>
  <si>
    <t xml:space="preserve">200 Broadway</t>
  </si>
  <si>
    <t xml:space="preserve">Santa Monica</t>
  </si>
  <si>
    <t xml:space="preserve">GB Mannisto</t>
  </si>
  <si>
    <t xml:space="preserve">John Ashton</t>
  </si>
  <si>
    <t xml:space="preserve">Kyocera Generator</t>
  </si>
  <si>
    <t xml:space="preserve">Emergency Generator Install</t>
  </si>
  <si>
    <t xml:space="preserve">14101 Alton Parkway</t>
  </si>
  <si>
    <t xml:space="preserve">Tony Bergamini</t>
  </si>
  <si>
    <t xml:space="preserve">ATEP IVC First Building-Design Project</t>
  </si>
  <si>
    <t xml:space="preserve">John McRichie</t>
  </si>
  <si>
    <t xml:space="preserve">Pacific Life - HR Dept</t>
  </si>
  <si>
    <t xml:space="preserve">Phin Banning</t>
  </si>
  <si>
    <t xml:space="preserve">Quartz Hill Library</t>
  </si>
  <si>
    <t xml:space="preserve">Demo/Rebuild</t>
  </si>
  <si>
    <t xml:space="preserve">42018 50th Street W.</t>
  </si>
  <si>
    <t xml:space="preserve">Quarz Hill</t>
  </si>
  <si>
    <t xml:space="preserve">Jess Mora</t>
  </si>
  <si>
    <t xml:space="preserve">Bbraun Vessel 10 demo</t>
  </si>
  <si>
    <t xml:space="preserve">demo boiler vessel #10</t>
  </si>
  <si>
    <t xml:space="preserve">CNH Entry Median Lighitng and outlets</t>
  </si>
  <si>
    <t xml:space="preserve">New exterior planter lighting</t>
  </si>
  <si>
    <t xml:space="preserve">CNH Pole Locks for 12 parking lot poles</t>
  </si>
  <si>
    <t xml:space="preserve">Pole locks for 12 parking lot poles</t>
  </si>
  <si>
    <t xml:space="preserve">LED lighting retrofit for swimming pool</t>
  </si>
  <si>
    <t xml:space="preserve">LED retrofit for existing fixtures</t>
  </si>
  <si>
    <t xml:space="preserve">1 Tersero Creek Rd</t>
  </si>
  <si>
    <t xml:space="preserve">Rancho Santa Marg</t>
  </si>
  <si>
    <t xml:space="preserve">Greenlaw IR repairs</t>
  </si>
  <si>
    <t xml:space="preserve">Repairs for IR study</t>
  </si>
  <si>
    <t xml:space="preserve">17862 E. 17th St</t>
  </si>
  <si>
    <t xml:space="preserve">NECA Pole locks</t>
  </si>
  <si>
    <t xml:space="preserve">180 South Anita St</t>
  </si>
  <si>
    <t xml:space="preserve">PAAMCO floor outlet power</t>
  </si>
  <si>
    <t xml:space="preserve">Add power for new furniture</t>
  </si>
  <si>
    <t xml:space="preserve">19540 Jamboree Rd</t>
  </si>
  <si>
    <t xml:space="preserve">Outlet for car charger</t>
  </si>
  <si>
    <t xml:space="preserve">Add Nema 14-50 outlet</t>
  </si>
  <si>
    <t xml:space="preserve">1438 Lexington St</t>
  </si>
  <si>
    <t xml:space="preserve">UCI B22C Med Gas Conduit</t>
  </si>
  <si>
    <t xml:space="preserve">US Bank remodel for DEB</t>
  </si>
  <si>
    <t xml:space="preserve">TI remodel of existing bank</t>
  </si>
  <si>
    <t xml:space="preserve">20052 Brookhurst</t>
  </si>
  <si>
    <t xml:space="preserve">Scott Shellhammer</t>
  </si>
  <si>
    <t xml:space="preserve">Deutche Bank LA IR scan</t>
  </si>
  <si>
    <t xml:space="preserve">Remove and reinstall covers</t>
  </si>
  <si>
    <t xml:space="preserve">Bergensons TI</t>
  </si>
  <si>
    <t xml:space="preserve">TI for office space</t>
  </si>
  <si>
    <t xml:space="preserve">Oceanside</t>
  </si>
  <si>
    <t xml:space="preserve">Howard</t>
  </si>
  <si>
    <t xml:space="preserve">Jim Blackamore</t>
  </si>
  <si>
    <t xml:space="preserve">UCIMC CT Prep &amp; Waiting Room</t>
  </si>
  <si>
    <t xml:space="preserve">Waiting Room Remodel</t>
  </si>
  <si>
    <t xml:space="preserve">101 City Drive South</t>
  </si>
  <si>
    <t xml:space="preserve">2H Construction</t>
  </si>
  <si>
    <t xml:space="preserve">Kemp</t>
  </si>
  <si>
    <t xml:space="preserve">24 Hour Fitness</t>
  </si>
  <si>
    <t xml:space="preserve">Fire Alarm conduit and Install</t>
  </si>
  <si>
    <t xml:space="preserve">2800 N. Main St</t>
  </si>
  <si>
    <t xml:space="preserve">Bbraun Duplex VFD change out</t>
  </si>
  <si>
    <t xml:space="preserve">R&amp;R 3 customer furnished VFD </t>
  </si>
  <si>
    <t xml:space="preserve">Terry Cain</t>
  </si>
  <si>
    <t xml:space="preserve">Prologis T.I.</t>
  </si>
  <si>
    <t xml:space="preserve">Design Build Tenant Improvement</t>
  </si>
  <si>
    <t xml:space="preserve">17777 Center Court Dr.  </t>
  </si>
  <si>
    <t xml:space="preserve">So. Cal. Tenant Improvments</t>
  </si>
  <si>
    <t xml:space="preserve">Robert Collins</t>
  </si>
  <si>
    <t xml:space="preserve">FMC South Bay Home</t>
  </si>
  <si>
    <t xml:space="preserve">TI for FMC Dialysis training center</t>
  </si>
  <si>
    <t xml:space="preserve">1223 West PCH</t>
  </si>
  <si>
    <t xml:space="preserve">Harbor City</t>
  </si>
  <si>
    <t xml:space="preserve">Nelson + Okerlund</t>
  </si>
  <si>
    <t xml:space="preserve">Terri Plunkett</t>
  </si>
  <si>
    <t xml:space="preserve">Pacific Life Alisio Viejo Budgeting</t>
  </si>
  <si>
    <t xml:space="preserve">45 Enterprise</t>
  </si>
  <si>
    <t xml:space="preserve">Alision Viejo</t>
  </si>
  <si>
    <t xml:space="preserve">Stifel</t>
  </si>
  <si>
    <t xml:space="preserve">Office shell T.I.</t>
  </si>
  <si>
    <t xml:space="preserve">520 Newport Center Dr</t>
  </si>
  <si>
    <t xml:space="preserve">David Simpson Const.</t>
  </si>
  <si>
    <t xml:space="preserve">M Simpson</t>
  </si>
  <si>
    <t xml:space="preserve">Toni Scarpinato</t>
  </si>
  <si>
    <t xml:space="preserve">520 NCD, 6th Floor</t>
  </si>
  <si>
    <t xml:space="preserve">Southpark Phase 3</t>
  </si>
  <si>
    <t xml:space="preserve">T.I.</t>
  </si>
  <si>
    <t xml:space="preserve">Corner of Slater and Herman</t>
  </si>
  <si>
    <t xml:space="preserve">Chevron Fire Training</t>
  </si>
  <si>
    <t xml:space="preserve">Fire Alarm Upgrade</t>
  </si>
  <si>
    <t xml:space="preserve">324 W El Segundo Blvd</t>
  </si>
  <si>
    <t xml:space="preserve">El Segundo</t>
  </si>
  <si>
    <t xml:space="preserve">Red Hawk</t>
  </si>
  <si>
    <t xml:space="preserve">520 NCD, 7th Floor </t>
  </si>
  <si>
    <t xml:space="preserve">M. Simpson</t>
  </si>
  <si>
    <t xml:space="preserve">Bixby Red Hill</t>
  </si>
  <si>
    <t xml:space="preserve">15771 Redhill Ave</t>
  </si>
  <si>
    <t xml:space="preserve">Snyder Langston</t>
  </si>
  <si>
    <t xml:space="preserve">Jeni Jackman</t>
  </si>
  <si>
    <t xml:space="preserve">Bbraun Duplex VFD conduit and cable for 3 motors</t>
  </si>
  <si>
    <t xml:space="preserve">New conduit for P1 P2 and P5 pumps</t>
  </si>
  <si>
    <t xml:space="preserve">Tustin Eastern Little League Lighting repair</t>
  </si>
  <si>
    <t xml:space="preserve">13601 Browning </t>
  </si>
  <si>
    <t xml:space="preserve">18201 Von Karman suite 330 ti</t>
  </si>
  <si>
    <t xml:space="preserve">ti for high rise suite</t>
  </si>
  <si>
    <t xml:space="preserve">18201 Von Karman</t>
  </si>
  <si>
    <t xml:space="preserve">Chris Defazio</t>
  </si>
  <si>
    <t xml:space="preserve">Bbraun Humidifyer for Thermal Air</t>
  </si>
  <si>
    <t xml:space="preserve">50 amp humidifyer circuit</t>
  </si>
  <si>
    <t xml:space="preserve">Thermal Air</t>
  </si>
  <si>
    <t xml:space="preserve">7TH Floor Suites 18201 Von Karman</t>
  </si>
  <si>
    <t xml:space="preserve">Greg Horvath</t>
  </si>
  <si>
    <t xml:space="preserve">Awarded job then Job was canceled.</t>
  </si>
  <si>
    <t xml:space="preserve">SpaceX Tooling Weld Shop office TI</t>
  </si>
  <si>
    <t xml:space="preserve">TI for Tooling Weld shop</t>
  </si>
  <si>
    <t xml:space="preserve">Deutsche Bank Santa Ana sub metering Budget</t>
  </si>
  <si>
    <t xml:space="preserve">Budget to submeter banks elect. Loads</t>
  </si>
  <si>
    <t xml:space="preserve">JLL</t>
  </si>
  <si>
    <t xml:space="preserve">Brad Gaston</t>
  </si>
  <si>
    <t xml:space="preserve">Blizzard B7 Sound Rooms 132, 133, 138 &amp; 139</t>
  </si>
  <si>
    <t xml:space="preserve">Nima </t>
  </si>
  <si>
    <t xml:space="preserve">Bbraun new light fixture install for existing line</t>
  </si>
  <si>
    <t xml:space="preserve">Wire customer furnished fixtures</t>
  </si>
  <si>
    <t xml:space="preserve">Mazda 40 amp circuit for new machine</t>
  </si>
  <si>
    <t xml:space="preserve">New circuit for machine</t>
  </si>
  <si>
    <t xml:space="preserve">1421 Reynolds</t>
  </si>
  <si>
    <t xml:space="preserve">Marina Del Rey Emergency Generator Replacement</t>
  </si>
  <si>
    <t xml:space="preserve">Adding second generator </t>
  </si>
  <si>
    <t xml:space="preserve">14650 Lincoln Boulevard</t>
  </si>
  <si>
    <t xml:space="preserve">Marina Del Rey</t>
  </si>
  <si>
    <t xml:space="preserve">Pacific Alliance Med Gen Replacement</t>
  </si>
  <si>
    <t xml:space="preserve">Replacement of (2) existing generators.</t>
  </si>
  <si>
    <t xml:space="preserve">531 W. College St.</t>
  </si>
  <si>
    <t xml:space="preserve">Loma Lind Site Improvements</t>
  </si>
  <si>
    <t xml:space="preserve">24951 Stewart Street</t>
  </si>
  <si>
    <t xml:space="preserve">477 SB</t>
  </si>
  <si>
    <t xml:space="preserve">Space X Cerise Building</t>
  </si>
  <si>
    <t xml:space="preserve">4000A Service Upgrade</t>
  </si>
  <si>
    <t xml:space="preserve">12524 Cresise Avenue</t>
  </si>
  <si>
    <t xml:space="preserve">Jay Fischer</t>
  </si>
  <si>
    <t xml:space="preserve">Sierra Pac</t>
  </si>
  <si>
    <t xml:space="preserve">Day </t>
  </si>
  <si>
    <t xml:space="preserve">Space X Wilkie Service Upgrade</t>
  </si>
  <si>
    <t xml:space="preserve">3000 A Service Upgrade</t>
  </si>
  <si>
    <t xml:space="preserve">12520 Wilkie Ave</t>
  </si>
  <si>
    <t xml:space="preserve">1499 Monrovia</t>
  </si>
  <si>
    <t xml:space="preserve">KPRS</t>
  </si>
  <si>
    <t xml:space="preserve">Assaf N</t>
  </si>
  <si>
    <t xml:space="preserve">Hoag 2 West Electrical Infrastructure Upgrade</t>
  </si>
  <si>
    <t xml:space="preserve">Electrical ifrastructure upgrade</t>
  </si>
  <si>
    <t xml:space="preserve">Hoag</t>
  </si>
  <si>
    <t xml:space="preserve">Rick Hodgson</t>
  </si>
  <si>
    <t xml:space="preserve">Caremore TI 2 offices convert to 3</t>
  </si>
  <si>
    <t xml:space="preserve">Electrical ti 2 offices to 3</t>
  </si>
  <si>
    <t xml:space="preserve">12898 Towne Center Dr</t>
  </si>
  <si>
    <t xml:space="preserve">Caremore</t>
  </si>
  <si>
    <t xml:space="preserve">Hector Alfaro</t>
  </si>
  <si>
    <t xml:space="preserve">Hoag Dolphin Sturcture booth removal</t>
  </si>
  <si>
    <t xml:space="preserve">Add j box to replace man booth</t>
  </si>
  <si>
    <t xml:space="preserve">Hoag Drive</t>
  </si>
  <si>
    <t xml:space="preserve">John Hirsch</t>
  </si>
  <si>
    <t xml:space="preserve">Troubleshoot loud 1st floor Transformer</t>
  </si>
  <si>
    <t xml:space="preserve">Troubleshoot loud transformer</t>
  </si>
  <si>
    <t xml:space="preserve">16245 Laguna Canyon Rd</t>
  </si>
  <si>
    <t xml:space="preserve">Blizzard</t>
  </si>
  <si>
    <t xml:space="preserve">Brandon Shephard</t>
  </si>
  <si>
    <t xml:space="preserve">Calkins Residence Water Damage Repair</t>
  </si>
  <si>
    <t xml:space="preserve">Repair water damaged items</t>
  </si>
  <si>
    <t xml:space="preserve">23852 Linnet Circle</t>
  </si>
  <si>
    <t xml:space="preserve">Laguna Niguel</t>
  </si>
  <si>
    <t xml:space="preserve">Suite 640, 18201 Von Karman</t>
  </si>
  <si>
    <t xml:space="preserve">Chris DeFazio</t>
  </si>
  <si>
    <t xml:space="preserve">MV Medical Center &amp; Parking Structure</t>
  </si>
  <si>
    <t xml:space="preserve">4 story MOB and 5 level PS</t>
  </si>
  <si>
    <t xml:space="preserve">Mission Viejo</t>
  </si>
  <si>
    <t xml:space="preserve">Andy Gerlach</t>
  </si>
  <si>
    <t xml:space="preserve">AAA LA Work Space TI</t>
  </si>
  <si>
    <t xml:space="preserve">Rework electrical for new lay out</t>
  </si>
  <si>
    <t xml:space="preserve">2601 S. Figuroa</t>
  </si>
  <si>
    <t xml:space="preserve">Baxter LA UV Cable Replacement</t>
  </si>
  <si>
    <t xml:space="preserve">Labor to install customer furnished cable</t>
  </si>
  <si>
    <t xml:space="preserve">4501 Colorado Blvd</t>
  </si>
  <si>
    <t xml:space="preserve">Tesla Stationary Storage System - San Bernardino</t>
  </si>
  <si>
    <t xml:space="preserve">Stationary Storage Units</t>
  </si>
  <si>
    <t xml:space="preserve">311 S. Tippecanoe</t>
  </si>
  <si>
    <t xml:space="preserve">San Bernardino</t>
  </si>
  <si>
    <t xml:space="preserve">KMB Design Grp</t>
  </si>
  <si>
    <t xml:space="preserve">Mark Wothley</t>
  </si>
  <si>
    <t xml:space="preserve">Hotel Irvine - Boardroom/Theater </t>
  </si>
  <si>
    <t xml:space="preserve">Boardroom/Theater Renovation</t>
  </si>
  <si>
    <t xml:space="preserve">17900 Jamboree Rd.</t>
  </si>
  <si>
    <t xml:space="preserve">First American Cooling Tower modifications</t>
  </si>
  <si>
    <t xml:space="preserve">Change 3 cooling tower motors</t>
  </si>
  <si>
    <t xml:space="preserve">9 First American Way</t>
  </si>
  <si>
    <t xml:space="preserve">EMCOR</t>
  </si>
  <si>
    <t xml:space="preserve">First American White Space to Media room conversion</t>
  </si>
  <si>
    <t xml:space="preserve">First American</t>
  </si>
  <si>
    <t xml:space="preserve">Rick Lutsky</t>
  </si>
  <si>
    <t xml:space="preserve">LLUMC Replacement of Radiology Rooms</t>
  </si>
  <si>
    <t xml:space="preserve">Radiology room upgrade</t>
  </si>
  <si>
    <t xml:space="preserve">Danny Mignano</t>
  </si>
  <si>
    <t xml:space="preserve">West Anaheim Medical Center</t>
  </si>
  <si>
    <t xml:space="preserve">Greg Kelly</t>
  </si>
  <si>
    <t xml:space="preserve">SpaceX - Cerise Training Center T.I.</t>
  </si>
  <si>
    <t xml:space="preserve">Stanton Trailer service rework</t>
  </si>
  <si>
    <t xml:space="preserve">Rework main service and panel</t>
  </si>
  <si>
    <t xml:space="preserve">12331 Beach Blvd</t>
  </si>
  <si>
    <t xml:space="preserve">Stanton </t>
  </si>
  <si>
    <t xml:space="preserve">Hudson Pacific 11601 Wilshire Blvd 9th and 10th Floor</t>
  </si>
  <si>
    <t xml:space="preserve">11601 Wilshire Blvd</t>
  </si>
  <si>
    <t xml:space="preserve">Don Fraiser</t>
  </si>
  <si>
    <t xml:space="preserve">Warehouse 415</t>
  </si>
  <si>
    <t xml:space="preserve">Re Purposed Warehouse</t>
  </si>
  <si>
    <t xml:space="preserve">The Great Park</t>
  </si>
  <si>
    <t xml:space="preserve">Jim Harrison</t>
  </si>
  <si>
    <t xml:space="preserve">Edwards LS T&amp;D Building</t>
  </si>
  <si>
    <t xml:space="preserve">Second floor TI</t>
  </si>
  <si>
    <t xml:space="preserve">JLC</t>
  </si>
  <si>
    <t xml:space="preserve">Larry Witten</t>
  </si>
  <si>
    <t xml:space="preserve">Cerritos Best Plaza</t>
  </si>
  <si>
    <t xml:space="preserve">Existing 25-acre Shpping Center</t>
  </si>
  <si>
    <t xml:space="preserve">183rd Street and StudeebakerCerritos</t>
  </si>
  <si>
    <t xml:space="preserve">Dale Colosi</t>
  </si>
  <si>
    <t xml:space="preserve">Telsa Stationary Storage System - Target, Hesperia</t>
  </si>
  <si>
    <t xml:space="preserve">12795 Main Street</t>
  </si>
  <si>
    <t xml:space="preserve">Hesperia</t>
  </si>
  <si>
    <t xml:space="preserve">Mark Worthley</t>
  </si>
  <si>
    <t xml:space="preserve">Capital city LED retrofit for CA Fast Auto Loans</t>
  </si>
  <si>
    <t xml:space="preserve">Remove and reinstall lamps and exits</t>
  </si>
  <si>
    <t xml:space="preserve">Various Sites</t>
  </si>
  <si>
    <t xml:space="preserve">Various Cities</t>
  </si>
  <si>
    <t xml:space="preserve">Thales GFCI and injection test for main breaker</t>
  </si>
  <si>
    <t xml:space="preserve">GFCI and injection test for main</t>
  </si>
  <si>
    <t xml:space="preserve">Thales </t>
  </si>
  <si>
    <t xml:space="preserve">Tim Gray</t>
  </si>
  <si>
    <t xml:space="preserve">Thales Campus Master Plan</t>
  </si>
  <si>
    <t xml:space="preserve">48, 51, 53, 58 Discovery</t>
  </si>
  <si>
    <t xml:space="preserve">Mike Turi</t>
  </si>
  <si>
    <t xml:space="preserve">Accord</t>
  </si>
  <si>
    <t xml:space="preserve">Marina Del Rey Hospital Nursing Unit &amp; HVAC Upgrades </t>
  </si>
  <si>
    <t xml:space="preserve">Nursing unit upgrades</t>
  </si>
  <si>
    <t xml:space="preserve">4650 Lincoln Blvd.</t>
  </si>
  <si>
    <t xml:space="preserve">Ed </t>
  </si>
  <si>
    <t xml:space="preserve"> </t>
  </si>
  <si>
    <t xml:space="preserve">Hoag 2nd floor Nursing receptacles addition</t>
  </si>
  <si>
    <t xml:space="preserve">Add receptacles 2nd floor nursing tower</t>
  </si>
  <si>
    <t xml:space="preserve">College Hospital Add New Misc Outlets</t>
  </si>
  <si>
    <t xml:space="preserve">Add new outlets per direction</t>
  </si>
  <si>
    <t xml:space="preserve">301 Victoria</t>
  </si>
  <si>
    <t xml:space="preserve">College Hospital</t>
  </si>
  <si>
    <t xml:space="preserve">Anthony Gonzalez</t>
  </si>
  <si>
    <t xml:space="preserve">Epson cart charger outlets</t>
  </si>
  <si>
    <t xml:space="preserve">New conduit and outlets for golf carts</t>
  </si>
  <si>
    <t xml:space="preserve">3780 Kilroy Airport Way</t>
  </si>
  <si>
    <t xml:space="preserve">Parking Structure</t>
  </si>
  <si>
    <t xml:space="preserve">Epson</t>
  </si>
  <si>
    <t xml:space="preserve">Irene Tice</t>
  </si>
  <si>
    <t xml:space="preserve">Harbor Walk Condominiums</t>
  </si>
  <si>
    <t xml:space="preserve">Fire alarm elevator recall</t>
  </si>
  <si>
    <t xml:space="preserve">Cosco Fire Protection</t>
  </si>
  <si>
    <t xml:space="preserve">Time Warner Lot Replace parking lot pole</t>
  </si>
  <si>
    <t xml:space="preserve">Furnish and install replacement 30' pole</t>
  </si>
  <si>
    <t xml:space="preserve">1706 E. 1st street</t>
  </si>
  <si>
    <t xml:space="preserve">TWC</t>
  </si>
  <si>
    <t xml:space="preserve">Rosa Hill</t>
  </si>
  <si>
    <t xml:space="preserve">Bbraun Conveyor modify for Can Lines (3 areas)</t>
  </si>
  <si>
    <t xml:space="preserve">Modify Exceed conveyor budget</t>
  </si>
  <si>
    <t xml:space="preserve">County of Orange Server Room</t>
  </si>
  <si>
    <t xml:space="preserve">Server Room</t>
  </si>
  <si>
    <t xml:space="preserve">500 State College</t>
  </si>
  <si>
    <t xml:space="preserve">Jeff Turi</t>
  </si>
  <si>
    <t xml:space="preserve">Yorba Linda Water District gate power</t>
  </si>
  <si>
    <t xml:space="preserve">New conduit for new gates</t>
  </si>
  <si>
    <t xml:space="preserve">1717 E. Miraloma Ave</t>
  </si>
  <si>
    <t xml:space="preserve">Placentia</t>
  </si>
  <si>
    <t xml:space="preserve">Harris Fence Co.</t>
  </si>
  <si>
    <t xml:space="preserve">Daniel Blanciak</t>
  </si>
  <si>
    <t xml:space="preserve">200 Spectrum Center Tenant Improvement</t>
  </si>
  <si>
    <t xml:space="preserve">200 Spectrum Center</t>
  </si>
  <si>
    <t xml:space="preserve">Ryan Fraser</t>
  </si>
  <si>
    <t xml:space="preserve">Round 1 Bolwing &amp; amusement</t>
  </si>
  <si>
    <t xml:space="preserve">Fire alarm</t>
  </si>
  <si>
    <t xml:space="preserve">Tustin Rehabilitation exterior lighting</t>
  </si>
  <si>
    <t xml:space="preserve">Replace existing outside with LED</t>
  </si>
  <si>
    <t xml:space="preserve">14511 Carfax Drive</t>
  </si>
  <si>
    <t xml:space="preserve">Tustin Rehab</t>
  </si>
  <si>
    <t xml:space="preserve">Raymond Mackie</t>
  </si>
  <si>
    <t xml:space="preserve">Spectrum Giant Wheel LED Upgrade</t>
  </si>
  <si>
    <t xml:space="preserve">LED Upgrade</t>
  </si>
  <si>
    <t xml:space="preserve">Sandvik Coromant outlet for MPOE backboard</t>
  </si>
  <si>
    <t xml:space="preserve">Add new circuit and outlet at MPOE</t>
  </si>
  <si>
    <t xml:space="preserve">6400 Gateway Drive</t>
  </si>
  <si>
    <t xml:space="preserve">Cypress</t>
  </si>
  <si>
    <t xml:space="preserve">Sandvik</t>
  </si>
  <si>
    <t xml:space="preserve">Christina Topffer</t>
  </si>
  <si>
    <t xml:space="preserve">OCC Drama Lab 2 Lighting replacement</t>
  </si>
  <si>
    <t xml:space="preserve">Replace fixtures in Drama Lab 2</t>
  </si>
  <si>
    <t xml:space="preserve">OCC</t>
  </si>
  <si>
    <t xml:space="preserve">Randy Key</t>
  </si>
  <si>
    <t xml:space="preserve">McKesson F01 &amp; F02 UPS Upgrade</t>
  </si>
  <si>
    <t xml:space="preserve">Upgrade UPS System</t>
  </si>
  <si>
    <t xml:space="preserve">Santa Fe Springs</t>
  </si>
  <si>
    <t xml:space="preserve">McKesson</t>
  </si>
  <si>
    <t xml:space="preserve">M Ver Halen</t>
  </si>
  <si>
    <t xml:space="preserve">St Joe Office area TI Diamond Bar</t>
  </si>
  <si>
    <t xml:space="preserve">Add power and data for new work areas</t>
  </si>
  <si>
    <t xml:space="preserve">1514 S. Valley Vista Dr.</t>
  </si>
  <si>
    <t xml:space="preserve">Diamond Bar</t>
  </si>
  <si>
    <t xml:space="preserve">St. Joseph Medical</t>
  </si>
  <si>
    <t xml:space="preserve">Andy Quinlin</t>
  </si>
  <si>
    <t xml:space="preserve">Operating Enginners Workshop Lighting</t>
  </si>
  <si>
    <t xml:space="preserve">Lighting upgrade for workshop</t>
  </si>
  <si>
    <t xml:space="preserve">2190 S. Pellissier Place</t>
  </si>
  <si>
    <t xml:space="preserve">Whittier</t>
  </si>
  <si>
    <t xml:space="preserve">Op Eng Trust</t>
  </si>
  <si>
    <t xml:space="preserve">Bryan Crowe</t>
  </si>
  <si>
    <t xml:space="preserve">Rosehill Chapel pole fixture head upgrade</t>
  </si>
  <si>
    <t xml:space="preserve">Replace pole heads with LED</t>
  </si>
  <si>
    <t xml:space="preserve">3888 Workman Mill Rd</t>
  </si>
  <si>
    <t xml:space="preserve">RoseHills</t>
  </si>
  <si>
    <t xml:space="preserve">Joe Menchaca</t>
  </si>
  <si>
    <t xml:space="preserve">Blizzard Boring Project</t>
  </si>
  <si>
    <t xml:space="preserve">Install UG Conduit</t>
  </si>
  <si>
    <t xml:space="preserve">Todd L</t>
  </si>
  <si>
    <t xml:space="preserve">Briggs Datacom</t>
  </si>
  <si>
    <t xml:space="preserve">My</t>
  </si>
  <si>
    <t xml:space="preserve">San Juan MOB Service Upgrade</t>
  </si>
  <si>
    <t xml:space="preserve">Upgrade MSB from 1600A to 2500A</t>
  </si>
  <si>
    <t xml:space="preserve">31001 Rancho Veijo Rd</t>
  </si>
  <si>
    <t xml:space="preserve">SJC</t>
  </si>
  <si>
    <t xml:space="preserve">P. Livermore</t>
  </si>
  <si>
    <t xml:space="preserve">San Jose Phase Converter</t>
  </si>
  <si>
    <t xml:space="preserve">Add Phase convertor for 3 phase pwr</t>
  </si>
  <si>
    <t xml:space="preserve">San Jose</t>
  </si>
  <si>
    <t xml:space="preserve">Ron Corradini</t>
  </si>
  <si>
    <t xml:space="preserve">Bbraun Transmitters for Duplex</t>
  </si>
  <si>
    <t xml:space="preserve">New transmitter boxes for Duplex</t>
  </si>
  <si>
    <t xml:space="preserve">Stephen Schmidt</t>
  </si>
  <si>
    <t xml:space="preserve">Deutsche Bank copier outlet conversion</t>
  </si>
  <si>
    <t xml:space="preserve">Convert outlet from 208 to 120 volt</t>
  </si>
  <si>
    <t xml:space="preserve">SpaceX new feeder ROM</t>
  </si>
  <si>
    <t xml:space="preserve">Various ROMs for feeders</t>
  </si>
  <si>
    <t xml:space="preserve">AAA LA conference room added data and power Building 4</t>
  </si>
  <si>
    <t xml:space="preserve">New data and power feeds for meeting room</t>
  </si>
  <si>
    <t xml:space="preserve">AAA</t>
  </si>
  <si>
    <t xml:space="preserve">Nuja Acosta</t>
  </si>
  <si>
    <t xml:space="preserve">Blizzard B9 LATM</t>
  </si>
  <si>
    <t xml:space="preserve">16257 Laguna Caynon Rd.</t>
  </si>
  <si>
    <t xml:space="preserve">Nima Namdar</t>
  </si>
  <si>
    <t xml:space="preserve">Blizzard B8 BIIS</t>
  </si>
  <si>
    <t xml:space="preserve">16265 Laguna Caynon Rd.</t>
  </si>
  <si>
    <t xml:space="preserve">Blizzard B6 Cinematics</t>
  </si>
  <si>
    <t xml:space="preserve">16245 Laguna Caynon Rd.</t>
  </si>
  <si>
    <t xml:space="preserve">Berkadia Irvine</t>
  </si>
  <si>
    <t xml:space="preserve">Chevron Admin. Bldg. FA</t>
  </si>
  <si>
    <t xml:space="preserve">Daniel O'Connell</t>
  </si>
  <si>
    <t xml:space="preserve">HOAG Neuroscience Institute</t>
  </si>
  <si>
    <t xml:space="preserve">Neuroscience office TI</t>
  </si>
  <si>
    <t xml:space="preserve">1 HOAG Drive, Suite #340</t>
  </si>
  <si>
    <t xml:space="preserve">Giovanni Cangelosi</t>
  </si>
  <si>
    <t xml:space="preserve">OCC Recycle conduit and outlet</t>
  </si>
  <si>
    <t xml:space="preserve">New outlet and data conduit for scale</t>
  </si>
  <si>
    <t xml:space="preserve">Mike Carey</t>
  </si>
  <si>
    <t xml:space="preserve">Verizon Wireless Campus Entry Bollards</t>
  </si>
  <si>
    <t xml:space="preserve">Remove and replace existing bollards</t>
  </si>
  <si>
    <t xml:space="preserve">15505 Sand Canyon </t>
  </si>
  <si>
    <t xml:space="preserve">New outlets for Town Center Cerritos</t>
  </si>
  <si>
    <t xml:space="preserve">Add outlets in 7 offices</t>
  </si>
  <si>
    <t xml:space="preserve">Intelinet</t>
  </si>
  <si>
    <t xml:space="preserve">Gabe Gonzales</t>
  </si>
  <si>
    <t xml:space="preserve">Stairwell light replacment</t>
  </si>
  <si>
    <t xml:space="preserve">Replace stairwell lighting</t>
  </si>
  <si>
    <t xml:space="preserve">11 Alabaster</t>
  </si>
  <si>
    <t xml:space="preserve">Federica Venturi</t>
  </si>
  <si>
    <t xml:space="preserve">Bbraun QC Enviromental Lab TI</t>
  </si>
  <si>
    <t xml:space="preserve">Wiremold and new circuits</t>
  </si>
  <si>
    <t xml:space="preserve">Bbraun conduit for 3 new valves for Jim Melo</t>
  </si>
  <si>
    <t xml:space="preserve">Install CF switches for Valves</t>
  </si>
  <si>
    <t xml:space="preserve">BBraun</t>
  </si>
  <si>
    <t xml:space="preserve">Jim Melo</t>
  </si>
  <si>
    <t xml:space="preserve">Hoag SOC renodel Budget</t>
  </si>
  <si>
    <t xml:space="preserve">Remodel budget</t>
  </si>
  <si>
    <t xml:space="preserve">Hoag E-Power 'CH-1'</t>
  </si>
  <si>
    <t xml:space="preserve">Emergency Power</t>
  </si>
  <si>
    <t xml:space="preserve">Kaiser Manhattan Beach MOB</t>
  </si>
  <si>
    <t xml:space="preserve">MOB Rennovation</t>
  </si>
  <si>
    <t xml:space="preserve">400 S. Sepulveda Blvd.</t>
  </si>
  <si>
    <t xml:space="preserve">Manhattan Beach</t>
  </si>
  <si>
    <t xml:space="preserve">Layton Const.</t>
  </si>
  <si>
    <t xml:space="preserve">Robb Allen</t>
  </si>
  <si>
    <t xml:space="preserve">San Luis Rey Synchronous Condenser</t>
  </si>
  <si>
    <t xml:space="preserve">SDG&amp;E Facility</t>
  </si>
  <si>
    <t xml:space="preserve">Telega Substation</t>
  </si>
  <si>
    <t xml:space="preserve">KGC,Inc.</t>
  </si>
  <si>
    <t xml:space="preserve">J. Harwood</t>
  </si>
  <si>
    <t xml:space="preserve">UCI, Med Surg 2, Cadaver Freezer Hook Up</t>
  </si>
  <si>
    <t xml:space="preserve">Provisions for new 600 s.f. freezer</t>
  </si>
  <si>
    <t xml:space="preserve">Pacific Life Car Charger Outlets</t>
  </si>
  <si>
    <t xml:space="preserve">Pacific Life</t>
  </si>
  <si>
    <t xml:space="preserve">Perry Faneuf</t>
  </si>
  <si>
    <t xml:space="preserve">Pacific Life Clock Outlets</t>
  </si>
  <si>
    <t xml:space="preserve">Swift Engineering Building B service issues</t>
  </si>
  <si>
    <t xml:space="preserve">Transformer fuses blowing diagnostics</t>
  </si>
  <si>
    <t xml:space="preserve">1141-A Via Callejon</t>
  </si>
  <si>
    <t xml:space="preserve">San Clemente</t>
  </si>
  <si>
    <t xml:space="preserve">Swift Engineering</t>
  </si>
  <si>
    <t xml:space="preserve">Steve Pascoe</t>
  </si>
  <si>
    <t xml:space="preserve">Blizzard Swing Space </t>
  </si>
  <si>
    <t xml:space="preserve">8 Pasteur</t>
  </si>
  <si>
    <t xml:space="preserve">Nima Nadar</t>
  </si>
  <si>
    <t xml:space="preserve">TIC ICD &amp; SC</t>
  </si>
  <si>
    <t xml:space="preserve">G. Hurlock</t>
  </si>
  <si>
    <t xml:space="preserve">Pelican Hills Lobby &amp; General Circulation</t>
  </si>
  <si>
    <t xml:space="preserve">Lighting Retrofit</t>
  </si>
  <si>
    <t xml:space="preserve">Gate Power for SCE yard </t>
  </si>
  <si>
    <t xml:space="preserve">Pull Tray cable for new gate power</t>
  </si>
  <si>
    <t xml:space="preserve">8800 La Palma</t>
  </si>
  <si>
    <t xml:space="preserve">Buena Park</t>
  </si>
  <si>
    <t xml:space="preserve">KGC</t>
  </si>
  <si>
    <t xml:space="preserve">Jerry Harwood</t>
  </si>
  <si>
    <t xml:space="preserve">EMC2 Outlet extention</t>
  </si>
  <si>
    <t xml:space="preserve">Extend circuit and add new outlet</t>
  </si>
  <si>
    <t xml:space="preserve">First American UPS rack power</t>
  </si>
  <si>
    <t xml:space="preserve">New UPS circuits to basement racks</t>
  </si>
  <si>
    <t xml:space="preserve">First American </t>
  </si>
  <si>
    <t xml:space="preserve">Nick Aydelott</t>
  </si>
  <si>
    <t xml:space="preserve">The Cheesecake Factory - Cerritos Mall</t>
  </si>
  <si>
    <t xml:space="preserve">Youngs Diner outlets for Coffee Machines</t>
  </si>
  <si>
    <t xml:space="preserve">New Circuits for Coffee machines</t>
  </si>
  <si>
    <t xml:space="preserve">Youngs Market</t>
  </si>
  <si>
    <t xml:space="preserve">Toni West</t>
  </si>
  <si>
    <t xml:space="preserve">Red-O Shell</t>
  </si>
  <si>
    <t xml:space="preserve">4340 La Jolla Village Dr.</t>
  </si>
  <si>
    <t xml:space="preserve">San Deigo</t>
  </si>
  <si>
    <t xml:space="preserve">Deutche Bank 4 load studies 7 days each</t>
  </si>
  <si>
    <t xml:space="preserve">Four 7 day load studies</t>
  </si>
  <si>
    <t xml:space="preserve">St. Andrews Place</t>
  </si>
  <si>
    <t xml:space="preserve">MetroCenter power shut down</t>
  </si>
  <si>
    <t xml:space="preserve">Assist with power outage</t>
  </si>
  <si>
    <t xml:space="preserve">535 Metro Center</t>
  </si>
  <si>
    <t xml:space="preserve">Bbraun 5 new conduit drops for overwrap lines</t>
  </si>
  <si>
    <t xml:space="preserve">install 5 new conduit for overwrap lines</t>
  </si>
  <si>
    <t xml:space="preserve">Majid Shirazi</t>
  </si>
  <si>
    <t xml:space="preserve">Pelican Hills Colliseum Water in main service</t>
  </si>
  <si>
    <t xml:space="preserve">Newport Coast</t>
  </si>
  <si>
    <t xml:space="preserve">MPA</t>
  </si>
  <si>
    <t xml:space="preserve">Mike Hazo</t>
  </si>
  <si>
    <t xml:space="preserve">Coast Imaging New Circuit and outlet for IT room</t>
  </si>
  <si>
    <t xml:space="preserve">New L6-30 outlet and circuit</t>
  </si>
  <si>
    <t xml:space="preserve">27401 Los Altos</t>
  </si>
  <si>
    <t xml:space="preserve">DSI install cf 3000 amp ATS</t>
  </si>
  <si>
    <t xml:space="preserve">Install CF ATS and Gear</t>
  </si>
  <si>
    <t xml:space="preserve">1500 S. Douglas</t>
  </si>
  <si>
    <t xml:space="preserve">DSI</t>
  </si>
  <si>
    <t xml:space="preserve">Brent Ciulei</t>
  </si>
  <si>
    <t xml:space="preserve">FDA - New Wall</t>
  </si>
  <si>
    <t xml:space="preserve">Reconfigure ltg for new wall</t>
  </si>
  <si>
    <t xml:space="preserve">19701 Fairchild</t>
  </si>
  <si>
    <t xml:space="preserve">EMC2 Two new buss ducts with feeders</t>
  </si>
  <si>
    <t xml:space="preserve">Two new buss ducts</t>
  </si>
  <si>
    <t xml:space="preserve">CBRE 91 LED pole light retrofit</t>
  </si>
  <si>
    <t xml:space="preserve">Retrofit 91 pole heads</t>
  </si>
  <si>
    <t xml:space="preserve">CBRE</t>
  </si>
  <si>
    <t xml:space="preserve">Alison Konopsis</t>
  </si>
  <si>
    <t xml:space="preserve">SpaceX Dragon / Triumph project</t>
  </si>
  <si>
    <t xml:space="preserve">Dragon/Triumph project</t>
  </si>
  <si>
    <t xml:space="preserve">John Lordon</t>
  </si>
  <si>
    <t xml:space="preserve">Epson Carson new printer circuit</t>
  </si>
  <si>
    <t xml:space="preserve">New circuit to printer</t>
  </si>
  <si>
    <t xml:space="preserve">18300 Central Ave</t>
  </si>
  <si>
    <t xml:space="preserve">Nia Smith</t>
  </si>
  <si>
    <t xml:space="preserve">1833 Rockwell Collins Project</t>
  </si>
  <si>
    <t xml:space="preserve">1833 Alton Parkway</t>
  </si>
  <si>
    <t xml:space="preserve">Jim Scarp</t>
  </si>
  <si>
    <t xml:space="preserve">1733 Rockwell Collins Project</t>
  </si>
  <si>
    <t xml:space="preserve">1733 Alton Parkway</t>
  </si>
  <si>
    <t xml:space="preserve">East County Detention Center</t>
  </si>
  <si>
    <t xml:space="preserve">Replace stairwell smoke detector</t>
  </si>
  <si>
    <t xml:space="preserve">Replace Stairwell smoke detector</t>
  </si>
  <si>
    <t xml:space="preserve">253 Dew Drop</t>
  </si>
  <si>
    <t xml:space="preserve">Katie Sanders</t>
  </si>
  <si>
    <t xml:space="preserve">First American MR16 lighting repair for main control room</t>
  </si>
  <si>
    <t xml:space="preserve">Troubleshoot and repair lighting budget</t>
  </si>
  <si>
    <t xml:space="preserve">Nick Aydolett</t>
  </si>
  <si>
    <t xml:space="preserve">Mazda cubical relocation</t>
  </si>
  <si>
    <t xml:space="preserve">Relocate data and power for cubicals</t>
  </si>
  <si>
    <t xml:space="preserve">Mazda </t>
  </si>
  <si>
    <t xml:space="preserve">Ken Colgliano</t>
  </si>
  <si>
    <t xml:space="preserve">Deutsche Bank</t>
  </si>
  <si>
    <t xml:space="preserve">1801 E. St. Andrews</t>
  </si>
  <si>
    <t xml:space="preserve">Jim Bianco</t>
  </si>
  <si>
    <t xml:space="preserve">Pyrocomm Propane Conduit and Power Project</t>
  </si>
  <si>
    <t xml:space="preserve">Add New power and fiber raceways</t>
  </si>
  <si>
    <t xml:space="preserve">2110 N. Gaffey St</t>
  </si>
  <si>
    <t xml:space="preserve">San Pedro</t>
  </si>
  <si>
    <t xml:space="preserve">Pyrocomm</t>
  </si>
  <si>
    <t xml:space="preserve">Scott Kirkey</t>
  </si>
  <si>
    <t xml:space="preserve">TWC new exterior lighting</t>
  </si>
  <si>
    <t xml:space="preserve">Add new wall packs</t>
  </si>
  <si>
    <t xml:space="preserve">7142 Chapman</t>
  </si>
  <si>
    <t xml:space="preserve">Garden Grove</t>
  </si>
  <si>
    <t xml:space="preserve">Time Warner</t>
  </si>
  <si>
    <t xml:space="preserve">CeCe Valles</t>
  </si>
  <si>
    <t xml:space="preserve">Culver Studios repair damaged feeder</t>
  </si>
  <si>
    <t xml:space="preserve">Repair damaged feeder</t>
  </si>
  <si>
    <t xml:space="preserve">Culver City</t>
  </si>
  <si>
    <t xml:space="preserve">Datacomm</t>
  </si>
  <si>
    <t xml:space="preserve">Kevin Gomez</t>
  </si>
  <si>
    <t xml:space="preserve">Dineyland EOC</t>
  </si>
  <si>
    <t xml:space="preserve">New emergency operations center</t>
  </si>
  <si>
    <t xml:space="preserve">1313 S. Harbor Blvd.</t>
  </si>
  <si>
    <t xml:space="preserve">Young's Market 2nd Floor Offices</t>
  </si>
  <si>
    <t xml:space="preserve">14402 Franklin Avenue</t>
  </si>
  <si>
    <t xml:space="preserve">Pacific Life - 45 Enterprise</t>
  </si>
  <si>
    <t xml:space="preserve">TI - Office Additions</t>
  </si>
  <si>
    <t xml:space="preserve">Aliso Viejo</t>
  </si>
  <si>
    <t xml:space="preserve">Crissy Nguyen</t>
  </si>
  <si>
    <t xml:space="preserve">St Michaels Abbey</t>
  </si>
  <si>
    <t xml:space="preserve">New Construction-Church/School</t>
  </si>
  <si>
    <t xml:space="preserve">27977 Silverado Canyon Rd.</t>
  </si>
  <si>
    <t xml:space="preserve">Silverado</t>
  </si>
  <si>
    <t xml:space="preserve">Matt Construction</t>
  </si>
  <si>
    <t xml:space="preserve">Kenny Chan</t>
  </si>
  <si>
    <t xml:space="preserve">CoStar New WorkStations</t>
  </si>
  <si>
    <t xml:space="preserve">TI - new workstations</t>
  </si>
  <si>
    <t xml:space="preserve">3161 Michelson Drive</t>
  </si>
  <si>
    <t xml:space="preserve">Jibram Martinez</t>
  </si>
  <si>
    <t xml:space="preserve">West Covina Private School Science Rooms</t>
  </si>
  <si>
    <t xml:space="preserve">West Covina</t>
  </si>
  <si>
    <t xml:space="preserve">Clint Fawcet</t>
  </si>
  <si>
    <t xml:space="preserve">Park City Pole Replacemetn</t>
  </si>
  <si>
    <t xml:space="preserve">Replace damaged pole</t>
  </si>
  <si>
    <t xml:space="preserve">S Park Vine &amp; Park Central</t>
  </si>
  <si>
    <t xml:space="preserve">Park City Homeowners</t>
  </si>
  <si>
    <t xml:space="preserve">Jim Ward</t>
  </si>
  <si>
    <t xml:space="preserve">DSI install 1 meg genset and pull feeders</t>
  </si>
  <si>
    <t xml:space="preserve">Install CF genset and pull feeders</t>
  </si>
  <si>
    <t xml:space="preserve">1600 S. Douglas</t>
  </si>
  <si>
    <t xml:space="preserve">Cylance</t>
  </si>
  <si>
    <t xml:space="preserve">Office TI </t>
  </si>
  <si>
    <t xml:space="preserve">Youngs Conference room outlets and data stub</t>
  </si>
  <si>
    <t xml:space="preserve">Add 2 outlets and data stub for conf. room</t>
  </si>
  <si>
    <t xml:space="preserve">Cassie Kellie</t>
  </si>
  <si>
    <t xml:space="preserve">Orange city square rooftop chiller replacement</t>
  </si>
  <si>
    <t xml:space="preserve">Replace roof units on 2 buildings</t>
  </si>
  <si>
    <t xml:space="preserve">750 &amp; 790 City Drive South</t>
  </si>
  <si>
    <t xml:space="preserve">Control Air</t>
  </si>
  <si>
    <t xml:space="preserve">Marcus Terry</t>
  </si>
  <si>
    <t xml:space="preserve">Replace recessed can for Fetility office at LIDO</t>
  </si>
  <si>
    <t xml:space="preserve">Replace recessed can</t>
  </si>
  <si>
    <t xml:space="preserve">361 Hospital Road suite 333</t>
  </si>
  <si>
    <t xml:space="preserve">So Cal Reproductive</t>
  </si>
  <si>
    <t xml:space="preserve">Sherri Parker</t>
  </si>
  <si>
    <t xml:space="preserve">Toy Story CUP Amendment</t>
  </si>
  <si>
    <t xml:space="preserve">Parking Lot</t>
  </si>
  <si>
    <t xml:space="preserve">1900 S. Harbor Blvd.</t>
  </si>
  <si>
    <t xml:space="preserve">Andrew Polano</t>
  </si>
  <si>
    <t xml:space="preserve">Deutche Bank Panel L1C feeder breaker</t>
  </si>
  <si>
    <t xml:space="preserve">Trouble shoot lighting issue file room</t>
  </si>
  <si>
    <t xml:space="preserve">Lincoln Property</t>
  </si>
  <si>
    <t xml:space="preserve">Megan Crabtree</t>
  </si>
  <si>
    <t xml:space="preserve">First American Inverter Battery replacment</t>
  </si>
  <si>
    <t xml:space="preserve">Replace 10 inverter batteries</t>
  </si>
  <si>
    <t xml:space="preserve">Thales 53 Discovery demo project</t>
  </si>
  <si>
    <t xml:space="preserve">make safe for demo </t>
  </si>
  <si>
    <t xml:space="preserve">53 Discovery 1st &amp; 2nd fl</t>
  </si>
  <si>
    <t xml:space="preserve">Chevron Coker City </t>
  </si>
  <si>
    <t xml:space="preserve">Fire alarm install</t>
  </si>
  <si>
    <t xml:space="preserve">Chevron </t>
  </si>
  <si>
    <t xml:space="preserve">Sage Hill Tennis Complex</t>
  </si>
  <si>
    <t xml:space="preserve">Sports Lighting Project</t>
  </si>
  <si>
    <t xml:space="preserve">20402 Newport Coast Dr</t>
  </si>
  <si>
    <t xml:space="preserve">CW Driver</t>
  </si>
  <si>
    <t xml:space="preserve">Kim Schultz</t>
  </si>
  <si>
    <t xml:space="preserve">Kirkwood</t>
  </si>
  <si>
    <t xml:space="preserve">Gould</t>
  </si>
  <si>
    <t xml:space="preserve">Blizzard B4 Service Tech</t>
  </si>
  <si>
    <t xml:space="preserve">16279 Laguna Canyon Rd</t>
  </si>
  <si>
    <t xml:space="preserve">Bbraun Case Errector rework for Can Lines</t>
  </si>
  <si>
    <t xml:space="preserve">Remove and replace errector and sealer</t>
  </si>
  <si>
    <t xml:space="preserve">Harbor Walk Condominiums Panels</t>
  </si>
  <si>
    <t xml:space="preserve">Replace FA panels</t>
  </si>
  <si>
    <t xml:space="preserve">LA</t>
  </si>
  <si>
    <t xml:space="preserve">HHI Facilities Office &amp; Lay Down Area Electrical Services</t>
  </si>
  <si>
    <t xml:space="preserve">Healthcare Tenant Improvement</t>
  </si>
  <si>
    <t xml:space="preserve">16200 Sand Canyon Ave.</t>
  </si>
  <si>
    <t xml:space="preserve">Marc Howell</t>
  </si>
  <si>
    <t xml:space="preserve">HHI Make Ready</t>
  </si>
  <si>
    <t xml:space="preserve">16201 Sand Canyon Ave.</t>
  </si>
  <si>
    <t xml:space="preserve">HHI Pneumatic Tubes</t>
  </si>
  <si>
    <t xml:space="preserve">16202 Sand Canyon Ave.</t>
  </si>
  <si>
    <t xml:space="preserve">HHI Decontamination Tank</t>
  </si>
  <si>
    <t xml:space="preserve">16203 Sand Canyon Ave.</t>
  </si>
  <si>
    <t xml:space="preserve">Thales KA Band Antenna</t>
  </si>
  <si>
    <t xml:space="preserve">New roof top power for Antenna</t>
  </si>
  <si>
    <t xml:space="preserve">OCC Machine Shop machine relocation</t>
  </si>
  <si>
    <t xml:space="preserve">Power relocation for machines</t>
  </si>
  <si>
    <t xml:space="preserve">Al Cervantes</t>
  </si>
  <si>
    <t xml:space="preserve">Al Bosso Tesla Outlet</t>
  </si>
  <si>
    <t xml:space="preserve">New circuit and outlet for Tesla Charger</t>
  </si>
  <si>
    <t xml:space="preserve">34892 Doheny Place</t>
  </si>
  <si>
    <t xml:space="preserve">Capistrono Beach</t>
  </si>
  <si>
    <t xml:space="preserve">Al Bosso</t>
  </si>
  <si>
    <t xml:space="preserve">Thales 53 Discovery 2nd Fl, Phase I</t>
  </si>
  <si>
    <t xml:space="preserve">53 Discovery  </t>
  </si>
  <si>
    <t xml:space="preserve">Hotel Irvine - Boardroom Lamp replacement</t>
  </si>
  <si>
    <t xml:space="preserve">Replace lamps in existing fixtures</t>
  </si>
  <si>
    <t xml:space="preserve">Hotel Irvine</t>
  </si>
  <si>
    <t xml:space="preserve">Lea Gulbranson</t>
  </si>
  <si>
    <t xml:space="preserve">FI 800 Shell Building</t>
  </si>
  <si>
    <t xml:space="preserve">Retail TI</t>
  </si>
  <si>
    <t xml:space="preserve">835 Newport Center Drive</t>
  </si>
  <si>
    <t xml:space="preserve">Michael Schreiber</t>
  </si>
  <si>
    <t xml:space="preserve">Bbraun Flow Meter Install</t>
  </si>
  <si>
    <t xml:space="preserve">Install flow meter for Jim Melo</t>
  </si>
  <si>
    <t xml:space="preserve">VMR Huntington Beach</t>
  </si>
  <si>
    <t xml:space="preserve">Center St</t>
  </si>
  <si>
    <t xml:space="preserve">Howard Building</t>
  </si>
  <si>
    <t xml:space="preserve">Blizzard B10 CAPPS/IT Security</t>
  </si>
  <si>
    <t xml:space="preserve">16269 Laguna Canyon Rd</t>
  </si>
  <si>
    <t xml:space="preserve">Caryl Trittipo TI Laguna Beach</t>
  </si>
  <si>
    <t xml:space="preserve">489 Center St</t>
  </si>
  <si>
    <t xml:space="preserve">Laguna Beach</t>
  </si>
  <si>
    <t xml:space="preserve">Caryl Trittipo</t>
  </si>
  <si>
    <t xml:space="preserve">3351 &amp; 3349 Michelson TI</t>
  </si>
  <si>
    <t xml:space="preserve">3351 Michelson</t>
  </si>
  <si>
    <t xml:space="preserve">The Boardwalk</t>
  </si>
  <si>
    <t xml:space="preserve">18691 Jamboree Road</t>
  </si>
  <si>
    <t xml:space="preserve">Shell</t>
  </si>
  <si>
    <t xml:space="preserve">Chris Voros</t>
  </si>
  <si>
    <t xml:space="preserve">AJK</t>
  </si>
  <si>
    <t xml:space="preserve">Pacific Life Food Warmer Outlets</t>
  </si>
  <si>
    <t xml:space="preserve">Dan Collins</t>
  </si>
  <si>
    <t xml:space="preserve">First American Cold Cathode retrofit</t>
  </si>
  <si>
    <t xml:space="preserve">Retrofit cold cathode lighting with LED</t>
  </si>
  <si>
    <t xml:space="preserve">Raines Feldman TI Budget</t>
  </si>
  <si>
    <t xml:space="preserve">TI budget suite 360</t>
  </si>
  <si>
    <t xml:space="preserve">18401 Von Karman #360</t>
  </si>
  <si>
    <t xml:space="preserve">Deustche Bank Santa Ana IR scan</t>
  </si>
  <si>
    <t xml:space="preserve">Scan IR for normal panels</t>
  </si>
  <si>
    <t xml:space="preserve">Johnson Control</t>
  </si>
  <si>
    <t xml:space="preserve">Bbraun Duplex Demo P1 P2 and P5</t>
  </si>
  <si>
    <t xml:space="preserve">Demo old conduit and wire</t>
  </si>
  <si>
    <t xml:space="preserve">3 bedroom suite rewire and new service</t>
  </si>
  <si>
    <t xml:space="preserve">New service and rewire for TI</t>
  </si>
  <si>
    <t xml:space="preserve">940 N Fair Way</t>
  </si>
  <si>
    <t xml:space="preserve">Handyman services</t>
  </si>
  <si>
    <t xml:space="preserve">Anthony Maes</t>
  </si>
  <si>
    <t xml:space="preserve">Alice Chu 10 new recessed cans and switches</t>
  </si>
  <si>
    <t xml:space="preserve">New recess cans and switches</t>
  </si>
  <si>
    <t xml:space="preserve">16 Shoreline</t>
  </si>
  <si>
    <t xml:space="preserve">Alice Chu</t>
  </si>
  <si>
    <t xml:space="preserve">TWC Gate Power repair</t>
  </si>
  <si>
    <t xml:space="preserve">New conduit and wiring for gate power</t>
  </si>
  <si>
    <t xml:space="preserve">3041 E. Miraloma Ave</t>
  </si>
  <si>
    <t xml:space="preserve">Crockett &amp; Crokett Offices</t>
  </si>
  <si>
    <t xml:space="preserve">6B Liberty</t>
  </si>
  <si>
    <t xml:space="preserve">OCC District Copier outler</t>
  </si>
  <si>
    <t xml:space="preserve">New 208 volt copier outlet</t>
  </si>
  <si>
    <t xml:space="preserve">2701 Fairview Rd</t>
  </si>
  <si>
    <t xml:space="preserve">Pac Life Newport 6 car charging stations</t>
  </si>
  <si>
    <t xml:space="preserve">power for 6 car chargers</t>
  </si>
  <si>
    <t xml:space="preserve">Rolling Hills Golf Club Survery</t>
  </si>
  <si>
    <t xml:space="preserve">Survey existing electrical</t>
  </si>
  <si>
    <t xml:space="preserve">Rolling Hills</t>
  </si>
  <si>
    <t xml:space="preserve">Tommy Bahama</t>
  </si>
  <si>
    <t xml:space="preserve">21028 Pacific Coast Hwy.</t>
  </si>
  <si>
    <t xml:space="preserve">Myles Ciolek</t>
  </si>
  <si>
    <t xml:space="preserve">HOI Access Doors</t>
  </si>
  <si>
    <t xml:space="preserve">Relocation of devices for new doors</t>
  </si>
  <si>
    <t xml:space="preserve">HOI Sterilizer </t>
  </si>
  <si>
    <t xml:space="preserve">Installation of new sterilizer</t>
  </si>
  <si>
    <t xml:space="preserve">Oceanside Warm Shell 8 spaces</t>
  </si>
  <si>
    <t xml:space="preserve">Warm shell build out 8 spaces</t>
  </si>
  <si>
    <t xml:space="preserve">3605 Ocean Ranch</t>
  </si>
  <si>
    <t xml:space="preserve">Howard Const</t>
  </si>
  <si>
    <t xml:space="preserve">Moutain Gate TI with Anthony Maes</t>
  </si>
  <si>
    <t xml:space="preserve">Small Coto De Caza TI</t>
  </si>
  <si>
    <t xml:space="preserve">2 Mountain Gate</t>
  </si>
  <si>
    <t xml:space="preserve">Handyman service</t>
  </si>
  <si>
    <t xml:space="preserve">Davita</t>
  </si>
  <si>
    <t xml:space="preserve">2175 Park Place</t>
  </si>
  <si>
    <t xml:space="preserve">First American Whip modificatoin</t>
  </si>
  <si>
    <t xml:space="preserve">Modify whips in data center</t>
  </si>
  <si>
    <t xml:space="preserve">Orange County Fense AC circuits and RV outlet</t>
  </si>
  <si>
    <t xml:space="preserve">AC power and RV outlet</t>
  </si>
  <si>
    <t xml:space="preserve">730 S. Grand</t>
  </si>
  <si>
    <t xml:space="preserve">OC Fence</t>
  </si>
  <si>
    <t xml:space="preserve">Doug Bay</t>
  </si>
  <si>
    <t xml:space="preserve">Mesa Water UPS circuit</t>
  </si>
  <si>
    <t xml:space="preserve">UPS circuit for new equipment</t>
  </si>
  <si>
    <t xml:space="preserve">1965 Placentia</t>
  </si>
  <si>
    <t xml:space="preserve">Mesa Water</t>
  </si>
  <si>
    <t xml:space="preserve">Roy Schwarz</t>
  </si>
  <si>
    <t xml:space="preserve">Rising Sun Sushi Budget</t>
  </si>
  <si>
    <t xml:space="preserve">Budget for new sushi Resturaunt</t>
  </si>
  <si>
    <t xml:space="preserve">272 Harbor Drive S.</t>
  </si>
  <si>
    <t xml:space="preserve">Bbraun PAB Clean Room Remodel</t>
  </si>
  <si>
    <t xml:space="preserve">Remodel PAB area</t>
  </si>
  <si>
    <t xml:space="preserve">Chevron El Segundo ENAR Installation</t>
  </si>
  <si>
    <t xml:space="preserve">HHNB Donor Recongntion Libraray Remodel</t>
  </si>
  <si>
    <t xml:space="preserve">1 Hospital Road</t>
  </si>
  <si>
    <t xml:space="preserve">Matt Stewart</t>
  </si>
  <si>
    <t xml:space="preserve">Century Park West</t>
  </si>
  <si>
    <t xml:space="preserve">Los Angels</t>
  </si>
  <si>
    <t xml:space="preserve">2030 Century Park West</t>
  </si>
  <si>
    <t xml:space="preserve">EMC2 Repair Stairwell Light</t>
  </si>
  <si>
    <t xml:space="preserve">Repair Stairwell ceiling fixture</t>
  </si>
  <si>
    <t xml:space="preserve">5958 Priestly</t>
  </si>
  <si>
    <t xml:space="preserve">Carlsbad</t>
  </si>
  <si>
    <t xml:space="preserve">HHCI Shady Creek Tenant Improvement</t>
  </si>
  <si>
    <t xml:space="preserve">MOB Tenant Improvement</t>
  </si>
  <si>
    <t xml:space="preserve">16305 Sand Canyon Ave.</t>
  </si>
  <si>
    <t xml:space="preserve">Jason Rich</t>
  </si>
  <si>
    <t xml:space="preserve">Bill Lefebvre</t>
  </si>
  <si>
    <t xml:space="preserve">Tom Bethman</t>
  </si>
  <si>
    <t xml:space="preserve">Hensel Phelps</t>
  </si>
  <si>
    <t xml:space="preserve">Sean O'Mara</t>
  </si>
  <si>
    <t xml:space="preserve">HCP Plaza Suite 100, 150, 160, &amp; 200</t>
  </si>
  <si>
    <t xml:space="preserve">4910 Airport Plaza Dr</t>
  </si>
  <si>
    <t xml:space="preserve">Space X Dragon Phase 2A</t>
  </si>
  <si>
    <t xml:space="preserve">3901 Jack Northrop Avenue</t>
  </si>
  <si>
    <t xml:space="preserve">Hoag Womens Hub</t>
  </si>
  <si>
    <t xml:space="preserve">500 Superior</t>
  </si>
  <si>
    <t xml:space="preserve">Kaz</t>
  </si>
  <si>
    <t xml:space="preserve">Chevron Isomax and LSFO FRC</t>
  </si>
  <si>
    <t xml:space="preserve">Rasta Buss Electrical repairs</t>
  </si>
  <si>
    <t xml:space="preserve">Electrical repairs</t>
  </si>
  <si>
    <t xml:space="preserve">1050 S. Labrea</t>
  </si>
  <si>
    <t xml:space="preserve">Rasta Buss</t>
  </si>
  <si>
    <t xml:space="preserve">Scott Morrison</t>
  </si>
  <si>
    <t xml:space="preserve">TWC New Office TI layout city of industry</t>
  </si>
  <si>
    <t xml:space="preserve">New cubical power runs</t>
  </si>
  <si>
    <t xml:space="preserve">15255 Salt Lake Ave</t>
  </si>
  <si>
    <t xml:space="preserve">City of Industry</t>
  </si>
  <si>
    <t xml:space="preserve">Century City West Parking</t>
  </si>
  <si>
    <t xml:space="preserve">Century City</t>
  </si>
  <si>
    <t xml:space="preserve">Swift Engineering Bld B reloc transformer and panel</t>
  </si>
  <si>
    <t xml:space="preserve">Relocate Transformer and panel</t>
  </si>
  <si>
    <t xml:space="preserve">1141 via Callejon</t>
  </si>
  <si>
    <t xml:space="preserve">EMC2 New 50 amp buss plugs</t>
  </si>
  <si>
    <t xml:space="preserve">Furnish 4 new 50 amp starline plugs</t>
  </si>
  <si>
    <t xml:space="preserve">Quintana Demo</t>
  </si>
  <si>
    <t xml:space="preserve">Demo of Tenant Space</t>
  </si>
  <si>
    <t xml:space="preserve">17875 Main Street</t>
  </si>
  <si>
    <t xml:space="preserve">Interior </t>
  </si>
  <si>
    <t xml:space="preserve">Tustin High Ball Field Container Lighting</t>
  </si>
  <si>
    <t xml:space="preserve">Lights for storage container</t>
  </si>
  <si>
    <t xml:space="preserve">1171 E. el Camino Real</t>
  </si>
  <si>
    <t xml:space="preserve">Ryan Lemmon Foundation</t>
  </si>
  <si>
    <t xml:space="preserve">Dick Ownes</t>
  </si>
  <si>
    <t xml:space="preserve">Los Olivos Marketplace, Phase 1</t>
  </si>
  <si>
    <t xml:space="preserve">Dave Clark</t>
  </si>
  <si>
    <t xml:space="preserve">Head Start new interior wall 3rd floor</t>
  </si>
  <si>
    <t xml:space="preserve">TI for 3rd floor partial</t>
  </si>
  <si>
    <t xml:space="preserve">10100 Pioneer Blvd suite 300</t>
  </si>
  <si>
    <t xml:space="preserve">Whitney Const</t>
  </si>
  <si>
    <t xml:space="preserve">Bob Lara</t>
  </si>
  <si>
    <t xml:space="preserve">Oakley 5 Minute Line</t>
  </si>
  <si>
    <t xml:space="preserve">One Icon</t>
  </si>
  <si>
    <t xml:space="preserve">Blizzrd Parking EV charging budget</t>
  </si>
  <si>
    <t xml:space="preserve">Add ev chargers to new parking struct.</t>
  </si>
  <si>
    <t xml:space="preserve">16235 Alton Parkway</t>
  </si>
  <si>
    <t xml:space="preserve">TK1SC</t>
  </si>
  <si>
    <t xml:space="preserve">Ron Zawadsiki</t>
  </si>
  <si>
    <t xml:space="preserve">Chevron Radio Building</t>
  </si>
  <si>
    <t xml:space="preserve">Arrow Lift New Campus</t>
  </si>
  <si>
    <t xml:space="preserve">1000 Leslie</t>
  </si>
  <si>
    <t xml:space="preserve">La Habra</t>
  </si>
  <si>
    <t xml:space="preserve">Arrow Lift</t>
  </si>
  <si>
    <t xml:space="preserve">Max Hoskins</t>
  </si>
  <si>
    <t xml:space="preserve">Valley Presbyterian Cath lab UPS</t>
  </si>
  <si>
    <t xml:space="preserve">Check UPS and advise</t>
  </si>
  <si>
    <t xml:space="preserve">15107 Vanowen St</t>
  </si>
  <si>
    <t xml:space="preserve">Van Nuys</t>
  </si>
  <si>
    <t xml:space="preserve">Nelson Morris</t>
  </si>
  <si>
    <t xml:space="preserve">Bruce Nelson</t>
  </si>
  <si>
    <t xml:space="preserve">Epson Warehouse lighting relocation</t>
  </si>
  <si>
    <t xml:space="preserve">Relocate 88 existing fixtures</t>
  </si>
  <si>
    <t xml:space="preserve">1650 Glenn Curtiss</t>
  </si>
  <si>
    <t xml:space="preserve">Vincent Lam</t>
  </si>
  <si>
    <t xml:space="preserve">Hotel Irvine replace feeder to 300 KVA kitchen transformer</t>
  </si>
  <si>
    <t xml:space="preserve">Replace feeder to kitchen transformer</t>
  </si>
  <si>
    <t xml:space="preserve">Jamboree</t>
  </si>
  <si>
    <t xml:space="preserve">John Doane</t>
  </si>
  <si>
    <t xml:space="preserve">SpaceX Recovery Boat repairs</t>
  </si>
  <si>
    <t xml:space="preserve">Repair items on recovery boat</t>
  </si>
  <si>
    <t xml:space="preserve">San Pedro dock</t>
  </si>
  <si>
    <t xml:space="preserve">Dave Marcin</t>
  </si>
  <si>
    <t xml:space="preserve">HHCI Bldg D, Urgent Care</t>
  </si>
  <si>
    <t xml:space="preserve">Bldg D TI</t>
  </si>
  <si>
    <t xml:space="preserve">16205 Sand Canyon</t>
  </si>
  <si>
    <t xml:space="preserve">Peter Joeng</t>
  </si>
  <si>
    <t xml:space="preserve">EMC2 Upstair office cubical relocation</t>
  </si>
  <si>
    <t xml:space="preserve">Power disconnect and reconnect cubical</t>
  </si>
  <si>
    <t xml:space="preserve">Adam Goldberg</t>
  </si>
  <si>
    <t xml:space="preserve">Mazda Renyonlds EV power circuits</t>
  </si>
  <si>
    <t xml:space="preserve">New power for Level 2 and Level 3 charger</t>
  </si>
  <si>
    <t xml:space="preserve">Bbraun Excel Plastics Injection Mold maching</t>
  </si>
  <si>
    <t xml:space="preserve">New power for injection mold change</t>
  </si>
  <si>
    <t xml:space="preserve">Magic White Laundry Temp Generator Connection</t>
  </si>
  <si>
    <t xml:space="preserve">Connect for Temp Genset</t>
  </si>
  <si>
    <t xml:space="preserve">412 Roosevelt</t>
  </si>
  <si>
    <t xml:space="preserve">Quinn Power</t>
  </si>
  <si>
    <t xml:space="preserve">Jason Bradley</t>
  </si>
  <si>
    <t xml:space="preserve">Del Dereve Bath room lighting retrofit</t>
  </si>
  <si>
    <t xml:space="preserve">Retrofit bath lighting</t>
  </si>
  <si>
    <t xml:space="preserve">Bbraun new controls conduit and wire for MD Services</t>
  </si>
  <si>
    <t xml:space="preserve">New conduit and wire for cf controls</t>
  </si>
  <si>
    <t xml:space="preserve">MD Services</t>
  </si>
  <si>
    <t xml:space="preserve">Ralph Gallardo</t>
  </si>
  <si>
    <t xml:space="preserve">Regus Cerritos Towne Center Room 614</t>
  </si>
  <si>
    <t xml:space="preserve">Add outlets and data jacks in Room 614</t>
  </si>
  <si>
    <t xml:space="preserve">17777 Center Court Dr</t>
  </si>
  <si>
    <t xml:space="preserve">QSI</t>
  </si>
  <si>
    <t xml:space="preserve">Dan McFarren</t>
  </si>
  <si>
    <t xml:space="preserve">ASM Restack III</t>
  </si>
  <si>
    <t xml:space="preserve">J. Scarpinato</t>
  </si>
  <si>
    <t xml:space="preserve">HHI Fiber Conduit Install</t>
  </si>
  <si>
    <t xml:space="preserve">Conduit for Fiber </t>
  </si>
  <si>
    <t xml:space="preserve">Nelson + Morris</t>
  </si>
  <si>
    <t xml:space="preserve">HHI Fluoroscopy Remodel/Special Procedure Rm Equip</t>
  </si>
  <si>
    <t xml:space="preserve">Newport Eye misc repairs</t>
  </si>
  <si>
    <t xml:space="preserve">Misc repairs in office area</t>
  </si>
  <si>
    <t xml:space="preserve">522 Old Newport Blvd</t>
  </si>
  <si>
    <t xml:space="preserve">Dr Evan Thomas</t>
  </si>
  <si>
    <t xml:space="preserve">Patty</t>
  </si>
  <si>
    <t xml:space="preserve">Cylance Two new poke thru connections</t>
  </si>
  <si>
    <t xml:space="preserve">2 new poke thru connections</t>
  </si>
  <si>
    <t xml:space="preserve">18201 Von Karman suite 700</t>
  </si>
  <si>
    <t xml:space="preserve">Bbraun Still compressor Fans</t>
  </si>
  <si>
    <t xml:space="preserve">3 new compressor fan contols</t>
  </si>
  <si>
    <t xml:space="preserve">Blizzrard Bld #2 Boring Project</t>
  </si>
  <si>
    <t xml:space="preserve">Relocate Fiber for Parking structure</t>
  </si>
  <si>
    <t xml:space="preserve">16225 Alton Parkway</t>
  </si>
  <si>
    <t xml:space="preserve">Irvive</t>
  </si>
  <si>
    <t xml:space="preserve">Paclife add outlet and data stub</t>
  </si>
  <si>
    <t xml:space="preserve">Add one outlet and data stub</t>
  </si>
  <si>
    <t xml:space="preserve">PacLife</t>
  </si>
  <si>
    <t xml:space="preserve">Dan Saunders</t>
  </si>
  <si>
    <t xml:space="preserve">Lugano Diamond Ceiling Fixture</t>
  </si>
  <si>
    <t xml:space="preserve">Replace ceiling fixture</t>
  </si>
  <si>
    <t xml:space="preserve">Montage Hotel</t>
  </si>
  <si>
    <t xml:space="preserve">Lugano Diamond</t>
  </si>
  <si>
    <t xml:space="preserve">David Stillwagon</t>
  </si>
  <si>
    <t xml:space="preserve">OCMMC MOB</t>
  </si>
  <si>
    <t xml:space="preserve">2 story MOB</t>
  </si>
  <si>
    <t xml:space="preserve">9930 Talbert Ave.</t>
  </si>
  <si>
    <t xml:space="preserve">Logan Deal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</si>
  <si>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</si>
  <si>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</si>
  <si>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</si>
  <si>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</si>
  <si>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</si>
  <si>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</si>
  <si>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</si>
  <si>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</si>
  <si>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</si>
  <si>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</si>
  <si>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</si>
  <si>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</si>
  <si>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</si>
  <si>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</si>
  <si>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</si>
  <si>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</si>
  <si>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</si>
  <si>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</si>
  <si>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</si>
  <si>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November</t>
  </si>
  <si>
    <t xml:space="preserve">Jody</t>
  </si>
  <si>
    <t xml:space="preserve">DATA</t>
  </si>
  <si>
    <t xml:space="preserve">Pending</t>
  </si>
  <si>
    <t xml:space="preserve">December</t>
  </si>
  <si>
    <t xml:space="preserve">Schematic</t>
  </si>
  <si>
    <t xml:space="preserve">F.A.</t>
  </si>
  <si>
    <t xml:space="preserve">January</t>
  </si>
  <si>
    <t xml:space="preserve">40 LA-Studio</t>
  </si>
  <si>
    <t xml:space="preserve">Arciero</t>
  </si>
  <si>
    <t xml:space="preserve">Febuary</t>
  </si>
  <si>
    <t xml:space="preserve">401 Reno</t>
  </si>
  <si>
    <t xml:space="preserve">Bidding</t>
  </si>
  <si>
    <t xml:space="preserve">ASSI</t>
  </si>
  <si>
    <t xml:space="preserve">March</t>
  </si>
  <si>
    <t xml:space="preserve">Prospect</t>
  </si>
  <si>
    <t xml:space="preserve">April</t>
  </si>
  <si>
    <t xml:space="preserve">Dan</t>
  </si>
  <si>
    <t xml:space="preserve">May</t>
  </si>
  <si>
    <t xml:space="preserve">Dean</t>
  </si>
  <si>
    <t xml:space="preserve">Baxter</t>
  </si>
  <si>
    <t xml:space="preserve">June</t>
  </si>
  <si>
    <t xml:space="preserve">Randy P.</t>
  </si>
  <si>
    <t xml:space="preserve">July</t>
  </si>
  <si>
    <t xml:space="preserve">Jeff K.</t>
  </si>
  <si>
    <t xml:space="preserve">Brascia Builder</t>
  </si>
  <si>
    <t xml:space="preserve">August</t>
  </si>
  <si>
    <t xml:space="preserve">BSD</t>
  </si>
  <si>
    <t xml:space="preserve">Buras Const.</t>
  </si>
  <si>
    <t xml:space="preserve">John</t>
  </si>
  <si>
    <t xml:space="preserve">CASCO</t>
  </si>
  <si>
    <t xml:space="preserve">Randy D.</t>
  </si>
  <si>
    <t xml:space="preserve">Chevron</t>
  </si>
  <si>
    <t xml:space="preserve">Nathan</t>
  </si>
  <si>
    <t xml:space="preserve">CHOC</t>
  </si>
  <si>
    <t xml:space="preserve">Lee</t>
  </si>
  <si>
    <t xml:space="preserve">Chromalloy</t>
  </si>
  <si>
    <t xml:space="preserve">Daniel</t>
  </si>
  <si>
    <t xml:space="preserve">Control Air Corp</t>
  </si>
  <si>
    <t xml:space="preserve">Corporate Builders</t>
  </si>
  <si>
    <t xml:space="preserve">Cushman (Jim Thys)</t>
  </si>
  <si>
    <t xml:space="preserve">Detection Logic</t>
  </si>
  <si>
    <t xml:space="preserve">DPR</t>
  </si>
  <si>
    <t xml:space="preserve">Driver SPG</t>
  </si>
  <si>
    <t xml:space="preserve">ENCON</t>
  </si>
  <si>
    <t xml:space="preserve">Far West</t>
  </si>
  <si>
    <t xml:space="preserve">Gilman Builders</t>
  </si>
  <si>
    <t xml:space="preserve">Hathaway Dinwiddie</t>
  </si>
  <si>
    <t xml:space="preserve">Harvey GC</t>
  </si>
  <si>
    <t xml:space="preserve">HBA Inc.</t>
  </si>
  <si>
    <t xml:space="preserve">HBE</t>
  </si>
  <si>
    <t xml:space="preserve">HBI</t>
  </si>
  <si>
    <t xml:space="preserve">Herst &amp; Sebert</t>
  </si>
  <si>
    <t xml:space="preserve">Inner Space</t>
  </si>
  <si>
    <t xml:space="preserve">Jacobs</t>
  </si>
  <si>
    <t xml:space="preserve">Kaiser Construction</t>
  </si>
  <si>
    <t xml:space="preserve">KBI Construction</t>
  </si>
  <si>
    <t xml:space="preserve">KCS</t>
  </si>
  <si>
    <t xml:space="preserve">LCS</t>
  </si>
  <si>
    <t xml:space="preserve">Lutzky &amp; Associates</t>
  </si>
  <si>
    <t xml:space="preserve">Marucaan</t>
  </si>
  <si>
    <t xml:space="preserve">Miller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</si>
  <si>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</si>
  <si>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</si>
  <si>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</si>
  <si>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</si>
  <si>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</si>
  <si>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Newport Lido</t>
  </si>
  <si>
    <t xml:space="preserve">ORR</t>
  </si>
  <si>
    <t xml:space="preserve">Pankow</t>
  </si>
  <si>
    <t xml:space="preserve">PCL</t>
  </si>
  <si>
    <t xml:space="preserve">PDC</t>
  </si>
  <si>
    <t xml:space="preserve">Pyro-Comm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</si>
  <si>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</si>
  <si>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</si>
  <si>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</si>
  <si>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</si>
  <si>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</si>
  <si>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</si>
  <si>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</si>
  <si>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</si>
  <si>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</si>
  <si>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</si>
  <si>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SolarCity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</si>
  <si>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</si>
  <si>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</si>
  <si>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</si>
  <si>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</si>
  <si>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</si>
  <si>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</si>
  <si>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</si>
  <si>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</si>
  <si>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</si>
  <si>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Trinity Process Solutions</t>
  </si>
  <si>
    <t xml:space="preserve">Turner</t>
  </si>
  <si>
    <t xml:space="preserve">United Rigers</t>
  </si>
  <si>
    <t xml:space="preserve">Vertical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</si>
  <si>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</si>
  <si>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</si>
  <si>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</si>
  <si>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</si>
  <si>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</si>
  <si>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</si>
  <si>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</si>
  <si>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</si>
  <si>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</si>
  <si>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2015 Monthly</t>
  </si>
  <si>
    <t xml:space="preserve">2015 To Date</t>
  </si>
  <si>
    <t xml:space="preserve">2015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</si>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</sst>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&quot;J-&quot;##\-##"/>
    <numFmt numFmtId="176" formatCode="_(* #,##0.00_);_(* \(#,##0.00\);_(* \-??_);_(@_)"/>
    <numFmt numFmtId="177" formatCode="_(* #,##0_);_(* \(#,##0\);_(* \-??_);_(@_)"/>
    <numFmt numFmtId="178" formatCode="0.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3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W284" activePane="bottomRight" state="frozen"/>
      <selection pane="topLeft" activeCell="A1" activeCellId="0" sqref="A1"/>
      <selection pane="topRight" activeCell="W1" activeCellId="0" sqref="W1"/>
      <selection pane="bottomLeft" activeCell="A284" activeCellId="0" sqref="A284"/>
      <selection pane="bottomRight" activeCell="Z329" activeCellId="0" sqref="Z329"/>
    </sheetView>
  </sheetViews>
  <sheetFormatPr defaultRowHeight="13.2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53.65"/>
    <col collapsed="false" customWidth="true" hidden="false" outlineLevel="0" max="3" min="3" style="2" width="33"/>
    <col collapsed="false" customWidth="true" hidden="false" outlineLevel="0" max="4" min="4" style="2" width="24.44"/>
    <col collapsed="false" customWidth="true" hidden="false" outlineLevel="0" max="5" min="5" style="2" width="18"/>
    <col collapsed="false" customWidth="true" hidden="false" outlineLevel="0" max="6" min="6" style="2" width="8"/>
    <col collapsed="false" customWidth="true" hidden="false" outlineLevel="0" max="7" min="7" style="2" width="8.33"/>
    <col collapsed="false" customWidth="false" hidden="false" outlineLevel="0" max="8" min="8" style="2" width="11.57"/>
    <col collapsed="false" customWidth="true" hidden="false" outlineLevel="0" max="9" min="9" style="2" width="14.43"/>
    <col collapsed="false" customWidth="true" hidden="false" outlineLevel="0" max="10" min="10" style="2" width="13.43"/>
    <col collapsed="false" customWidth="true" hidden="false" outlineLevel="0" max="11" min="11" style="2" width="13.55"/>
    <col collapsed="false" customWidth="true" hidden="false" outlineLevel="0" max="12" min="12" style="2" width="11.99"/>
    <col collapsed="false" customWidth="true" hidden="false" outlineLevel="0" max="13" min="13" style="2" width="9.33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33"/>
    <col collapsed="false" customWidth="true" hidden="false" outlineLevel="0" max="20" min="20" style="2" width="11.33"/>
    <col collapsed="false" customWidth="true" hidden="false" outlineLevel="0" max="21" min="21" style="2" width="10.99"/>
    <col collapsed="false" customWidth="true" hidden="false" outlineLevel="0" max="22" min="22" style="2" width="11.33"/>
    <col collapsed="false" customWidth="true" hidden="false" outlineLevel="0" max="23" min="23" style="2" width="10.9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5"/>
    <col collapsed="false" customWidth="true" hidden="false" outlineLevel="0" max="27" min="27" style="4" width="10.65"/>
    <col collapsed="false" customWidth="true" hidden="false" outlineLevel="0" max="28" min="28" style="4" width="10.45"/>
    <col collapsed="false" customWidth="true" hidden="false" outlineLevel="0" max="29" min="29" style="4" width="17.44"/>
    <col collapsed="false" customWidth="true" hidden="false" outlineLevel="0" max="31" min="30" style="4" width="12.56"/>
    <col collapsed="false" customWidth="true" hidden="false" outlineLevel="0" max="32" min="32" style="2" width="12.44"/>
    <col collapsed="false" customWidth="true" hidden="false" outlineLevel="0" max="33" min="33" style="5" width="8.44"/>
    <col collapsed="false" customWidth="true" hidden="false" outlineLevel="0" max="34" min="34" style="2" width="12.44"/>
    <col collapsed="false" customWidth="true" hidden="false" outlineLevel="0" max="35" min="35" style="2" width="15.56"/>
    <col collapsed="false" customWidth="true" hidden="false" outlineLevel="0" max="36" min="36" style="2" width="15.44"/>
    <col collapsed="false" customWidth="true" hidden="false" outlineLevel="0" max="37" min="37" style="2" width="14.01"/>
    <col collapsed="false" customWidth="true" hidden="false" outlineLevel="0" max="38" min="38" style="2" width="15.34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5"/>
    <col collapsed="false" customWidth="true" hidden="false" outlineLevel="0" max="44" min="44" style="2" width="13.02"/>
    <col collapsed="false" customWidth="true" hidden="false" outlineLevel="0" max="45" min="45" style="2" width="13.55"/>
    <col collapsed="false" customWidth="true" hidden="false" outlineLevel="0" max="47" min="46" style="2" width="12.56"/>
    <col collapsed="false" customWidth="true" hidden="false" outlineLevel="0" max="48" min="48" style="2" width="9.44"/>
    <col collapsed="false" customWidth="true" hidden="false" outlineLevel="0" max="49" min="49" style="6" width="12.44"/>
    <col collapsed="false" customWidth="true" hidden="false" outlineLevel="0" max="50" min="50" style="2" width="9.44"/>
    <col collapsed="false" customWidth="true" hidden="false" outlineLevel="0" max="51" min="51" style="6" width="12.44"/>
    <col collapsed="false" customWidth="true" hidden="false" outlineLevel="0" max="52" min="52" style="2" width="9.44"/>
    <col collapsed="false" customWidth="true" hidden="false" outlineLevel="0" max="53" min="53" style="6" width="11.45"/>
    <col collapsed="false" customWidth="true" hidden="false" outlineLevel="0" max="54" min="54" style="2" width="9.44"/>
    <col collapsed="false" customWidth="true" hidden="false" outlineLevel="0" max="55" min="55" style="6" width="11.45"/>
    <col collapsed="false" customWidth="true" hidden="false" outlineLevel="0" max="56" min="56" style="2" width="9.44"/>
    <col collapsed="false" customWidth="true" hidden="false" outlineLevel="0" max="57" min="57" style="6" width="13.89"/>
    <col collapsed="false" customWidth="true" hidden="false" outlineLevel="0" max="58" min="58" style="2" width="9.44"/>
    <col collapsed="false" customWidth="true" hidden="false" outlineLevel="0" max="59" min="59" style="6" width="12.44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4"/>
  </cols>
  <sheetData>
    <row r="1" s="18" customFormat="true" ht="13.2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false" customHeight="true" outlineLevel="0" collapsed="false">
      <c r="A2" s="19" t="n">
        <v>15001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 t="n">
        <v>11091</v>
      </c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42109</v>
      </c>
      <c r="P2" s="25" t="n">
        <v>630385</v>
      </c>
      <c r="Q2" s="26" t="n">
        <f aca="false">SUM(P2/H2)</f>
        <v>56.8375259219187</v>
      </c>
      <c r="R2" s="27" t="n">
        <v>56615</v>
      </c>
      <c r="S2" s="27" t="n">
        <v>6911</v>
      </c>
      <c r="T2" s="27"/>
      <c r="U2" s="27"/>
      <c r="V2" s="27"/>
      <c r="W2" s="27"/>
      <c r="X2" s="28"/>
      <c r="Y2" s="28"/>
      <c r="Z2" s="27"/>
      <c r="AA2" s="29" t="s">
        <v>71</v>
      </c>
      <c r="AB2" s="30" t="n">
        <v>0.2</v>
      </c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W2" s="27"/>
      <c r="AY2" s="27"/>
      <c r="BA2" s="27"/>
      <c r="BC2" s="27"/>
      <c r="BE2" s="27"/>
      <c r="BG2" s="27"/>
    </row>
    <row r="3" s="20" customFormat="true" ht="12.75" hidden="true" customHeight="true" outlineLevel="0" collapsed="false">
      <c r="A3" s="19" t="n">
        <v>15002</v>
      </c>
      <c r="B3" s="20" t="s">
        <v>72</v>
      </c>
      <c r="C3" s="21" t="s">
        <v>73</v>
      </c>
      <c r="D3" s="20" t="s">
        <v>74</v>
      </c>
      <c r="E3" s="21" t="s">
        <v>75</v>
      </c>
      <c r="F3" s="20" t="s">
        <v>64</v>
      </c>
      <c r="G3" s="22" t="s">
        <v>65</v>
      </c>
      <c r="H3" s="23"/>
      <c r="I3" s="22" t="s">
        <v>66</v>
      </c>
      <c r="J3" s="22" t="s">
        <v>76</v>
      </c>
      <c r="K3" s="22" t="s">
        <v>68</v>
      </c>
      <c r="L3" s="22" t="s">
        <v>69</v>
      </c>
      <c r="M3" s="22" t="s">
        <v>70</v>
      </c>
      <c r="N3" s="22" t="s">
        <v>64</v>
      </c>
      <c r="O3" s="24" t="n">
        <v>41886</v>
      </c>
      <c r="P3" s="27" t="n">
        <v>9490</v>
      </c>
      <c r="Q3" s="26" t="e">
        <f aca="false">SUM(P3/H3)</f>
        <v>#DIV/0!</v>
      </c>
      <c r="R3" s="27" t="n">
        <v>1940</v>
      </c>
      <c r="S3" s="27"/>
      <c r="T3" s="27"/>
      <c r="U3" s="27"/>
      <c r="V3" s="27"/>
      <c r="W3" s="27"/>
      <c r="X3" s="28"/>
      <c r="Y3" s="28"/>
      <c r="Z3" s="27"/>
      <c r="AA3" s="29" t="s">
        <v>77</v>
      </c>
      <c r="AB3" s="30"/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J3" s="20" t="s">
        <v>78</v>
      </c>
      <c r="AL3" s="20" t="s">
        <v>79</v>
      </c>
      <c r="AM3" s="20" t="s">
        <v>80</v>
      </c>
      <c r="AN3" s="20" t="s">
        <v>78</v>
      </c>
      <c r="AO3" s="20" t="s">
        <v>81</v>
      </c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15003</v>
      </c>
      <c r="B4" s="20" t="s">
        <v>82</v>
      </c>
      <c r="C4" s="21" t="s">
        <v>83</v>
      </c>
      <c r="E4" s="21" t="s">
        <v>84</v>
      </c>
      <c r="F4" s="20" t="s">
        <v>64</v>
      </c>
      <c r="G4" s="22" t="s">
        <v>65</v>
      </c>
      <c r="H4" s="23"/>
      <c r="I4" s="22" t="s">
        <v>85</v>
      </c>
      <c r="J4" s="22" t="s">
        <v>76</v>
      </c>
      <c r="K4" s="22" t="s">
        <v>68</v>
      </c>
      <c r="L4" s="22" t="s">
        <v>69</v>
      </c>
      <c r="M4" s="22" t="s">
        <v>70</v>
      </c>
      <c r="N4" s="22" t="s">
        <v>64</v>
      </c>
      <c r="O4" s="24" t="n">
        <v>41890</v>
      </c>
      <c r="P4" s="27" t="n">
        <v>646805</v>
      </c>
      <c r="Q4" s="26" t="e">
        <f aca="false">SUM(P4/H4)</f>
        <v>#DIV/0!</v>
      </c>
      <c r="R4" s="27"/>
      <c r="S4" s="27"/>
      <c r="T4" s="27"/>
      <c r="U4" s="27"/>
      <c r="V4" s="27"/>
      <c r="W4" s="27"/>
      <c r="X4" s="28"/>
      <c r="Y4" s="28"/>
      <c r="Z4" s="27"/>
      <c r="AA4" s="29" t="s">
        <v>71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J4" s="20" t="s">
        <v>86</v>
      </c>
      <c r="AL4" s="20" t="s">
        <v>86</v>
      </c>
      <c r="AM4" s="20" t="s">
        <v>87</v>
      </c>
      <c r="AW4" s="27"/>
      <c r="AY4" s="27"/>
      <c r="BA4" s="27"/>
      <c r="BC4" s="27"/>
      <c r="BE4" s="27"/>
      <c r="BG4" s="27"/>
    </row>
    <row r="5" s="20" customFormat="true" ht="12.75" hidden="true" customHeight="true" outlineLevel="0" collapsed="false">
      <c r="A5" s="19" t="n">
        <v>15004</v>
      </c>
      <c r="B5" s="20" t="s">
        <v>88</v>
      </c>
      <c r="C5" s="21" t="s">
        <v>89</v>
      </c>
      <c r="D5" s="20" t="s">
        <v>90</v>
      </c>
      <c r="E5" s="21" t="s">
        <v>63</v>
      </c>
      <c r="F5" s="20" t="s">
        <v>64</v>
      </c>
      <c r="G5" s="22" t="s">
        <v>65</v>
      </c>
      <c r="H5" s="23"/>
      <c r="I5" s="22" t="s">
        <v>91</v>
      </c>
      <c r="J5" s="22" t="s">
        <v>67</v>
      </c>
      <c r="K5" s="22" t="s">
        <v>92</v>
      </c>
      <c r="L5" s="22" t="s">
        <v>93</v>
      </c>
      <c r="M5" s="22" t="s">
        <v>94</v>
      </c>
      <c r="N5" s="22" t="s">
        <v>64</v>
      </c>
      <c r="O5" s="24" t="n">
        <v>41886</v>
      </c>
      <c r="P5" s="27" t="n">
        <v>13800</v>
      </c>
      <c r="Q5" s="26" t="e">
        <f aca="false">SUM(P5/H5)</f>
        <v>#DIV/0!</v>
      </c>
      <c r="R5" s="27"/>
      <c r="S5" s="27"/>
      <c r="T5" s="27"/>
      <c r="U5" s="27"/>
      <c r="V5" s="27"/>
      <c r="W5" s="27"/>
      <c r="X5" s="28"/>
      <c r="Y5" s="28"/>
      <c r="Z5" s="27"/>
      <c r="AA5" s="29" t="s">
        <v>71</v>
      </c>
      <c r="AB5" s="30"/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15005</v>
      </c>
      <c r="B6" s="20" t="s">
        <v>95</v>
      </c>
      <c r="C6" s="21" t="s">
        <v>96</v>
      </c>
      <c r="D6" s="20" t="s">
        <v>97</v>
      </c>
      <c r="E6" s="21" t="s">
        <v>98</v>
      </c>
      <c r="F6" s="20" t="s">
        <v>64</v>
      </c>
      <c r="G6" s="22" t="s">
        <v>65</v>
      </c>
      <c r="H6" s="23"/>
      <c r="I6" s="22" t="s">
        <v>85</v>
      </c>
      <c r="J6" s="22" t="s">
        <v>67</v>
      </c>
      <c r="K6" s="22" t="s">
        <v>92</v>
      </c>
      <c r="L6" s="22" t="s">
        <v>93</v>
      </c>
      <c r="M6" s="22" t="s">
        <v>94</v>
      </c>
      <c r="N6" s="22" t="s">
        <v>64</v>
      </c>
      <c r="O6" s="24" t="n">
        <v>41886</v>
      </c>
      <c r="P6" s="27" t="n">
        <v>39800</v>
      </c>
      <c r="Q6" s="26" t="e">
        <f aca="false">SUM(P6/H6)</f>
        <v>#DIV/0!</v>
      </c>
      <c r="R6" s="27"/>
      <c r="S6" s="27"/>
      <c r="T6" s="27"/>
      <c r="U6" s="27"/>
      <c r="V6" s="27"/>
      <c r="W6" s="27"/>
      <c r="X6" s="28"/>
      <c r="Y6" s="28"/>
      <c r="Z6" s="27"/>
      <c r="AA6" s="29" t="s">
        <v>77</v>
      </c>
      <c r="AB6" s="30" t="n">
        <v>0.02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15006</v>
      </c>
      <c r="B7" s="20" t="s">
        <v>99</v>
      </c>
      <c r="C7" s="21" t="s">
        <v>100</v>
      </c>
      <c r="D7" s="20" t="s">
        <v>101</v>
      </c>
      <c r="E7" s="21" t="s">
        <v>63</v>
      </c>
      <c r="F7" s="20" t="s">
        <v>64</v>
      </c>
      <c r="G7" s="22" t="s">
        <v>65</v>
      </c>
      <c r="H7" s="23"/>
      <c r="I7" s="22" t="s">
        <v>102</v>
      </c>
      <c r="J7" s="22" t="s">
        <v>67</v>
      </c>
      <c r="K7" s="22" t="s">
        <v>92</v>
      </c>
      <c r="L7" s="22" t="s">
        <v>93</v>
      </c>
      <c r="M7" s="22" t="s">
        <v>94</v>
      </c>
      <c r="N7" s="22" t="s">
        <v>64</v>
      </c>
      <c r="O7" s="24" t="n">
        <v>41885</v>
      </c>
      <c r="P7" s="27" t="n">
        <v>2922</v>
      </c>
      <c r="Q7" s="26" t="e">
        <f aca="false">SUM(P7/H7)</f>
        <v>#DIV/0!</v>
      </c>
      <c r="R7" s="27"/>
      <c r="S7" s="27"/>
      <c r="T7" s="27"/>
      <c r="U7" s="27"/>
      <c r="V7" s="27"/>
      <c r="W7" s="27"/>
      <c r="X7" s="28"/>
      <c r="Y7" s="28"/>
      <c r="Z7" s="27"/>
      <c r="AA7" s="29" t="s">
        <v>71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W7" s="27"/>
      <c r="AY7" s="27"/>
      <c r="BA7" s="27"/>
      <c r="BC7" s="27"/>
      <c r="BE7" s="27"/>
      <c r="BG7" s="27"/>
    </row>
    <row r="8" s="20" customFormat="true" ht="12.75" hidden="true" customHeight="true" outlineLevel="0" collapsed="false">
      <c r="A8" s="19" t="n">
        <v>15007</v>
      </c>
      <c r="B8" s="20" t="s">
        <v>103</v>
      </c>
      <c r="C8" s="21"/>
      <c r="E8" s="21" t="s">
        <v>63</v>
      </c>
      <c r="F8" s="20" t="s">
        <v>64</v>
      </c>
      <c r="G8" s="22" t="s">
        <v>65</v>
      </c>
      <c r="H8" s="23"/>
      <c r="I8" s="22" t="s">
        <v>66</v>
      </c>
      <c r="J8" s="22" t="s">
        <v>104</v>
      </c>
      <c r="K8" s="22" t="s">
        <v>68</v>
      </c>
      <c r="L8" s="22" t="s">
        <v>105</v>
      </c>
      <c r="M8" s="22" t="s">
        <v>106</v>
      </c>
      <c r="N8" s="22" t="s">
        <v>64</v>
      </c>
      <c r="O8" s="24" t="n">
        <v>41885</v>
      </c>
      <c r="P8" s="27" t="n">
        <v>38983</v>
      </c>
      <c r="Q8" s="26" t="e">
        <f aca="false">SUM(P8/H8)</f>
        <v>#DIV/0!</v>
      </c>
      <c r="R8" s="27"/>
      <c r="S8" s="27"/>
      <c r="T8" s="27"/>
      <c r="U8" s="27"/>
      <c r="V8" s="27"/>
      <c r="W8" s="27"/>
      <c r="X8" s="28"/>
      <c r="Y8" s="28"/>
      <c r="Z8" s="27"/>
      <c r="AA8" s="29" t="s">
        <v>71</v>
      </c>
      <c r="AB8" s="30" t="n">
        <v>0.05</v>
      </c>
      <c r="AC8" s="31" t="n">
        <f aca="false">IF(AA8=Tables!J$5,AB8*P8,)</f>
        <v>0</v>
      </c>
      <c r="AD8" s="32"/>
      <c r="AE8" s="32"/>
      <c r="AF8" s="24"/>
      <c r="AG8" s="33" t="n">
        <v>15152</v>
      </c>
      <c r="AH8" s="27" t="n">
        <v>31337.3</v>
      </c>
      <c r="AI8" s="27"/>
      <c r="AW8" s="27"/>
      <c r="AY8" s="27"/>
      <c r="BA8" s="27"/>
      <c r="BC8" s="27"/>
      <c r="BE8" s="27"/>
      <c r="BG8" s="27"/>
    </row>
    <row r="9" s="20" customFormat="true" ht="12.75" hidden="false" customHeight="true" outlineLevel="0" collapsed="false">
      <c r="A9" s="19" t="n">
        <v>15008</v>
      </c>
      <c r="B9" s="20" t="s">
        <v>107</v>
      </c>
      <c r="C9" s="21" t="s">
        <v>108</v>
      </c>
      <c r="E9" s="21" t="s">
        <v>63</v>
      </c>
      <c r="F9" s="20" t="s">
        <v>64</v>
      </c>
      <c r="G9" s="22" t="s">
        <v>65</v>
      </c>
      <c r="H9" s="23"/>
      <c r="I9" s="22" t="s">
        <v>85</v>
      </c>
      <c r="J9" s="22" t="s">
        <v>67</v>
      </c>
      <c r="K9" s="22" t="s">
        <v>68</v>
      </c>
      <c r="L9" s="22" t="s">
        <v>93</v>
      </c>
      <c r="M9" s="22" t="s">
        <v>94</v>
      </c>
      <c r="N9" s="22" t="s">
        <v>64</v>
      </c>
      <c r="O9" s="24" t="n">
        <v>41894</v>
      </c>
      <c r="P9" s="27" t="n">
        <v>23923</v>
      </c>
      <c r="Q9" s="26" t="e">
        <f aca="false">SUM(P9/H9)</f>
        <v>#DIV/0!</v>
      </c>
      <c r="R9" s="27"/>
      <c r="S9" s="27"/>
      <c r="T9" s="27"/>
      <c r="U9" s="27"/>
      <c r="V9" s="27"/>
      <c r="W9" s="27"/>
      <c r="X9" s="28"/>
      <c r="Y9" s="28"/>
      <c r="Z9" s="27"/>
      <c r="AA9" s="29" t="s">
        <v>109</v>
      </c>
      <c r="AB9" s="30" t="n">
        <v>0.02</v>
      </c>
      <c r="AC9" s="31" t="n">
        <f aca="false">IF(AA9=Tables!J$5,AB9*P9,)</f>
        <v>0</v>
      </c>
      <c r="AD9" s="32"/>
      <c r="AE9" s="32"/>
      <c r="AF9" s="24"/>
      <c r="AG9" s="33"/>
      <c r="AH9" s="27"/>
      <c r="AI9" s="27"/>
      <c r="AL9" s="20" t="s">
        <v>110</v>
      </c>
      <c r="AM9" s="20" t="s">
        <v>111</v>
      </c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15009</v>
      </c>
      <c r="B10" s="20" t="s">
        <v>112</v>
      </c>
      <c r="C10" s="21" t="s">
        <v>113</v>
      </c>
      <c r="D10" s="20" t="s">
        <v>114</v>
      </c>
      <c r="E10" s="21" t="s">
        <v>63</v>
      </c>
      <c r="F10" s="20" t="s">
        <v>64</v>
      </c>
      <c r="G10" s="22" t="s">
        <v>65</v>
      </c>
      <c r="H10" s="23"/>
      <c r="I10" s="22" t="s">
        <v>102</v>
      </c>
      <c r="J10" s="22" t="s">
        <v>67</v>
      </c>
      <c r="K10" s="22" t="s">
        <v>92</v>
      </c>
      <c r="L10" s="22" t="s">
        <v>93</v>
      </c>
      <c r="M10" s="22" t="s">
        <v>94</v>
      </c>
      <c r="N10" s="22" t="s">
        <v>64</v>
      </c>
      <c r="O10" s="24" t="n">
        <v>41890</v>
      </c>
      <c r="P10" s="27" t="n">
        <v>4972</v>
      </c>
      <c r="Q10" s="26" t="e">
        <f aca="false">SUM(P10/H10)</f>
        <v>#DIV/0!</v>
      </c>
      <c r="R10" s="27"/>
      <c r="S10" s="27"/>
      <c r="T10" s="27"/>
      <c r="U10" s="27"/>
      <c r="V10" s="27"/>
      <c r="W10" s="27"/>
      <c r="X10" s="28"/>
      <c r="Y10" s="28"/>
      <c r="Z10" s="27"/>
      <c r="AA10" s="29" t="s">
        <v>77</v>
      </c>
      <c r="AB10" s="30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true" customHeight="true" outlineLevel="0" collapsed="false">
      <c r="A11" s="19" t="n">
        <v>15010</v>
      </c>
      <c r="B11" s="20" t="s">
        <v>115</v>
      </c>
      <c r="C11" s="21" t="s">
        <v>116</v>
      </c>
      <c r="D11" s="20" t="s">
        <v>117</v>
      </c>
      <c r="E11" s="21" t="s">
        <v>63</v>
      </c>
      <c r="F11" s="20" t="s">
        <v>64</v>
      </c>
      <c r="G11" s="22" t="s">
        <v>65</v>
      </c>
      <c r="H11" s="23" t="n">
        <v>193000</v>
      </c>
      <c r="I11" s="22" t="s">
        <v>118</v>
      </c>
      <c r="J11" s="22" t="s">
        <v>76</v>
      </c>
      <c r="K11" s="22" t="s">
        <v>68</v>
      </c>
      <c r="L11" s="22" t="s">
        <v>119</v>
      </c>
      <c r="M11" s="22" t="s">
        <v>106</v>
      </c>
      <c r="N11" s="22" t="s">
        <v>64</v>
      </c>
      <c r="O11" s="24" t="n">
        <v>41901</v>
      </c>
      <c r="P11" s="27" t="n">
        <v>679860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77</v>
      </c>
      <c r="AB11" s="30"/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L11" s="20" t="s">
        <v>120</v>
      </c>
      <c r="AM11" s="20" t="s">
        <v>121</v>
      </c>
      <c r="AV11" s="20" t="s">
        <v>122</v>
      </c>
      <c r="AW11" s="27" t="n">
        <v>618624</v>
      </c>
      <c r="AX11" s="20" t="s">
        <v>123</v>
      </c>
      <c r="AY11" s="27" t="n">
        <v>659000</v>
      </c>
      <c r="AZ11" s="20" t="s">
        <v>124</v>
      </c>
      <c r="BA11" s="27" t="n">
        <v>677000</v>
      </c>
      <c r="BB11" s="20" t="s">
        <v>125</v>
      </c>
      <c r="BC11" s="27" t="n">
        <v>692500</v>
      </c>
      <c r="BD11" s="20" t="s">
        <v>126</v>
      </c>
      <c r="BE11" s="27" t="n">
        <v>1293001</v>
      </c>
      <c r="BG11" s="27"/>
    </row>
    <row r="12" s="20" customFormat="true" ht="12.75" hidden="true" customHeight="true" outlineLevel="0" collapsed="false">
      <c r="A12" s="19" t="n">
        <v>15011</v>
      </c>
      <c r="B12" s="20" t="s">
        <v>127</v>
      </c>
      <c r="C12" s="21" t="s">
        <v>128</v>
      </c>
      <c r="D12" s="20" t="s">
        <v>129</v>
      </c>
      <c r="E12" s="21" t="s">
        <v>84</v>
      </c>
      <c r="F12" s="20" t="s">
        <v>64</v>
      </c>
      <c r="G12" s="22" t="s">
        <v>65</v>
      </c>
      <c r="H12" s="23"/>
      <c r="I12" s="22" t="s">
        <v>102</v>
      </c>
      <c r="J12" s="22" t="s">
        <v>130</v>
      </c>
      <c r="K12" s="22" t="s">
        <v>92</v>
      </c>
      <c r="L12" s="22" t="s">
        <v>131</v>
      </c>
      <c r="M12" s="22" t="s">
        <v>70</v>
      </c>
      <c r="N12" s="22" t="s">
        <v>64</v>
      </c>
      <c r="O12" s="24" t="n">
        <v>41894</v>
      </c>
      <c r="P12" s="27" t="n">
        <v>45184</v>
      </c>
      <c r="Q12" s="26" t="e">
        <f aca="false">SUM(P12/H12)</f>
        <v>#DIV/0!</v>
      </c>
      <c r="R12" s="27" t="n">
        <v>9763</v>
      </c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 t="n">
        <v>0.7</v>
      </c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L12" s="20" t="s">
        <v>132</v>
      </c>
      <c r="AM12" s="20" t="s">
        <v>133</v>
      </c>
      <c r="AW12" s="27"/>
      <c r="AY12" s="27"/>
      <c r="BA12" s="27"/>
      <c r="BC12" s="27"/>
      <c r="BE12" s="27"/>
      <c r="BG12" s="27"/>
    </row>
    <row r="13" s="20" customFormat="true" ht="12.75" hidden="true" customHeight="true" outlineLevel="0" collapsed="false">
      <c r="A13" s="19" t="n">
        <v>15012</v>
      </c>
      <c r="B13" s="20" t="s">
        <v>134</v>
      </c>
      <c r="C13" s="21" t="s">
        <v>135</v>
      </c>
      <c r="D13" s="20" t="s">
        <v>136</v>
      </c>
      <c r="E13" s="21" t="s">
        <v>75</v>
      </c>
      <c r="F13" s="20" t="s">
        <v>64</v>
      </c>
      <c r="G13" s="22" t="s">
        <v>65</v>
      </c>
      <c r="H13" s="23"/>
      <c r="I13" s="22" t="s">
        <v>102</v>
      </c>
      <c r="J13" s="22" t="s">
        <v>67</v>
      </c>
      <c r="K13" s="22" t="s">
        <v>92</v>
      </c>
      <c r="L13" s="22" t="s">
        <v>93</v>
      </c>
      <c r="M13" s="22" t="s">
        <v>94</v>
      </c>
      <c r="N13" s="22" t="s">
        <v>64</v>
      </c>
      <c r="O13" s="24" t="n">
        <v>41894</v>
      </c>
      <c r="P13" s="27" t="n">
        <v>238000</v>
      </c>
      <c r="Q13" s="26" t="e">
        <f aca="false">SUM(P13/H13)</f>
        <v>#DIV/0!</v>
      </c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 t="n">
        <v>0.75</v>
      </c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15013</v>
      </c>
      <c r="B14" s="20" t="s">
        <v>137</v>
      </c>
      <c r="C14" s="21" t="s">
        <v>138</v>
      </c>
      <c r="E14" s="21" t="s">
        <v>63</v>
      </c>
      <c r="F14" s="20" t="s">
        <v>64</v>
      </c>
      <c r="G14" s="22" t="s">
        <v>65</v>
      </c>
      <c r="H14" s="23"/>
      <c r="I14" s="22" t="s">
        <v>102</v>
      </c>
      <c r="J14" s="22" t="s">
        <v>67</v>
      </c>
      <c r="K14" s="22" t="s">
        <v>92</v>
      </c>
      <c r="L14" s="22" t="s">
        <v>131</v>
      </c>
      <c r="M14" s="22" t="s">
        <v>70</v>
      </c>
      <c r="N14" s="22" t="s">
        <v>139</v>
      </c>
      <c r="O14" s="24" t="n">
        <v>41899</v>
      </c>
      <c r="P14" s="27" t="n">
        <v>80258</v>
      </c>
      <c r="Q14" s="26" t="e">
        <f aca="false">SUM(P14/H14)</f>
        <v>#DIV/0!</v>
      </c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77</v>
      </c>
      <c r="AB14" s="30" t="n">
        <v>0.5</v>
      </c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true" customHeight="true" outlineLevel="0" collapsed="false">
      <c r="A15" s="19" t="n">
        <v>15014</v>
      </c>
      <c r="B15" s="20" t="s">
        <v>140</v>
      </c>
      <c r="C15" s="21" t="s">
        <v>141</v>
      </c>
      <c r="E15" s="21" t="s">
        <v>63</v>
      </c>
      <c r="F15" s="20" t="s">
        <v>64</v>
      </c>
      <c r="G15" s="22" t="s">
        <v>65</v>
      </c>
      <c r="H15" s="23"/>
      <c r="I15" s="22" t="s">
        <v>102</v>
      </c>
      <c r="J15" s="22" t="s">
        <v>67</v>
      </c>
      <c r="K15" s="22" t="s">
        <v>92</v>
      </c>
      <c r="L15" s="22" t="s">
        <v>131</v>
      </c>
      <c r="M15" s="22" t="s">
        <v>70</v>
      </c>
      <c r="N15" s="22" t="s">
        <v>64</v>
      </c>
      <c r="O15" s="24" t="n">
        <v>41898</v>
      </c>
      <c r="P15" s="27" t="n">
        <v>11472</v>
      </c>
      <c r="Q15" s="26" t="e">
        <f aca="false">SUM(P15/H15)</f>
        <v>#DIV/0!</v>
      </c>
      <c r="R15" s="27"/>
      <c r="S15" s="27"/>
      <c r="T15" s="27"/>
      <c r="U15" s="27"/>
      <c r="V15" s="27"/>
      <c r="W15" s="27"/>
      <c r="X15" s="28"/>
      <c r="Y15" s="28"/>
      <c r="Z15" s="27"/>
      <c r="AA15" s="29" t="s">
        <v>71</v>
      </c>
      <c r="AB15" s="30" t="n">
        <v>0.5</v>
      </c>
      <c r="AC15" s="31" t="n">
        <f aca="false">IF(AA15=Tables!J$5,AB15*P15,)</f>
        <v>0</v>
      </c>
      <c r="AD15" s="32"/>
      <c r="AE15" s="32"/>
      <c r="AF15" s="24"/>
      <c r="AG15" s="33"/>
      <c r="AH15" s="27"/>
      <c r="AI15" s="27"/>
      <c r="AM15" s="20" t="s">
        <v>142</v>
      </c>
      <c r="AW15" s="27"/>
      <c r="AY15" s="27"/>
      <c r="BA15" s="27"/>
      <c r="BC15" s="27"/>
      <c r="BE15" s="27"/>
      <c r="BG15" s="27"/>
    </row>
    <row r="16" s="20" customFormat="true" ht="12.75" hidden="true" customHeight="true" outlineLevel="0" collapsed="false">
      <c r="A16" s="19" t="n">
        <v>15015</v>
      </c>
      <c r="B16" s="20" t="s">
        <v>143</v>
      </c>
      <c r="C16" s="21" t="s">
        <v>144</v>
      </c>
      <c r="D16" s="20" t="s">
        <v>145</v>
      </c>
      <c r="E16" s="21" t="s">
        <v>146</v>
      </c>
      <c r="F16" s="20" t="s">
        <v>64</v>
      </c>
      <c r="G16" s="22" t="s">
        <v>147</v>
      </c>
      <c r="H16" s="23" t="n">
        <v>24453</v>
      </c>
      <c r="I16" s="22" t="s">
        <v>66</v>
      </c>
      <c r="J16" s="22" t="s">
        <v>76</v>
      </c>
      <c r="K16" s="22" t="s">
        <v>68</v>
      </c>
      <c r="L16" s="22" t="s">
        <v>148</v>
      </c>
      <c r="M16" s="22" t="s">
        <v>70</v>
      </c>
      <c r="N16" s="22" t="s">
        <v>64</v>
      </c>
      <c r="O16" s="34" t="n">
        <v>41908</v>
      </c>
      <c r="P16" s="27" t="n">
        <v>453465</v>
      </c>
      <c r="Q16" s="26" t="n">
        <f aca="false">P16/H16</f>
        <v>18.5443503864557</v>
      </c>
      <c r="R16" s="27" t="n">
        <v>-14727</v>
      </c>
      <c r="S16" s="27"/>
      <c r="T16" s="27"/>
      <c r="U16" s="27"/>
      <c r="V16" s="27"/>
      <c r="W16" s="27"/>
      <c r="X16" s="28"/>
      <c r="Y16" s="28"/>
      <c r="Z16" s="27"/>
      <c r="AA16" s="29" t="s">
        <v>77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L16" s="20" t="s">
        <v>149</v>
      </c>
      <c r="AM16" s="20" t="s">
        <v>150</v>
      </c>
      <c r="AV16" s="20" t="s">
        <v>151</v>
      </c>
      <c r="AW16" s="27" t="n">
        <v>447000</v>
      </c>
      <c r="AX16" s="20" t="s">
        <v>152</v>
      </c>
      <c r="AY16" s="27" t="n">
        <v>449500</v>
      </c>
      <c r="BA16" s="27"/>
      <c r="BC16" s="27"/>
      <c r="BE16" s="27"/>
      <c r="BG16" s="27"/>
    </row>
    <row r="17" s="20" customFormat="true" ht="12.75" hidden="true" customHeight="true" outlineLevel="0" collapsed="false">
      <c r="A17" s="19" t="n">
        <v>15016</v>
      </c>
      <c r="B17" s="20" t="s">
        <v>153</v>
      </c>
      <c r="C17" s="21" t="s">
        <v>154</v>
      </c>
      <c r="E17" s="21" t="s">
        <v>63</v>
      </c>
      <c r="F17" s="20" t="s">
        <v>64</v>
      </c>
      <c r="G17" s="22" t="s">
        <v>65</v>
      </c>
      <c r="H17" s="23"/>
      <c r="I17" s="22"/>
      <c r="J17" s="22"/>
      <c r="K17" s="22"/>
      <c r="L17" s="22" t="s">
        <v>93</v>
      </c>
      <c r="M17" s="22" t="s">
        <v>94</v>
      </c>
      <c r="N17" s="22" t="s">
        <v>64</v>
      </c>
      <c r="O17" s="24"/>
      <c r="P17" s="27" t="n">
        <v>0</v>
      </c>
      <c r="Q17" s="26" t="e">
        <f aca="false">SUM(P17/H17)</f>
        <v>#DIV/0!</v>
      </c>
      <c r="R17" s="27"/>
      <c r="S17" s="27"/>
      <c r="T17" s="27"/>
      <c r="U17" s="27"/>
      <c r="V17" s="27"/>
      <c r="W17" s="27"/>
      <c r="X17" s="28"/>
      <c r="Y17" s="28"/>
      <c r="Z17" s="27"/>
      <c r="AA17" s="29" t="s">
        <v>155</v>
      </c>
      <c r="AB17" s="30" t="n">
        <v>0</v>
      </c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W17" s="27"/>
      <c r="AY17" s="27"/>
      <c r="BA17" s="27"/>
      <c r="BC17" s="27"/>
      <c r="BE17" s="27"/>
      <c r="BG17" s="27"/>
    </row>
    <row r="18" s="20" customFormat="true" ht="12.75" hidden="false" customHeight="true" outlineLevel="0" collapsed="false">
      <c r="A18" s="19" t="n">
        <v>15017</v>
      </c>
      <c r="B18" s="20" t="s">
        <v>156</v>
      </c>
      <c r="C18" s="21" t="s">
        <v>157</v>
      </c>
      <c r="D18" s="20" t="s">
        <v>158</v>
      </c>
      <c r="E18" s="21" t="s">
        <v>159</v>
      </c>
      <c r="F18" s="20" t="s">
        <v>64</v>
      </c>
      <c r="G18" s="22" t="s">
        <v>65</v>
      </c>
      <c r="H18" s="23"/>
      <c r="I18" s="22" t="s">
        <v>102</v>
      </c>
      <c r="J18" s="22" t="s">
        <v>67</v>
      </c>
      <c r="K18" s="22" t="s">
        <v>92</v>
      </c>
      <c r="L18" s="22" t="s">
        <v>93</v>
      </c>
      <c r="M18" s="22" t="s">
        <v>94</v>
      </c>
      <c r="N18" s="22" t="s">
        <v>64</v>
      </c>
      <c r="O18" s="24" t="n">
        <v>41905</v>
      </c>
      <c r="P18" s="27" t="n">
        <v>1750</v>
      </c>
      <c r="Q18" s="26" t="e">
        <f aca="false">SUM(P18/H18)</f>
        <v>#DIV/0!</v>
      </c>
      <c r="R18" s="27"/>
      <c r="S18" s="27"/>
      <c r="T18" s="27"/>
      <c r="U18" s="27"/>
      <c r="V18" s="27"/>
      <c r="W18" s="27"/>
      <c r="X18" s="28"/>
      <c r="Y18" s="28"/>
      <c r="Z18" s="27"/>
      <c r="AA18" s="29" t="s">
        <v>109</v>
      </c>
      <c r="AB18" s="30" t="n">
        <v>0.02</v>
      </c>
      <c r="AC18" s="31" t="n">
        <f aca="false">IF(AA18=Tables!J$5,AB18*P18,)</f>
        <v>0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true" customHeight="true" outlineLevel="0" collapsed="false">
      <c r="A19" s="19" t="n">
        <v>15018</v>
      </c>
      <c r="B19" s="20" t="s">
        <v>160</v>
      </c>
      <c r="C19" s="21" t="s">
        <v>161</v>
      </c>
      <c r="D19" s="20" t="s">
        <v>162</v>
      </c>
      <c r="E19" s="21" t="s">
        <v>75</v>
      </c>
      <c r="F19" s="20" t="s">
        <v>64</v>
      </c>
      <c r="G19" s="22" t="s">
        <v>65</v>
      </c>
      <c r="H19" s="23" t="n">
        <v>22354</v>
      </c>
      <c r="I19" s="22" t="s">
        <v>66</v>
      </c>
      <c r="J19" s="22" t="s">
        <v>76</v>
      </c>
      <c r="K19" s="22" t="s">
        <v>68</v>
      </c>
      <c r="L19" s="22" t="s">
        <v>69</v>
      </c>
      <c r="M19" s="22" t="s">
        <v>70</v>
      </c>
      <c r="N19" s="22" t="s">
        <v>64</v>
      </c>
      <c r="O19" s="24" t="n">
        <v>41920</v>
      </c>
      <c r="P19" s="27" t="n">
        <v>231950</v>
      </c>
      <c r="Q19" s="26" t="n">
        <f aca="false">SUM(P19/H19)</f>
        <v>10.3762190212043</v>
      </c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77</v>
      </c>
      <c r="AB19" s="30"/>
      <c r="AC19" s="31" t="n">
        <f aca="false">IF(AA19=Tables!J$5,AB19*P19,)</f>
        <v>0</v>
      </c>
      <c r="AD19" s="32"/>
      <c r="AE19" s="32"/>
      <c r="AF19" s="24"/>
      <c r="AG19" s="33"/>
      <c r="AH19" s="27"/>
      <c r="AI19" s="27"/>
      <c r="AL19" s="20" t="s">
        <v>163</v>
      </c>
      <c r="AM19" s="20" t="s">
        <v>164</v>
      </c>
      <c r="AN19" s="20" t="s">
        <v>79</v>
      </c>
      <c r="AO19" s="20" t="s">
        <v>165</v>
      </c>
      <c r="AV19" s="20" t="s">
        <v>166</v>
      </c>
      <c r="AW19" s="27" t="n">
        <v>185560</v>
      </c>
      <c r="AX19" s="20" t="s">
        <v>167</v>
      </c>
      <c r="AY19" s="27" t="n">
        <v>208755</v>
      </c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15019</v>
      </c>
      <c r="B20" s="20" t="s">
        <v>168</v>
      </c>
      <c r="C20" s="21" t="s">
        <v>169</v>
      </c>
      <c r="D20" s="20" t="s">
        <v>170</v>
      </c>
      <c r="E20" s="21" t="s">
        <v>171</v>
      </c>
      <c r="F20" s="20" t="s">
        <v>64</v>
      </c>
      <c r="G20" s="22" t="s">
        <v>65</v>
      </c>
      <c r="H20" s="23"/>
      <c r="I20" s="22" t="s">
        <v>102</v>
      </c>
      <c r="J20" s="22" t="s">
        <v>67</v>
      </c>
      <c r="K20" s="22" t="s">
        <v>92</v>
      </c>
      <c r="L20" s="22" t="s">
        <v>93</v>
      </c>
      <c r="M20" s="22" t="s">
        <v>94</v>
      </c>
      <c r="N20" s="22" t="s">
        <v>64</v>
      </c>
      <c r="O20" s="24" t="n">
        <v>41916</v>
      </c>
      <c r="P20" s="27" t="n">
        <v>11954</v>
      </c>
      <c r="Q20" s="26" t="e">
        <f aca="false">SUM(P20/H20)</f>
        <v>#DIV/0!</v>
      </c>
      <c r="R20" s="27"/>
      <c r="S20" s="27"/>
      <c r="T20" s="27"/>
      <c r="U20" s="27"/>
      <c r="V20" s="27"/>
      <c r="W20" s="27"/>
      <c r="X20" s="28"/>
      <c r="Y20" s="28"/>
      <c r="Z20" s="27"/>
      <c r="AA20" s="29" t="s">
        <v>172</v>
      </c>
      <c r="AB20" s="30" t="n">
        <v>0.02</v>
      </c>
      <c r="AC20" s="31" t="n">
        <f aca="false">IF(AA20=Tables!J$5,AB20*P20,)</f>
        <v>0</v>
      </c>
      <c r="AD20" s="32"/>
      <c r="AE20" s="32"/>
      <c r="AF20" s="24"/>
      <c r="AG20" s="33"/>
      <c r="AH20" s="27"/>
      <c r="AI20" s="27"/>
      <c r="AL20" s="20" t="s">
        <v>173</v>
      </c>
      <c r="AM20" s="20" t="s">
        <v>174</v>
      </c>
      <c r="AW20" s="27"/>
      <c r="AY20" s="27"/>
      <c r="BA20" s="27"/>
      <c r="BC20" s="27"/>
      <c r="BE20" s="27"/>
      <c r="BG20" s="27"/>
    </row>
    <row r="21" s="20" customFormat="true" ht="12.75" hidden="true" customHeight="true" outlineLevel="0" collapsed="false">
      <c r="A21" s="19" t="n">
        <v>15020</v>
      </c>
      <c r="B21" s="20" t="s">
        <v>175</v>
      </c>
      <c r="C21" s="21" t="s">
        <v>176</v>
      </c>
      <c r="D21" s="20" t="s">
        <v>177</v>
      </c>
      <c r="E21" s="21" t="s">
        <v>178</v>
      </c>
      <c r="F21" s="20" t="s">
        <v>64</v>
      </c>
      <c r="G21" s="22" t="s">
        <v>65</v>
      </c>
      <c r="H21" s="23"/>
      <c r="I21" s="22" t="s">
        <v>102</v>
      </c>
      <c r="J21" s="22"/>
      <c r="K21" s="22" t="s">
        <v>92</v>
      </c>
      <c r="L21" s="22" t="s">
        <v>93</v>
      </c>
      <c r="M21" s="22" t="s">
        <v>94</v>
      </c>
      <c r="N21" s="22" t="s">
        <v>64</v>
      </c>
      <c r="O21" s="24" t="n">
        <v>41927</v>
      </c>
      <c r="P21" s="27" t="n">
        <v>72427</v>
      </c>
      <c r="Q21" s="26" t="e">
        <f aca="false">SUM(P21/H21)</f>
        <v>#DIV/0!</v>
      </c>
      <c r="R21" s="27"/>
      <c r="S21" s="27"/>
      <c r="T21" s="27"/>
      <c r="U21" s="27"/>
      <c r="V21" s="27"/>
      <c r="W21" s="27"/>
      <c r="X21" s="28"/>
      <c r="Y21" s="28"/>
      <c r="Z21" s="27"/>
      <c r="AA21" s="29" t="s">
        <v>71</v>
      </c>
      <c r="AB21" s="30"/>
      <c r="AC21" s="31" t="n">
        <f aca="false">IF(AA21=Tables!J$5,AB21*P21,)</f>
        <v>0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false" customHeight="true" outlineLevel="0" collapsed="false">
      <c r="A22" s="19" t="n">
        <v>15021</v>
      </c>
      <c r="B22" s="20" t="s">
        <v>179</v>
      </c>
      <c r="C22" s="21" t="s">
        <v>180</v>
      </c>
      <c r="D22" s="20" t="s">
        <v>114</v>
      </c>
      <c r="E22" s="21" t="s">
        <v>63</v>
      </c>
      <c r="F22" s="20" t="s">
        <v>64</v>
      </c>
      <c r="G22" s="22" t="s">
        <v>65</v>
      </c>
      <c r="H22" s="23"/>
      <c r="I22" s="22" t="s">
        <v>181</v>
      </c>
      <c r="J22" s="22" t="s">
        <v>67</v>
      </c>
      <c r="K22" s="22" t="s">
        <v>182</v>
      </c>
      <c r="L22" s="22" t="s">
        <v>148</v>
      </c>
      <c r="M22" s="22" t="s">
        <v>70</v>
      </c>
      <c r="N22" s="22" t="s">
        <v>64</v>
      </c>
      <c r="O22" s="24" t="n">
        <v>41932</v>
      </c>
      <c r="P22" s="27" t="n">
        <v>59325</v>
      </c>
      <c r="Q22" s="26" t="e">
        <f aca="false">SUM(P22/H22)</f>
        <v>#DIV/0!</v>
      </c>
      <c r="R22" s="27"/>
      <c r="S22" s="27"/>
      <c r="T22" s="27"/>
      <c r="U22" s="27"/>
      <c r="V22" s="27"/>
      <c r="W22" s="27"/>
      <c r="X22" s="28"/>
      <c r="Y22" s="28"/>
      <c r="Z22" s="27"/>
      <c r="AA22" s="29" t="s">
        <v>109</v>
      </c>
      <c r="AB22" s="30" t="n">
        <v>0.02</v>
      </c>
      <c r="AC22" s="31" t="n">
        <f aca="false">IF(AA22=Tables!J$5,AB22*P22,)</f>
        <v>0</v>
      </c>
      <c r="AD22" s="32"/>
      <c r="AE22" s="32"/>
      <c r="AF22" s="24"/>
      <c r="AG22" s="33"/>
      <c r="AH22" s="27"/>
      <c r="AI22" s="27"/>
      <c r="AL22" s="20" t="s">
        <v>183</v>
      </c>
      <c r="AM22" s="20" t="s">
        <v>184</v>
      </c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15022</v>
      </c>
      <c r="B23" s="20" t="s">
        <v>185</v>
      </c>
      <c r="C23" s="21" t="s">
        <v>144</v>
      </c>
      <c r="D23" s="20" t="s">
        <v>186</v>
      </c>
      <c r="E23" s="21" t="s">
        <v>63</v>
      </c>
      <c r="F23" s="20" t="s">
        <v>64</v>
      </c>
      <c r="G23" s="22" t="s">
        <v>65</v>
      </c>
      <c r="H23" s="23" t="n">
        <v>2600</v>
      </c>
      <c r="I23" s="22" t="s">
        <v>102</v>
      </c>
      <c r="J23" s="22" t="s">
        <v>76</v>
      </c>
      <c r="K23" s="22" t="s">
        <v>68</v>
      </c>
      <c r="L23" s="22" t="s">
        <v>148</v>
      </c>
      <c r="M23" s="22" t="s">
        <v>70</v>
      </c>
      <c r="N23" s="22" t="s">
        <v>64</v>
      </c>
      <c r="O23" s="24" t="n">
        <v>41915</v>
      </c>
      <c r="P23" s="27" t="n">
        <v>42154</v>
      </c>
      <c r="Q23" s="26" t="n">
        <f aca="false">SUM(P23/H23)</f>
        <v>16.2130769230769</v>
      </c>
      <c r="R23" s="27" t="n">
        <v>329</v>
      </c>
      <c r="S23" s="27"/>
      <c r="T23" s="27"/>
      <c r="U23" s="27"/>
      <c r="V23" s="27"/>
      <c r="W23" s="27"/>
      <c r="X23" s="28"/>
      <c r="Y23" s="28"/>
      <c r="Z23" s="27"/>
      <c r="AA23" s="29" t="s">
        <v>77</v>
      </c>
      <c r="AB23" s="30"/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L23" s="20" t="s">
        <v>187</v>
      </c>
      <c r="AM23" s="20" t="s">
        <v>188</v>
      </c>
      <c r="AV23" s="20" t="s">
        <v>189</v>
      </c>
      <c r="AW23" s="27" t="n">
        <v>34000</v>
      </c>
      <c r="AY23" s="27"/>
      <c r="BA23" s="27"/>
      <c r="BC23" s="27"/>
      <c r="BE23" s="27"/>
      <c r="BG23" s="27"/>
    </row>
    <row r="24" s="20" customFormat="true" ht="12.75" hidden="true" customHeight="true" outlineLevel="0" collapsed="false">
      <c r="A24" s="19" t="n">
        <v>15023</v>
      </c>
      <c r="B24" s="20" t="s">
        <v>190</v>
      </c>
      <c r="C24" s="21" t="s">
        <v>144</v>
      </c>
      <c r="D24" s="20" t="s">
        <v>191</v>
      </c>
      <c r="E24" s="21" t="s">
        <v>63</v>
      </c>
      <c r="F24" s="20" t="s">
        <v>64</v>
      </c>
      <c r="G24" s="22" t="s">
        <v>65</v>
      </c>
      <c r="H24" s="23" t="n">
        <v>2038</v>
      </c>
      <c r="I24" s="22" t="s">
        <v>102</v>
      </c>
      <c r="J24" s="22" t="s">
        <v>76</v>
      </c>
      <c r="K24" s="22" t="s">
        <v>68</v>
      </c>
      <c r="L24" s="22" t="s">
        <v>148</v>
      </c>
      <c r="M24" s="22" t="s">
        <v>70</v>
      </c>
      <c r="N24" s="22" t="s">
        <v>64</v>
      </c>
      <c r="O24" s="24" t="n">
        <v>41921</v>
      </c>
      <c r="P24" s="27" t="n">
        <v>40392</v>
      </c>
      <c r="Q24" s="26" t="n">
        <f aca="false">SUM(P24/H24)</f>
        <v>19.819430814524</v>
      </c>
      <c r="R24" s="27" t="n">
        <v>30889</v>
      </c>
      <c r="S24" s="27"/>
      <c r="T24" s="27"/>
      <c r="U24" s="27"/>
      <c r="V24" s="27"/>
      <c r="W24" s="27"/>
      <c r="X24" s="28"/>
      <c r="Y24" s="28"/>
      <c r="Z24" s="27"/>
      <c r="AA24" s="29" t="s">
        <v>77</v>
      </c>
      <c r="AB24" s="30"/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L24" s="20" t="s">
        <v>187</v>
      </c>
      <c r="AM24" s="20" t="s">
        <v>188</v>
      </c>
      <c r="AV24" s="20" t="s">
        <v>192</v>
      </c>
      <c r="AW24" s="27" t="n">
        <v>54000</v>
      </c>
      <c r="AX24" s="20" t="s">
        <v>193</v>
      </c>
      <c r="AY24" s="27" t="n">
        <v>62000</v>
      </c>
      <c r="AZ24" s="20" t="s">
        <v>194</v>
      </c>
      <c r="BA24" s="27" t="n">
        <v>65000</v>
      </c>
      <c r="BB24" s="20" t="s">
        <v>195</v>
      </c>
      <c r="BC24" s="27" t="n">
        <v>80000</v>
      </c>
      <c r="BE24" s="27"/>
      <c r="BG24" s="27"/>
    </row>
    <row r="25" s="20" customFormat="true" ht="12.75" hidden="false" customHeight="true" outlineLevel="0" collapsed="false">
      <c r="A25" s="19" t="n">
        <v>15024</v>
      </c>
      <c r="B25" s="20" t="s">
        <v>196</v>
      </c>
      <c r="C25" s="21" t="s">
        <v>197</v>
      </c>
      <c r="D25" s="20" t="s">
        <v>114</v>
      </c>
      <c r="E25" s="21" t="s">
        <v>63</v>
      </c>
      <c r="F25" s="20" t="s">
        <v>64</v>
      </c>
      <c r="G25" s="22" t="s">
        <v>65</v>
      </c>
      <c r="H25" s="23"/>
      <c r="I25" s="22" t="s">
        <v>181</v>
      </c>
      <c r="J25" s="22" t="s">
        <v>67</v>
      </c>
      <c r="K25" s="22" t="s">
        <v>92</v>
      </c>
      <c r="L25" s="22" t="s">
        <v>93</v>
      </c>
      <c r="M25" s="22" t="s">
        <v>94</v>
      </c>
      <c r="N25" s="22" t="s">
        <v>64</v>
      </c>
      <c r="O25" s="24" t="n">
        <v>41912</v>
      </c>
      <c r="P25" s="27" t="n">
        <v>8160</v>
      </c>
      <c r="Q25" s="26" t="e">
        <f aca="false">SUM(P25/H25)</f>
        <v>#DIV/0!</v>
      </c>
      <c r="R25" s="27"/>
      <c r="S25" s="27"/>
      <c r="T25" s="27"/>
      <c r="U25" s="27"/>
      <c r="V25" s="27"/>
      <c r="W25" s="27"/>
      <c r="X25" s="28"/>
      <c r="Y25" s="28"/>
      <c r="Z25" s="27"/>
      <c r="AA25" s="29" t="s">
        <v>109</v>
      </c>
      <c r="AB25" s="30" t="n">
        <v>0.02</v>
      </c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L25" s="20" t="s">
        <v>183</v>
      </c>
      <c r="AM25" s="20" t="s">
        <v>184</v>
      </c>
      <c r="AW25" s="27"/>
      <c r="AY25" s="27"/>
      <c r="BA25" s="27"/>
      <c r="BC25" s="27"/>
      <c r="BE25" s="27"/>
      <c r="BG25" s="27"/>
    </row>
    <row r="26" s="20" customFormat="true" ht="12.75" hidden="false" customHeight="true" outlineLevel="0" collapsed="false">
      <c r="A26" s="19" t="n">
        <v>15025</v>
      </c>
      <c r="B26" s="20" t="s">
        <v>198</v>
      </c>
      <c r="C26" s="21" t="s">
        <v>199</v>
      </c>
      <c r="D26" s="20" t="s">
        <v>114</v>
      </c>
      <c r="E26" s="21" t="s">
        <v>63</v>
      </c>
      <c r="F26" s="20" t="s">
        <v>64</v>
      </c>
      <c r="G26" s="22" t="s">
        <v>65</v>
      </c>
      <c r="H26" s="23"/>
      <c r="I26" s="22" t="s">
        <v>181</v>
      </c>
      <c r="J26" s="22" t="s">
        <v>130</v>
      </c>
      <c r="K26" s="22" t="s">
        <v>182</v>
      </c>
      <c r="L26" s="22" t="s">
        <v>93</v>
      </c>
      <c r="M26" s="22" t="s">
        <v>94</v>
      </c>
      <c r="N26" s="22" t="s">
        <v>64</v>
      </c>
      <c r="O26" s="24" t="n">
        <v>41932</v>
      </c>
      <c r="P26" s="27" t="n">
        <v>23885</v>
      </c>
      <c r="Q26" s="26" t="e">
        <f aca="false">SUM(P26/H26)</f>
        <v>#DIV/0!</v>
      </c>
      <c r="R26" s="27"/>
      <c r="S26" s="27"/>
      <c r="T26" s="27"/>
      <c r="U26" s="27"/>
      <c r="V26" s="27"/>
      <c r="W26" s="27"/>
      <c r="X26" s="28"/>
      <c r="Y26" s="28"/>
      <c r="Z26" s="27"/>
      <c r="AA26" s="29" t="s">
        <v>109</v>
      </c>
      <c r="AB26" s="30" t="n">
        <v>0.02</v>
      </c>
      <c r="AC26" s="31" t="n">
        <f aca="false">IF(AA26=Tables!J$5,AB26*P26,)</f>
        <v>0</v>
      </c>
      <c r="AD26" s="32"/>
      <c r="AE26" s="32"/>
      <c r="AF26" s="24"/>
      <c r="AG26" s="33"/>
      <c r="AH26" s="27"/>
      <c r="AI26" s="27"/>
      <c r="AL26" s="20" t="s">
        <v>200</v>
      </c>
      <c r="AM26" s="20" t="s">
        <v>201</v>
      </c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15026</v>
      </c>
      <c r="B27" s="20" t="s">
        <v>202</v>
      </c>
      <c r="C27" s="21" t="s">
        <v>203</v>
      </c>
      <c r="D27" s="20" t="s">
        <v>204</v>
      </c>
      <c r="E27" s="21" t="s">
        <v>205</v>
      </c>
      <c r="F27" s="20" t="s">
        <v>64</v>
      </c>
      <c r="G27" s="22" t="s">
        <v>65</v>
      </c>
      <c r="H27" s="23"/>
      <c r="I27" s="22" t="s">
        <v>66</v>
      </c>
      <c r="J27" s="22" t="s">
        <v>76</v>
      </c>
      <c r="K27" s="22" t="s">
        <v>68</v>
      </c>
      <c r="L27" s="22" t="s">
        <v>69</v>
      </c>
      <c r="M27" s="22" t="s">
        <v>70</v>
      </c>
      <c r="N27" s="22" t="s">
        <v>64</v>
      </c>
      <c r="O27" s="24" t="n">
        <v>41922</v>
      </c>
      <c r="P27" s="27" t="n">
        <v>230600</v>
      </c>
      <c r="Q27" s="26" t="e">
        <f aca="false">SUM(P27/H27)</f>
        <v>#DIV/0!</v>
      </c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77</v>
      </c>
      <c r="AB27" s="30"/>
      <c r="AC27" s="31" t="n">
        <f aca="false">IF(AA27=Tables!J$5,AB27*P27,)</f>
        <v>0</v>
      </c>
      <c r="AD27" s="32"/>
      <c r="AE27" s="32"/>
      <c r="AF27" s="24"/>
      <c r="AG27" s="33"/>
      <c r="AH27" s="27"/>
      <c r="AI27" s="27"/>
      <c r="AL27" s="20" t="s">
        <v>206</v>
      </c>
      <c r="AM27" s="20" t="s">
        <v>207</v>
      </c>
      <c r="AW27" s="27"/>
      <c r="AY27" s="27"/>
      <c r="BA27" s="27"/>
      <c r="BC27" s="27"/>
      <c r="BE27" s="27"/>
      <c r="BG27" s="27"/>
    </row>
    <row r="28" s="20" customFormat="true" ht="12.75" hidden="false" customHeight="true" outlineLevel="0" collapsed="false">
      <c r="A28" s="19" t="n">
        <v>15027</v>
      </c>
      <c r="B28" s="20" t="s">
        <v>208</v>
      </c>
      <c r="C28" s="21" t="s">
        <v>209</v>
      </c>
      <c r="D28" s="20" t="s">
        <v>210</v>
      </c>
      <c r="E28" s="21" t="s">
        <v>211</v>
      </c>
      <c r="F28" s="20" t="s">
        <v>64</v>
      </c>
      <c r="G28" s="22" t="s">
        <v>147</v>
      </c>
      <c r="H28" s="23"/>
      <c r="I28" s="22" t="s">
        <v>66</v>
      </c>
      <c r="J28" s="22" t="s">
        <v>76</v>
      </c>
      <c r="K28" s="22" t="s">
        <v>68</v>
      </c>
      <c r="L28" s="22" t="s">
        <v>131</v>
      </c>
      <c r="M28" s="22" t="s">
        <v>70</v>
      </c>
      <c r="N28" s="22" t="s">
        <v>64</v>
      </c>
      <c r="O28" s="24" t="n">
        <v>41924</v>
      </c>
      <c r="P28" s="27" t="n">
        <v>17549</v>
      </c>
      <c r="Q28" s="26" t="e">
        <f aca="false">SUM(P28/H28)</f>
        <v>#DIV/0!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109</v>
      </c>
      <c r="AB28" s="30" t="n">
        <v>0.02</v>
      </c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L28" s="20" t="s">
        <v>212</v>
      </c>
      <c r="AM28" s="20" t="s">
        <v>213</v>
      </c>
      <c r="AW28" s="27"/>
      <c r="AY28" s="27"/>
      <c r="BA28" s="27"/>
      <c r="BC28" s="27"/>
      <c r="BE28" s="27"/>
      <c r="BG28" s="27"/>
    </row>
    <row r="29" s="20" customFormat="true" ht="12.75" hidden="true" customHeight="true" outlineLevel="0" collapsed="false">
      <c r="A29" s="19" t="n">
        <v>15028</v>
      </c>
      <c r="B29" s="20" t="s">
        <v>214</v>
      </c>
      <c r="C29" s="21" t="s">
        <v>215</v>
      </c>
      <c r="D29" s="20" t="s">
        <v>216</v>
      </c>
      <c r="E29" s="21" t="s">
        <v>217</v>
      </c>
      <c r="F29" s="20" t="s">
        <v>64</v>
      </c>
      <c r="G29" s="22" t="s">
        <v>218</v>
      </c>
      <c r="H29" s="23"/>
      <c r="I29" s="22" t="s">
        <v>85</v>
      </c>
      <c r="J29" s="22" t="s">
        <v>67</v>
      </c>
      <c r="K29" s="22" t="s">
        <v>92</v>
      </c>
      <c r="L29" s="22" t="s">
        <v>93</v>
      </c>
      <c r="M29" s="22" t="s">
        <v>94</v>
      </c>
      <c r="N29" s="22" t="s">
        <v>64</v>
      </c>
      <c r="O29" s="24" t="n">
        <v>41916</v>
      </c>
      <c r="P29" s="27" t="n">
        <v>7835</v>
      </c>
      <c r="Q29" s="26" t="e">
        <f aca="false">SUM(P29/H29)</f>
        <v>#DIV/0!</v>
      </c>
      <c r="R29" s="27"/>
      <c r="S29" s="27"/>
      <c r="T29" s="27"/>
      <c r="U29" s="27"/>
      <c r="V29" s="27"/>
      <c r="W29" s="27"/>
      <c r="X29" s="28"/>
      <c r="Y29" s="28"/>
      <c r="Z29" s="27"/>
      <c r="AA29" s="29" t="s">
        <v>71</v>
      </c>
      <c r="AB29" s="30"/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L29" s="20" t="s">
        <v>219</v>
      </c>
      <c r="AM29" s="20" t="s">
        <v>220</v>
      </c>
      <c r="AW29" s="27"/>
      <c r="AY29" s="27"/>
      <c r="BA29" s="27"/>
      <c r="BC29" s="27"/>
      <c r="BE29" s="27"/>
      <c r="BG29" s="27"/>
    </row>
    <row r="30" s="20" customFormat="true" ht="12.75" hidden="true" customHeight="true" outlineLevel="0" collapsed="false">
      <c r="A30" s="19" t="n">
        <v>15029</v>
      </c>
      <c r="B30" s="20" t="s">
        <v>221</v>
      </c>
      <c r="C30" s="21" t="s">
        <v>222</v>
      </c>
      <c r="D30" s="20" t="s">
        <v>216</v>
      </c>
      <c r="E30" s="21" t="s">
        <v>217</v>
      </c>
      <c r="F30" s="20" t="s">
        <v>64</v>
      </c>
      <c r="G30" s="22" t="s">
        <v>218</v>
      </c>
      <c r="H30" s="23"/>
      <c r="I30" s="22" t="s">
        <v>85</v>
      </c>
      <c r="J30" s="22" t="s">
        <v>130</v>
      </c>
      <c r="K30" s="22" t="s">
        <v>92</v>
      </c>
      <c r="L30" s="22" t="s">
        <v>93</v>
      </c>
      <c r="M30" s="22" t="s">
        <v>94</v>
      </c>
      <c r="N30" s="22" t="s">
        <v>64</v>
      </c>
      <c r="O30" s="24" t="n">
        <v>41916</v>
      </c>
      <c r="P30" s="27" t="n">
        <v>6965</v>
      </c>
      <c r="Q30" s="26" t="e">
        <f aca="false">SUM(P30/H30)</f>
        <v>#DIV/0!</v>
      </c>
      <c r="R30" s="27"/>
      <c r="S30" s="27"/>
      <c r="T30" s="27"/>
      <c r="U30" s="27"/>
      <c r="V30" s="27"/>
      <c r="W30" s="27"/>
      <c r="X30" s="28"/>
      <c r="Y30" s="28"/>
      <c r="Z30" s="27"/>
      <c r="AA30" s="29" t="s">
        <v>71</v>
      </c>
      <c r="AB30" s="30" t="n">
        <v>0.1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L30" s="20" t="s">
        <v>219</v>
      </c>
      <c r="AM30" s="20" t="s">
        <v>220</v>
      </c>
      <c r="AW30" s="27"/>
      <c r="AY30" s="27"/>
      <c r="BA30" s="27"/>
      <c r="BC30" s="27"/>
      <c r="BE30" s="27"/>
      <c r="BG30" s="27"/>
    </row>
    <row r="31" s="20" customFormat="true" ht="12.75" hidden="false" customHeight="true" outlineLevel="0" collapsed="false">
      <c r="A31" s="19" t="n">
        <v>15030</v>
      </c>
      <c r="B31" s="20" t="s">
        <v>223</v>
      </c>
      <c r="C31" s="21" t="s">
        <v>224</v>
      </c>
      <c r="D31" s="20" t="s">
        <v>216</v>
      </c>
      <c r="E31" s="21" t="s">
        <v>217</v>
      </c>
      <c r="F31" s="20" t="s">
        <v>64</v>
      </c>
      <c r="G31" s="22" t="s">
        <v>218</v>
      </c>
      <c r="H31" s="23"/>
      <c r="I31" s="22" t="s">
        <v>85</v>
      </c>
      <c r="J31" s="22" t="s">
        <v>67</v>
      </c>
      <c r="K31" s="22" t="s">
        <v>92</v>
      </c>
      <c r="L31" s="22" t="s">
        <v>93</v>
      </c>
      <c r="M31" s="22" t="s">
        <v>94</v>
      </c>
      <c r="N31" s="22" t="s">
        <v>64</v>
      </c>
      <c r="O31" s="24" t="n">
        <v>41916</v>
      </c>
      <c r="P31" s="27" t="n">
        <v>27387</v>
      </c>
      <c r="Q31" s="26" t="e">
        <f aca="false">SUM(P31/H31)</f>
        <v>#DIV/0!</v>
      </c>
      <c r="R31" s="27"/>
      <c r="S31" s="27"/>
      <c r="T31" s="27"/>
      <c r="U31" s="27"/>
      <c r="V31" s="27"/>
      <c r="W31" s="27"/>
      <c r="X31" s="28"/>
      <c r="Y31" s="28"/>
      <c r="Z31" s="27"/>
      <c r="AA31" s="29" t="s">
        <v>109</v>
      </c>
      <c r="AB31" s="30" t="n">
        <v>0.1</v>
      </c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L31" s="20" t="s">
        <v>219</v>
      </c>
      <c r="AM31" s="20" t="s">
        <v>220</v>
      </c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15031</v>
      </c>
      <c r="B32" s="20" t="s">
        <v>225</v>
      </c>
      <c r="C32" s="21" t="s">
        <v>226</v>
      </c>
      <c r="D32" s="35" t="s">
        <v>216</v>
      </c>
      <c r="E32" s="20" t="s">
        <v>217</v>
      </c>
      <c r="F32" s="20" t="s">
        <v>64</v>
      </c>
      <c r="G32" s="22" t="s">
        <v>218</v>
      </c>
      <c r="H32" s="23"/>
      <c r="I32" s="22" t="s">
        <v>85</v>
      </c>
      <c r="J32" s="22" t="s">
        <v>67</v>
      </c>
      <c r="K32" s="22" t="s">
        <v>92</v>
      </c>
      <c r="L32" s="22" t="s">
        <v>93</v>
      </c>
      <c r="M32" s="22" t="s">
        <v>94</v>
      </c>
      <c r="N32" s="22" t="s">
        <v>64</v>
      </c>
      <c r="O32" s="24" t="n">
        <v>41916</v>
      </c>
      <c r="P32" s="27" t="n">
        <v>19640</v>
      </c>
      <c r="Q32" s="26" t="e">
        <f aca="false">SUM(P32/H32)</f>
        <v>#DIV/0!</v>
      </c>
      <c r="R32" s="27"/>
      <c r="S32" s="27"/>
      <c r="T32" s="27"/>
      <c r="U32" s="27"/>
      <c r="V32" s="27"/>
      <c r="W32" s="27"/>
      <c r="X32" s="28"/>
      <c r="Y32" s="28"/>
      <c r="Z32" s="27"/>
      <c r="AA32" s="29" t="s">
        <v>71</v>
      </c>
      <c r="AB32" s="30" t="n">
        <v>0.1</v>
      </c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L32" s="20" t="s">
        <v>219</v>
      </c>
      <c r="AM32" s="20" t="s">
        <v>220</v>
      </c>
      <c r="AW32" s="27"/>
      <c r="AY32" s="27"/>
      <c r="BA32" s="27"/>
      <c r="BC32" s="27"/>
      <c r="BE32" s="27"/>
      <c r="BG32" s="27"/>
    </row>
    <row r="33" s="20" customFormat="true" ht="12.75" hidden="false" customHeight="true" outlineLevel="0" collapsed="false">
      <c r="A33" s="19" t="n">
        <v>15032</v>
      </c>
      <c r="B33" s="20" t="s">
        <v>227</v>
      </c>
      <c r="C33" s="21" t="s">
        <v>228</v>
      </c>
      <c r="D33" s="20" t="s">
        <v>229</v>
      </c>
      <c r="E33" s="21" t="s">
        <v>98</v>
      </c>
      <c r="F33" s="20" t="s">
        <v>64</v>
      </c>
      <c r="G33" s="22" t="s">
        <v>65</v>
      </c>
      <c r="H33" s="23"/>
      <c r="I33" s="22" t="s">
        <v>66</v>
      </c>
      <c r="J33" s="22" t="s">
        <v>67</v>
      </c>
      <c r="K33" s="22" t="s">
        <v>68</v>
      </c>
      <c r="L33" s="22" t="s">
        <v>93</v>
      </c>
      <c r="M33" s="22" t="s">
        <v>94</v>
      </c>
      <c r="N33" s="22" t="s">
        <v>64</v>
      </c>
      <c r="O33" s="24" t="n">
        <v>41926</v>
      </c>
      <c r="P33" s="27" t="n">
        <v>46300</v>
      </c>
      <c r="Q33" s="26" t="e">
        <f aca="false">SUM(P33/H33)</f>
        <v>#DIV/0!</v>
      </c>
      <c r="R33" s="27"/>
      <c r="S33" s="27"/>
      <c r="T33" s="27"/>
      <c r="U33" s="27"/>
      <c r="V33" s="27"/>
      <c r="W33" s="27"/>
      <c r="X33" s="28"/>
      <c r="Y33" s="28"/>
      <c r="Z33" s="27"/>
      <c r="AA33" s="29" t="s">
        <v>109</v>
      </c>
      <c r="AB33" s="30" t="n">
        <v>0.05</v>
      </c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L33" s="20" t="s">
        <v>79</v>
      </c>
      <c r="AM33" s="20" t="s">
        <v>230</v>
      </c>
      <c r="AW33" s="27"/>
      <c r="AY33" s="27"/>
      <c r="BA33" s="27"/>
      <c r="BC33" s="27"/>
      <c r="BE33" s="27"/>
      <c r="BG33" s="27"/>
    </row>
    <row r="34" s="20" customFormat="true" ht="12.75" hidden="true" customHeight="true" outlineLevel="0" collapsed="false">
      <c r="A34" s="19" t="n">
        <v>15033</v>
      </c>
      <c r="B34" s="20" t="s">
        <v>231</v>
      </c>
      <c r="C34" s="21" t="s">
        <v>232</v>
      </c>
      <c r="D34" s="20" t="s">
        <v>233</v>
      </c>
      <c r="E34" s="21" t="s">
        <v>63</v>
      </c>
      <c r="F34" s="20" t="s">
        <v>64</v>
      </c>
      <c r="G34" s="22" t="s">
        <v>65</v>
      </c>
      <c r="H34" s="23"/>
      <c r="I34" s="22" t="s">
        <v>102</v>
      </c>
      <c r="J34" s="22" t="s">
        <v>67</v>
      </c>
      <c r="K34" s="22" t="s">
        <v>68</v>
      </c>
      <c r="L34" s="22" t="s">
        <v>93</v>
      </c>
      <c r="M34" s="22" t="s">
        <v>94</v>
      </c>
      <c r="N34" s="22" t="s">
        <v>64</v>
      </c>
      <c r="O34" s="24" t="n">
        <v>41920</v>
      </c>
      <c r="P34" s="27" t="n">
        <v>5950</v>
      </c>
      <c r="Q34" s="26" t="e">
        <f aca="false">SUM(P34/H34)</f>
        <v>#DIV/0!</v>
      </c>
      <c r="R34" s="27"/>
      <c r="S34" s="27"/>
      <c r="T34" s="27"/>
      <c r="U34" s="27"/>
      <c r="V34" s="27"/>
      <c r="W34" s="27"/>
      <c r="X34" s="28"/>
      <c r="Y34" s="28"/>
      <c r="Z34" s="27"/>
      <c r="AA34" s="29" t="s">
        <v>71</v>
      </c>
      <c r="AB34" s="30"/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L34" s="20" t="s">
        <v>110</v>
      </c>
      <c r="AM34" s="20" t="s">
        <v>234</v>
      </c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15034</v>
      </c>
      <c r="B35" s="20" t="s">
        <v>235</v>
      </c>
      <c r="C35" s="21" t="s">
        <v>236</v>
      </c>
      <c r="D35" s="20" t="s">
        <v>74</v>
      </c>
      <c r="E35" s="21" t="s">
        <v>75</v>
      </c>
      <c r="F35" s="20" t="s">
        <v>64</v>
      </c>
      <c r="G35" s="22" t="s">
        <v>65</v>
      </c>
      <c r="H35" s="23" t="n">
        <v>1430</v>
      </c>
      <c r="I35" s="22" t="s">
        <v>66</v>
      </c>
      <c r="J35" s="22" t="s">
        <v>76</v>
      </c>
      <c r="K35" s="22" t="s">
        <v>68</v>
      </c>
      <c r="L35" s="22" t="s">
        <v>148</v>
      </c>
      <c r="M35" s="22" t="s">
        <v>70</v>
      </c>
      <c r="N35" s="22" t="s">
        <v>64</v>
      </c>
      <c r="O35" s="24" t="n">
        <v>41921</v>
      </c>
      <c r="P35" s="27" t="n">
        <v>173835</v>
      </c>
      <c r="Q35" s="26" t="n">
        <f aca="false">SUM(P35/H35)</f>
        <v>121.562937062937</v>
      </c>
      <c r="R35" s="27"/>
      <c r="S35" s="27"/>
      <c r="T35" s="27"/>
      <c r="U35" s="27"/>
      <c r="V35" s="27"/>
      <c r="W35" s="27"/>
      <c r="X35" s="28"/>
      <c r="Y35" s="28"/>
      <c r="Z35" s="27"/>
      <c r="AA35" s="29" t="s">
        <v>71</v>
      </c>
      <c r="AB35" s="30"/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L35" s="20" t="s">
        <v>237</v>
      </c>
      <c r="AM35" s="20" t="s">
        <v>238</v>
      </c>
      <c r="AW35" s="27"/>
      <c r="AY35" s="27"/>
      <c r="BA35" s="27"/>
      <c r="BC35" s="27"/>
      <c r="BE35" s="27"/>
      <c r="BG35" s="27"/>
    </row>
    <row r="36" s="20" customFormat="true" ht="12.75" hidden="false" customHeight="true" outlineLevel="0" collapsed="false">
      <c r="A36" s="19" t="n">
        <v>15035</v>
      </c>
      <c r="B36" s="20" t="s">
        <v>239</v>
      </c>
      <c r="C36" s="21" t="s">
        <v>240</v>
      </c>
      <c r="D36" s="20" t="s">
        <v>241</v>
      </c>
      <c r="E36" s="21" t="s">
        <v>63</v>
      </c>
      <c r="F36" s="20" t="s">
        <v>64</v>
      </c>
      <c r="G36" s="22" t="s">
        <v>65</v>
      </c>
      <c r="H36" s="23"/>
      <c r="I36" s="22" t="s">
        <v>85</v>
      </c>
      <c r="J36" s="22" t="s">
        <v>76</v>
      </c>
      <c r="K36" s="22" t="s">
        <v>68</v>
      </c>
      <c r="L36" s="22" t="s">
        <v>131</v>
      </c>
      <c r="M36" s="22" t="s">
        <v>70</v>
      </c>
      <c r="N36" s="22" t="s">
        <v>64</v>
      </c>
      <c r="O36" s="24" t="n">
        <v>41921</v>
      </c>
      <c r="P36" s="27" t="n">
        <v>39934</v>
      </c>
      <c r="Q36" s="26" t="e">
        <f aca="false">SUM(P36/H36)</f>
        <v>#DIV/0!</v>
      </c>
      <c r="R36" s="27" t="n">
        <v>14375</v>
      </c>
      <c r="S36" s="27"/>
      <c r="T36" s="27"/>
      <c r="U36" s="27"/>
      <c r="V36" s="27"/>
      <c r="W36" s="27"/>
      <c r="X36" s="28" t="n">
        <v>0.15</v>
      </c>
      <c r="Y36" s="28" t="n">
        <v>0.05</v>
      </c>
      <c r="Z36" s="27"/>
      <c r="AA36" s="29" t="s">
        <v>77</v>
      </c>
      <c r="AB36" s="30" t="n">
        <v>0.01</v>
      </c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L36" s="20" t="s">
        <v>206</v>
      </c>
      <c r="AM36" s="20" t="s">
        <v>207</v>
      </c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15036</v>
      </c>
      <c r="B37" s="20" t="s">
        <v>242</v>
      </c>
      <c r="C37" s="21" t="s">
        <v>243</v>
      </c>
      <c r="D37" s="20" t="s">
        <v>244</v>
      </c>
      <c r="E37" s="21" t="s">
        <v>245</v>
      </c>
      <c r="F37" s="20" t="s">
        <v>64</v>
      </c>
      <c r="G37" s="22" t="s">
        <v>65</v>
      </c>
      <c r="H37" s="23"/>
      <c r="I37" s="22" t="s">
        <v>85</v>
      </c>
      <c r="J37" s="22" t="s">
        <v>130</v>
      </c>
      <c r="K37" s="22" t="s">
        <v>92</v>
      </c>
      <c r="L37" s="22" t="s">
        <v>93</v>
      </c>
      <c r="M37" s="22" t="s">
        <v>94</v>
      </c>
      <c r="N37" s="22" t="s">
        <v>64</v>
      </c>
      <c r="O37" s="24" t="n">
        <v>41920</v>
      </c>
      <c r="P37" s="27" t="n">
        <v>16120</v>
      </c>
      <c r="Q37" s="26" t="e">
        <f aca="false">SUM(P37/H37)</f>
        <v>#DIV/0!</v>
      </c>
      <c r="R37" s="27"/>
      <c r="S37" s="27"/>
      <c r="T37" s="27"/>
      <c r="U37" s="27"/>
      <c r="V37" s="27"/>
      <c r="W37" s="27"/>
      <c r="X37" s="28"/>
      <c r="Y37" s="28"/>
      <c r="Z37" s="27"/>
      <c r="AA37" s="29" t="s">
        <v>77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L37" s="20" t="s">
        <v>246</v>
      </c>
      <c r="AM37" s="20" t="s">
        <v>247</v>
      </c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15037</v>
      </c>
      <c r="B38" s="20" t="s">
        <v>248</v>
      </c>
      <c r="C38" s="21" t="s">
        <v>249</v>
      </c>
      <c r="D38" s="20" t="s">
        <v>216</v>
      </c>
      <c r="E38" s="21" t="s">
        <v>217</v>
      </c>
      <c r="F38" s="20" t="s">
        <v>64</v>
      </c>
      <c r="G38" s="22" t="s">
        <v>218</v>
      </c>
      <c r="H38" s="23"/>
      <c r="I38" s="22" t="s">
        <v>85</v>
      </c>
      <c r="J38" s="22" t="s">
        <v>67</v>
      </c>
      <c r="K38" s="22" t="s">
        <v>92</v>
      </c>
      <c r="L38" s="22" t="s">
        <v>93</v>
      </c>
      <c r="M38" s="22" t="s">
        <v>94</v>
      </c>
      <c r="N38" s="22" t="s">
        <v>64</v>
      </c>
      <c r="O38" s="24" t="n">
        <v>41921</v>
      </c>
      <c r="P38" s="27" t="n">
        <v>23692</v>
      </c>
      <c r="Q38" s="26" t="e">
        <f aca="false">SUM(P38/H38)</f>
        <v>#DIV/0!</v>
      </c>
      <c r="R38" s="27"/>
      <c r="S38" s="27"/>
      <c r="T38" s="27"/>
      <c r="U38" s="27"/>
      <c r="V38" s="27"/>
      <c r="W38" s="27"/>
      <c r="X38" s="28"/>
      <c r="Y38" s="28"/>
      <c r="Z38" s="27"/>
      <c r="AA38" s="29" t="s">
        <v>71</v>
      </c>
      <c r="AB38" s="30" t="n">
        <v>1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219</v>
      </c>
      <c r="AM38" s="20" t="s">
        <v>250</v>
      </c>
      <c r="AW38" s="27"/>
      <c r="AY38" s="27"/>
      <c r="BA38" s="27"/>
      <c r="BC38" s="27"/>
      <c r="BE38" s="27"/>
      <c r="BG38" s="27"/>
    </row>
    <row r="39" s="20" customFormat="true" ht="12.75" hidden="false" customHeight="true" outlineLevel="0" collapsed="false">
      <c r="A39" s="19" t="n">
        <v>15038</v>
      </c>
      <c r="B39" s="20" t="s">
        <v>251</v>
      </c>
      <c r="C39" s="21" t="s">
        <v>252</v>
      </c>
      <c r="D39" s="20" t="s">
        <v>253</v>
      </c>
      <c r="E39" s="21" t="s">
        <v>84</v>
      </c>
      <c r="F39" s="20" t="s">
        <v>64</v>
      </c>
      <c r="G39" s="22" t="s">
        <v>65</v>
      </c>
      <c r="H39" s="23"/>
      <c r="I39" s="22" t="s">
        <v>85</v>
      </c>
      <c r="J39" s="22" t="s">
        <v>67</v>
      </c>
      <c r="K39" s="22" t="s">
        <v>92</v>
      </c>
      <c r="L39" s="22" t="s">
        <v>93</v>
      </c>
      <c r="M39" s="22" t="s">
        <v>94</v>
      </c>
      <c r="N39" s="22" t="s">
        <v>64</v>
      </c>
      <c r="O39" s="24" t="n">
        <v>41922</v>
      </c>
      <c r="P39" s="27" t="n">
        <v>4122</v>
      </c>
      <c r="Q39" s="26" t="e">
        <f aca="false">SUM(P39/H39)</f>
        <v>#DIV/0!</v>
      </c>
      <c r="R39" s="27"/>
      <c r="S39" s="27"/>
      <c r="T39" s="27"/>
      <c r="U39" s="27"/>
      <c r="V39" s="27"/>
      <c r="W39" s="27"/>
      <c r="X39" s="28"/>
      <c r="Y39" s="28"/>
      <c r="Z39" s="27"/>
      <c r="AA39" s="29" t="s">
        <v>109</v>
      </c>
      <c r="AB39" s="30" t="n">
        <v>0.02</v>
      </c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L39" s="20" t="s">
        <v>254</v>
      </c>
      <c r="AM39" s="20" t="s">
        <v>255</v>
      </c>
      <c r="AW39" s="27"/>
      <c r="AY39" s="27"/>
      <c r="BA39" s="27"/>
      <c r="BC39" s="27"/>
      <c r="BE39" s="27"/>
      <c r="BG39" s="27"/>
    </row>
    <row r="40" s="20" customFormat="true" ht="12.75" hidden="false" customHeight="true" outlineLevel="0" collapsed="false">
      <c r="A40" s="19" t="n">
        <v>15039</v>
      </c>
      <c r="B40" s="20" t="s">
        <v>256</v>
      </c>
      <c r="C40" s="21" t="s">
        <v>257</v>
      </c>
      <c r="D40" s="20" t="s">
        <v>258</v>
      </c>
      <c r="E40" s="21" t="s">
        <v>259</v>
      </c>
      <c r="F40" s="20" t="s">
        <v>64</v>
      </c>
      <c r="G40" s="22" t="s">
        <v>65</v>
      </c>
      <c r="H40" s="23"/>
      <c r="I40" s="22" t="s">
        <v>85</v>
      </c>
      <c r="J40" s="22" t="s">
        <v>67</v>
      </c>
      <c r="K40" s="22" t="s">
        <v>92</v>
      </c>
      <c r="L40" s="22" t="s">
        <v>93</v>
      </c>
      <c r="M40" s="22" t="s">
        <v>94</v>
      </c>
      <c r="N40" s="22" t="s">
        <v>64</v>
      </c>
      <c r="O40" s="24" t="n">
        <v>41921</v>
      </c>
      <c r="P40" s="27" t="n">
        <v>2460</v>
      </c>
      <c r="Q40" s="26" t="e">
        <f aca="false">SUM(P40/H40)</f>
        <v>#DIV/0!</v>
      </c>
      <c r="R40" s="27"/>
      <c r="S40" s="27"/>
      <c r="T40" s="27"/>
      <c r="U40" s="27"/>
      <c r="V40" s="27"/>
      <c r="W40" s="27"/>
      <c r="X40" s="28"/>
      <c r="Y40" s="28"/>
      <c r="Z40" s="27"/>
      <c r="AA40" s="29" t="s">
        <v>109</v>
      </c>
      <c r="AB40" s="30" t="n">
        <v>0.02</v>
      </c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L40" s="20" t="s">
        <v>260</v>
      </c>
      <c r="AM40" s="20" t="s">
        <v>261</v>
      </c>
      <c r="AW40" s="27"/>
      <c r="AY40" s="27"/>
      <c r="BA40" s="27"/>
      <c r="BC40" s="27"/>
      <c r="BE40" s="27"/>
      <c r="BG40" s="27"/>
    </row>
    <row r="41" s="20" customFormat="true" ht="12.75" hidden="false" customHeight="true" outlineLevel="0" collapsed="false">
      <c r="A41" s="19" t="n">
        <v>15040</v>
      </c>
      <c r="B41" s="20" t="s">
        <v>262</v>
      </c>
      <c r="C41" s="21" t="s">
        <v>263</v>
      </c>
      <c r="D41" s="20" t="s">
        <v>264</v>
      </c>
      <c r="E41" s="21" t="s">
        <v>75</v>
      </c>
      <c r="F41" s="20" t="s">
        <v>64</v>
      </c>
      <c r="G41" s="22" t="s">
        <v>65</v>
      </c>
      <c r="H41" s="23"/>
      <c r="I41" s="22" t="s">
        <v>66</v>
      </c>
      <c r="J41" s="22"/>
      <c r="K41" s="22" t="s">
        <v>68</v>
      </c>
      <c r="L41" s="22" t="s">
        <v>265</v>
      </c>
      <c r="M41" s="22" t="s">
        <v>106</v>
      </c>
      <c r="N41" s="22" t="s">
        <v>64</v>
      </c>
      <c r="O41" s="24" t="n">
        <v>41921</v>
      </c>
      <c r="P41" s="27"/>
      <c r="Q41" s="26" t="e">
        <f aca="false">SUM(P41/H41)</f>
        <v>#DIV/0!</v>
      </c>
      <c r="R41" s="27"/>
      <c r="S41" s="27"/>
      <c r="T41" s="27"/>
      <c r="U41" s="27"/>
      <c r="V41" s="27"/>
      <c r="W41" s="27"/>
      <c r="X41" s="28"/>
      <c r="Y41" s="28"/>
      <c r="Z41" s="27"/>
      <c r="AA41" s="29" t="s">
        <v>155</v>
      </c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false" customHeight="true" outlineLevel="0" collapsed="false">
      <c r="A42" s="19" t="n">
        <v>15041</v>
      </c>
      <c r="B42" s="20" t="s">
        <v>266</v>
      </c>
      <c r="C42" s="21" t="s">
        <v>267</v>
      </c>
      <c r="D42" s="20" t="s">
        <v>186</v>
      </c>
      <c r="E42" s="21" t="s">
        <v>75</v>
      </c>
      <c r="F42" s="20" t="s">
        <v>64</v>
      </c>
      <c r="G42" s="22" t="s">
        <v>65</v>
      </c>
      <c r="H42" s="23"/>
      <c r="I42" s="22" t="s">
        <v>85</v>
      </c>
      <c r="J42" s="22" t="s">
        <v>67</v>
      </c>
      <c r="K42" s="22" t="s">
        <v>182</v>
      </c>
      <c r="L42" s="22" t="s">
        <v>93</v>
      </c>
      <c r="M42" s="22" t="s">
        <v>94</v>
      </c>
      <c r="N42" s="22" t="s">
        <v>64</v>
      </c>
      <c r="O42" s="24" t="n">
        <v>41921</v>
      </c>
      <c r="P42" s="27" t="n">
        <v>33290</v>
      </c>
      <c r="Q42" s="26" t="e">
        <f aca="false">SUM(P42/H42)</f>
        <v>#DIV/0!</v>
      </c>
      <c r="R42" s="27" t="n">
        <v>6500</v>
      </c>
      <c r="S42" s="27"/>
      <c r="T42" s="27"/>
      <c r="U42" s="27"/>
      <c r="V42" s="27"/>
      <c r="W42" s="27"/>
      <c r="X42" s="28"/>
      <c r="Y42" s="28"/>
      <c r="Z42" s="27"/>
      <c r="AA42" s="29" t="s">
        <v>109</v>
      </c>
      <c r="AB42" s="30" t="n">
        <v>0.02</v>
      </c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L42" s="20" t="s">
        <v>268</v>
      </c>
      <c r="AM42" s="20" t="s">
        <v>269</v>
      </c>
      <c r="AW42" s="27"/>
      <c r="AY42" s="27"/>
      <c r="BA42" s="27"/>
      <c r="BC42" s="27"/>
      <c r="BE42" s="27"/>
      <c r="BG42" s="27"/>
    </row>
    <row r="43" s="20" customFormat="true" ht="12.75" hidden="true" customHeight="true" outlineLevel="0" collapsed="false">
      <c r="A43" s="19" t="n">
        <v>15042</v>
      </c>
      <c r="B43" s="20" t="s">
        <v>270</v>
      </c>
      <c r="C43" s="21" t="s">
        <v>271</v>
      </c>
      <c r="D43" s="20" t="s">
        <v>272</v>
      </c>
      <c r="E43" s="21" t="s">
        <v>63</v>
      </c>
      <c r="F43" s="20" t="s">
        <v>64</v>
      </c>
      <c r="G43" s="22" t="s">
        <v>65</v>
      </c>
      <c r="H43" s="23"/>
      <c r="I43" s="22" t="s">
        <v>102</v>
      </c>
      <c r="J43" s="22" t="s">
        <v>67</v>
      </c>
      <c r="K43" s="22" t="s">
        <v>92</v>
      </c>
      <c r="L43" s="22" t="s">
        <v>93</v>
      </c>
      <c r="M43" s="22" t="s">
        <v>94</v>
      </c>
      <c r="N43" s="22" t="s">
        <v>64</v>
      </c>
      <c r="O43" s="24" t="n">
        <v>41921</v>
      </c>
      <c r="P43" s="27" t="n">
        <v>1966</v>
      </c>
      <c r="Q43" s="26" t="e">
        <f aca="false">SUM(P43/H43)</f>
        <v>#DIV/0!</v>
      </c>
      <c r="R43" s="27"/>
      <c r="S43" s="27"/>
      <c r="T43" s="27"/>
      <c r="U43" s="27"/>
      <c r="V43" s="27"/>
      <c r="W43" s="27"/>
      <c r="X43" s="28"/>
      <c r="Y43" s="28"/>
      <c r="Z43" s="27"/>
      <c r="AA43" s="29" t="s">
        <v>71</v>
      </c>
      <c r="AB43" s="30"/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273</v>
      </c>
      <c r="AM43" s="20" t="s">
        <v>274</v>
      </c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15043</v>
      </c>
      <c r="B44" s="20" t="s">
        <v>275</v>
      </c>
      <c r="C44" s="21" t="s">
        <v>276</v>
      </c>
      <c r="D44" s="20" t="s">
        <v>272</v>
      </c>
      <c r="E44" s="21" t="s">
        <v>63</v>
      </c>
      <c r="F44" s="20" t="s">
        <v>64</v>
      </c>
      <c r="G44" s="22" t="s">
        <v>65</v>
      </c>
      <c r="H44" s="23"/>
      <c r="I44" s="22" t="s">
        <v>102</v>
      </c>
      <c r="J44" s="22" t="s">
        <v>67</v>
      </c>
      <c r="K44" s="22" t="s">
        <v>92</v>
      </c>
      <c r="L44" s="22" t="s">
        <v>93</v>
      </c>
      <c r="M44" s="22" t="s">
        <v>94</v>
      </c>
      <c r="N44" s="22" t="s">
        <v>64</v>
      </c>
      <c r="O44" s="24" t="n">
        <v>41921</v>
      </c>
      <c r="P44" s="27" t="n">
        <v>1686</v>
      </c>
      <c r="Q44" s="26" t="e">
        <f aca="false">SUM(P44/H44)</f>
        <v>#DIV/0!</v>
      </c>
      <c r="R44" s="27"/>
      <c r="S44" s="27"/>
      <c r="T44" s="27"/>
      <c r="U44" s="27"/>
      <c r="V44" s="27"/>
      <c r="W44" s="27"/>
      <c r="X44" s="28"/>
      <c r="Y44" s="28"/>
      <c r="Z44" s="27"/>
      <c r="AA44" s="29" t="s">
        <v>71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273</v>
      </c>
      <c r="AM44" s="20" t="s">
        <v>274</v>
      </c>
      <c r="AW44" s="27"/>
      <c r="AY44" s="27"/>
      <c r="BA44" s="27"/>
      <c r="BC44" s="27"/>
      <c r="BE44" s="27"/>
      <c r="BG44" s="27"/>
    </row>
    <row r="45" s="20" customFormat="true" ht="12.75" hidden="false" customHeight="true" outlineLevel="0" collapsed="false">
      <c r="A45" s="19" t="n">
        <v>15044</v>
      </c>
      <c r="B45" s="20" t="s">
        <v>277</v>
      </c>
      <c r="C45" s="21" t="s">
        <v>144</v>
      </c>
      <c r="D45" s="20" t="s">
        <v>278</v>
      </c>
      <c r="E45" s="21" t="s">
        <v>75</v>
      </c>
      <c r="F45" s="20" t="s">
        <v>64</v>
      </c>
      <c r="G45" s="22" t="s">
        <v>65</v>
      </c>
      <c r="H45" s="23"/>
      <c r="I45" s="22" t="s">
        <v>102</v>
      </c>
      <c r="J45" s="22" t="s">
        <v>67</v>
      </c>
      <c r="K45" s="22" t="s">
        <v>92</v>
      </c>
      <c r="L45" s="22" t="s">
        <v>131</v>
      </c>
      <c r="M45" s="22" t="s">
        <v>70</v>
      </c>
      <c r="N45" s="22" t="s">
        <v>64</v>
      </c>
      <c r="O45" s="24" t="n">
        <v>41926</v>
      </c>
      <c r="P45" s="27" t="n">
        <v>721</v>
      </c>
      <c r="Q45" s="26" t="e">
        <f aca="false">SUM(P45/H45)</f>
        <v>#DIV/0!</v>
      </c>
      <c r="R45" s="27"/>
      <c r="S45" s="27"/>
      <c r="T45" s="27"/>
      <c r="U45" s="27"/>
      <c r="V45" s="27"/>
      <c r="W45" s="27"/>
      <c r="X45" s="28"/>
      <c r="Y45" s="28"/>
      <c r="Z45" s="27"/>
      <c r="AA45" s="29" t="s">
        <v>109</v>
      </c>
      <c r="AB45" s="30" t="n">
        <v>0.02</v>
      </c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L45" s="20" t="s">
        <v>110</v>
      </c>
      <c r="AM45" s="20" t="s">
        <v>279</v>
      </c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15045</v>
      </c>
      <c r="B46" s="20" t="s">
        <v>280</v>
      </c>
      <c r="C46" s="21" t="s">
        <v>281</v>
      </c>
      <c r="D46" s="20" t="s">
        <v>233</v>
      </c>
      <c r="E46" s="21" t="s">
        <v>63</v>
      </c>
      <c r="F46" s="20" t="s">
        <v>64</v>
      </c>
      <c r="G46" s="22" t="s">
        <v>65</v>
      </c>
      <c r="H46" s="23"/>
      <c r="I46" s="22" t="s">
        <v>102</v>
      </c>
      <c r="J46" s="22" t="s">
        <v>67</v>
      </c>
      <c r="K46" s="22" t="s">
        <v>92</v>
      </c>
      <c r="L46" s="22" t="s">
        <v>93</v>
      </c>
      <c r="M46" s="22" t="s">
        <v>94</v>
      </c>
      <c r="N46" s="22" t="s">
        <v>64</v>
      </c>
      <c r="O46" s="24" t="n">
        <v>41926</v>
      </c>
      <c r="P46" s="27" t="n">
        <v>1980</v>
      </c>
      <c r="Q46" s="26" t="e">
        <f aca="false">SUM(P46/H46)</f>
        <v>#DIV/0!</v>
      </c>
      <c r="R46" s="27"/>
      <c r="S46" s="27"/>
      <c r="T46" s="27"/>
      <c r="U46" s="27"/>
      <c r="V46" s="27"/>
      <c r="W46" s="27"/>
      <c r="X46" s="28"/>
      <c r="Y46" s="28"/>
      <c r="Z46" s="27"/>
      <c r="AA46" s="29" t="s">
        <v>71</v>
      </c>
      <c r="AB46" s="30"/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L46" s="20" t="s">
        <v>110</v>
      </c>
      <c r="AM46" s="20" t="s">
        <v>234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15046</v>
      </c>
      <c r="B47" s="20" t="s">
        <v>282</v>
      </c>
      <c r="C47" s="21" t="s">
        <v>283</v>
      </c>
      <c r="D47" s="20" t="s">
        <v>114</v>
      </c>
      <c r="E47" s="21" t="s">
        <v>63</v>
      </c>
      <c r="F47" s="20" t="s">
        <v>64</v>
      </c>
      <c r="G47" s="22" t="s">
        <v>65</v>
      </c>
      <c r="H47" s="23"/>
      <c r="I47" s="22" t="s">
        <v>85</v>
      </c>
      <c r="J47" s="22" t="s">
        <v>67</v>
      </c>
      <c r="K47" s="22" t="s">
        <v>92</v>
      </c>
      <c r="L47" s="22" t="s">
        <v>93</v>
      </c>
      <c r="M47" s="22" t="s">
        <v>94</v>
      </c>
      <c r="N47" s="22" t="s">
        <v>64</v>
      </c>
      <c r="O47" s="24" t="n">
        <v>41926</v>
      </c>
      <c r="P47" s="27" t="n">
        <v>62472</v>
      </c>
      <c r="Q47" s="26" t="e">
        <f aca="false">SUM(P47/H47)</f>
        <v>#DIV/0!</v>
      </c>
      <c r="R47" s="27"/>
      <c r="S47" s="27"/>
      <c r="T47" s="27"/>
      <c r="U47" s="27"/>
      <c r="V47" s="27"/>
      <c r="W47" s="27"/>
      <c r="X47" s="28"/>
      <c r="Y47" s="28"/>
      <c r="Z47" s="27"/>
      <c r="AA47" s="29" t="s">
        <v>71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L47" s="20" t="s">
        <v>284</v>
      </c>
      <c r="AM47" s="20" t="s">
        <v>285</v>
      </c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15047</v>
      </c>
      <c r="B48" s="20" t="s">
        <v>286</v>
      </c>
      <c r="C48" s="21" t="s">
        <v>287</v>
      </c>
      <c r="D48" s="20" t="s">
        <v>288</v>
      </c>
      <c r="E48" s="21" t="s">
        <v>259</v>
      </c>
      <c r="F48" s="20" t="s">
        <v>64</v>
      </c>
      <c r="G48" s="22" t="s">
        <v>65</v>
      </c>
      <c r="H48" s="23"/>
      <c r="I48" s="22" t="s">
        <v>102</v>
      </c>
      <c r="J48" s="22" t="s">
        <v>67</v>
      </c>
      <c r="K48" s="22" t="s">
        <v>92</v>
      </c>
      <c r="L48" s="22" t="s">
        <v>93</v>
      </c>
      <c r="M48" s="22" t="s">
        <v>94</v>
      </c>
      <c r="N48" s="22" t="s">
        <v>64</v>
      </c>
      <c r="O48" s="24" t="n">
        <v>41933</v>
      </c>
      <c r="P48" s="27" t="n">
        <v>216630</v>
      </c>
      <c r="Q48" s="26" t="e">
        <f aca="false">SUM(P48/H48)</f>
        <v>#DIV/0!</v>
      </c>
      <c r="R48" s="27"/>
      <c r="S48" s="27"/>
      <c r="T48" s="27"/>
      <c r="U48" s="27"/>
      <c r="V48" s="27"/>
      <c r="W48" s="27"/>
      <c r="X48" s="28"/>
      <c r="Y48" s="28"/>
      <c r="Z48" s="27"/>
      <c r="AA48" s="29" t="s">
        <v>172</v>
      </c>
      <c r="AB48" s="30" t="n">
        <v>0.02</v>
      </c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289</v>
      </c>
      <c r="AM48" s="20" t="s">
        <v>290</v>
      </c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15048</v>
      </c>
      <c r="B49" s="20" t="s">
        <v>291</v>
      </c>
      <c r="C49" s="21" t="s">
        <v>144</v>
      </c>
      <c r="D49" s="20" t="s">
        <v>74</v>
      </c>
      <c r="E49" s="21" t="s">
        <v>75</v>
      </c>
      <c r="F49" s="20" t="s">
        <v>64</v>
      </c>
      <c r="G49" s="22" t="s">
        <v>65</v>
      </c>
      <c r="H49" s="23" t="n">
        <v>15385</v>
      </c>
      <c r="I49" s="22" t="s">
        <v>102</v>
      </c>
      <c r="J49" s="22" t="s">
        <v>130</v>
      </c>
      <c r="K49" s="22" t="s">
        <v>92</v>
      </c>
      <c r="L49" s="22" t="s">
        <v>131</v>
      </c>
      <c r="M49" s="22" t="s">
        <v>70</v>
      </c>
      <c r="N49" s="22" t="s">
        <v>64</v>
      </c>
      <c r="O49" s="24" t="n">
        <v>41934</v>
      </c>
      <c r="P49" s="27" t="n">
        <v>341618</v>
      </c>
      <c r="Q49" s="26" t="n">
        <f aca="false">SUM(P49/H49)</f>
        <v>22.2046148846279</v>
      </c>
      <c r="R49" s="27"/>
      <c r="S49" s="27"/>
      <c r="T49" s="27"/>
      <c r="U49" s="27"/>
      <c r="V49" s="27"/>
      <c r="W49" s="27"/>
      <c r="X49" s="28"/>
      <c r="Y49" s="28"/>
      <c r="Z49" s="27"/>
      <c r="AA49" s="29" t="s">
        <v>172</v>
      </c>
      <c r="AB49" s="30" t="n">
        <v>0</v>
      </c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L49" s="20" t="s">
        <v>292</v>
      </c>
      <c r="AM49" s="20" t="s">
        <v>293</v>
      </c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15049</v>
      </c>
      <c r="B50" s="20" t="s">
        <v>294</v>
      </c>
      <c r="C50" s="21" t="s">
        <v>295</v>
      </c>
      <c r="D50" s="20" t="s">
        <v>114</v>
      </c>
      <c r="E50" s="21" t="s">
        <v>63</v>
      </c>
      <c r="F50" s="20" t="s">
        <v>64</v>
      </c>
      <c r="G50" s="22" t="s">
        <v>65</v>
      </c>
      <c r="H50" s="23"/>
      <c r="I50" s="22" t="s">
        <v>181</v>
      </c>
      <c r="J50" s="22" t="s">
        <v>67</v>
      </c>
      <c r="K50" s="22" t="s">
        <v>182</v>
      </c>
      <c r="L50" s="22" t="s">
        <v>148</v>
      </c>
      <c r="M50" s="22" t="s">
        <v>70</v>
      </c>
      <c r="N50" s="22" t="s">
        <v>64</v>
      </c>
      <c r="O50" s="24" t="n">
        <v>41934</v>
      </c>
      <c r="P50" s="27" t="n">
        <v>6538</v>
      </c>
      <c r="Q50" s="26" t="e">
        <f aca="false">SUM(P50/H50)</f>
        <v>#DIV/0!</v>
      </c>
      <c r="R50" s="27"/>
      <c r="S50" s="27"/>
      <c r="T50" s="27"/>
      <c r="U50" s="27"/>
      <c r="V50" s="27"/>
      <c r="W50" s="27"/>
      <c r="X50" s="28"/>
      <c r="Y50" s="28"/>
      <c r="Z50" s="27"/>
      <c r="AA50" s="29" t="s">
        <v>71</v>
      </c>
      <c r="AB50" s="30"/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L50" s="20" t="s">
        <v>296</v>
      </c>
      <c r="AM50" s="20" t="s">
        <v>297</v>
      </c>
      <c r="AW50" s="27"/>
      <c r="AY50" s="27"/>
      <c r="BA50" s="27"/>
      <c r="BC50" s="27"/>
      <c r="BE50" s="27"/>
      <c r="BG50" s="27"/>
    </row>
    <row r="51" s="20" customFormat="true" ht="12.75" hidden="false" customHeight="true" outlineLevel="0" collapsed="false">
      <c r="A51" s="19" t="n">
        <v>15050</v>
      </c>
      <c r="B51" s="20" t="s">
        <v>298</v>
      </c>
      <c r="C51" s="21" t="s">
        <v>144</v>
      </c>
      <c r="D51" s="20" t="s">
        <v>299</v>
      </c>
      <c r="E51" s="21" t="s">
        <v>300</v>
      </c>
      <c r="F51" s="20" t="s">
        <v>64</v>
      </c>
      <c r="G51" s="22" t="s">
        <v>218</v>
      </c>
      <c r="H51" s="23" t="n">
        <v>7400</v>
      </c>
      <c r="I51" s="22" t="s">
        <v>102</v>
      </c>
      <c r="J51" s="22" t="s">
        <v>76</v>
      </c>
      <c r="K51" s="22" t="s">
        <v>92</v>
      </c>
      <c r="L51" s="22" t="s">
        <v>148</v>
      </c>
      <c r="M51" s="22" t="s">
        <v>70</v>
      </c>
      <c r="N51" s="22" t="s">
        <v>64</v>
      </c>
      <c r="O51" s="24" t="n">
        <v>41941</v>
      </c>
      <c r="P51" s="27" t="n">
        <v>99318</v>
      </c>
      <c r="Q51" s="26" t="n">
        <f aca="false">SUM(P51/H51)</f>
        <v>13.4213513513514</v>
      </c>
      <c r="R51" s="27" t="n">
        <v>100632</v>
      </c>
      <c r="S51" s="27"/>
      <c r="T51" s="27"/>
      <c r="U51" s="27"/>
      <c r="V51" s="27"/>
      <c r="W51" s="27"/>
      <c r="X51" s="28"/>
      <c r="Y51" s="28"/>
      <c r="Z51" s="27"/>
      <c r="AA51" s="29" t="s">
        <v>77</v>
      </c>
      <c r="AB51" s="30" t="n">
        <v>0.01</v>
      </c>
      <c r="AC51" s="31" t="n">
        <f aca="false">IF(AA51=Tables!J$5,AB51*P51,)</f>
        <v>0</v>
      </c>
      <c r="AD51" s="32"/>
      <c r="AE51" s="32"/>
      <c r="AF51" s="24"/>
      <c r="AG51" s="33"/>
      <c r="AH51" s="27"/>
      <c r="AI51" s="27"/>
      <c r="AL51" s="20" t="s">
        <v>301</v>
      </c>
      <c r="AM51" s="20" t="s">
        <v>302</v>
      </c>
      <c r="AW51" s="27"/>
      <c r="AY51" s="27"/>
      <c r="BA51" s="27"/>
      <c r="BC51" s="27"/>
      <c r="BE51" s="27"/>
      <c r="BG51" s="27"/>
    </row>
    <row r="52" s="20" customFormat="true" ht="12.75" hidden="false" customHeight="true" outlineLevel="0" collapsed="false">
      <c r="A52" s="19" t="n">
        <v>15051</v>
      </c>
      <c r="B52" s="20" t="s">
        <v>303</v>
      </c>
      <c r="C52" s="21" t="s">
        <v>144</v>
      </c>
      <c r="D52" s="20" t="s">
        <v>299</v>
      </c>
      <c r="E52" s="21" t="s">
        <v>300</v>
      </c>
      <c r="F52" s="20" t="s">
        <v>64</v>
      </c>
      <c r="G52" s="22" t="s">
        <v>218</v>
      </c>
      <c r="H52" s="23" t="n">
        <v>8656</v>
      </c>
      <c r="I52" s="22" t="s">
        <v>102</v>
      </c>
      <c r="J52" s="22" t="s">
        <v>76</v>
      </c>
      <c r="K52" s="22" t="s">
        <v>68</v>
      </c>
      <c r="L52" s="22" t="s">
        <v>148</v>
      </c>
      <c r="M52" s="22" t="s">
        <v>70</v>
      </c>
      <c r="N52" s="22" t="s">
        <v>64</v>
      </c>
      <c r="O52" s="24" t="n">
        <v>41941</v>
      </c>
      <c r="P52" s="27" t="n">
        <v>131916</v>
      </c>
      <c r="Q52" s="26" t="n">
        <f aca="false">SUM(P52/H52)</f>
        <v>15.2398336414048</v>
      </c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77</v>
      </c>
      <c r="AB52" s="30" t="n">
        <v>0.01</v>
      </c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L52" s="20" t="s">
        <v>301</v>
      </c>
      <c r="AM52" s="20" t="s">
        <v>302</v>
      </c>
      <c r="AW52" s="27"/>
      <c r="AY52" s="27"/>
      <c r="BA52" s="27"/>
      <c r="BC52" s="27"/>
      <c r="BE52" s="27"/>
      <c r="BG52" s="27"/>
    </row>
    <row r="53" s="20" customFormat="true" ht="12.75" hidden="true" customHeight="true" outlineLevel="0" collapsed="false">
      <c r="A53" s="19" t="n">
        <v>15052</v>
      </c>
      <c r="B53" s="20" t="s">
        <v>304</v>
      </c>
      <c r="C53" s="21" t="s">
        <v>144</v>
      </c>
      <c r="D53" s="20" t="s">
        <v>305</v>
      </c>
      <c r="E53" s="21" t="s">
        <v>300</v>
      </c>
      <c r="F53" s="20" t="s">
        <v>64</v>
      </c>
      <c r="G53" s="22" t="s">
        <v>65</v>
      </c>
      <c r="H53" s="23"/>
      <c r="I53" s="22" t="s">
        <v>102</v>
      </c>
      <c r="J53" s="22" t="s">
        <v>76</v>
      </c>
      <c r="K53" s="22" t="s">
        <v>68</v>
      </c>
      <c r="L53" s="22" t="s">
        <v>148</v>
      </c>
      <c r="M53" s="22" t="s">
        <v>70</v>
      </c>
      <c r="N53" s="22" t="s">
        <v>64</v>
      </c>
      <c r="O53" s="24" t="n">
        <v>41941</v>
      </c>
      <c r="P53" s="27" t="n">
        <v>1401123</v>
      </c>
      <c r="Q53" s="26" t="e">
        <f aca="false">SUM(P53/H53)</f>
        <v>#DIV/0!</v>
      </c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77</v>
      </c>
      <c r="AB53" s="30" t="n">
        <v>0.01</v>
      </c>
      <c r="AC53" s="31" t="n">
        <f aca="false">IF(AA53=Tables!J$5,AB53*P53,)</f>
        <v>0</v>
      </c>
      <c r="AD53" s="32"/>
      <c r="AE53" s="32"/>
      <c r="AF53" s="24"/>
      <c r="AG53" s="33"/>
      <c r="AH53" s="27"/>
      <c r="AI53" s="27"/>
      <c r="AL53" s="20" t="s">
        <v>301</v>
      </c>
      <c r="AM53" s="20" t="s">
        <v>302</v>
      </c>
      <c r="AW53" s="27"/>
      <c r="AY53" s="27"/>
      <c r="BA53" s="27"/>
      <c r="BC53" s="27"/>
      <c r="BE53" s="27"/>
      <c r="BG53" s="27"/>
    </row>
    <row r="54" s="20" customFormat="true" ht="12.75" hidden="true" customHeight="true" outlineLevel="0" collapsed="false">
      <c r="A54" s="19" t="n">
        <v>15053</v>
      </c>
      <c r="B54" s="20" t="s">
        <v>306</v>
      </c>
      <c r="C54" s="21" t="s">
        <v>307</v>
      </c>
      <c r="D54" s="20" t="s">
        <v>308</v>
      </c>
      <c r="E54" s="21" t="s">
        <v>309</v>
      </c>
      <c r="F54" s="20" t="s">
        <v>64</v>
      </c>
      <c r="G54" s="22" t="s">
        <v>65</v>
      </c>
      <c r="H54" s="23" t="n">
        <v>4370</v>
      </c>
      <c r="I54" s="22" t="s">
        <v>102</v>
      </c>
      <c r="J54" s="22" t="s">
        <v>76</v>
      </c>
      <c r="K54" s="22" t="s">
        <v>68</v>
      </c>
      <c r="L54" s="22" t="s">
        <v>69</v>
      </c>
      <c r="M54" s="22" t="s">
        <v>70</v>
      </c>
      <c r="N54" s="22" t="s">
        <v>64</v>
      </c>
      <c r="O54" s="24" t="n">
        <v>41940</v>
      </c>
      <c r="P54" s="27" t="n">
        <v>136290</v>
      </c>
      <c r="Q54" s="26" t="n">
        <f aca="false">SUM(P54/H54)</f>
        <v>31.187643020595</v>
      </c>
      <c r="R54" s="27"/>
      <c r="S54" s="27"/>
      <c r="T54" s="27"/>
      <c r="U54" s="27"/>
      <c r="V54" s="27"/>
      <c r="W54" s="27"/>
      <c r="X54" s="28"/>
      <c r="Y54" s="28"/>
      <c r="Z54" s="27"/>
      <c r="AA54" s="29" t="s">
        <v>77</v>
      </c>
      <c r="AB54" s="30" t="n">
        <v>0.05</v>
      </c>
      <c r="AC54" s="31" t="n">
        <f aca="false">IF(AA54=Tables!J$5,AB54*P54,)</f>
        <v>0</v>
      </c>
      <c r="AD54" s="32"/>
      <c r="AE54" s="32"/>
      <c r="AF54" s="24"/>
      <c r="AG54" s="33"/>
      <c r="AH54" s="27"/>
      <c r="AI54" s="27"/>
      <c r="AJ54" s="20" t="s">
        <v>310</v>
      </c>
      <c r="AL54" s="20" t="s">
        <v>78</v>
      </c>
      <c r="AM54" s="20" t="s">
        <v>311</v>
      </c>
      <c r="AN54" s="20" t="s">
        <v>312</v>
      </c>
      <c r="AO54" s="20" t="s">
        <v>313</v>
      </c>
      <c r="AW54" s="27"/>
      <c r="AY54" s="27"/>
      <c r="BA54" s="27"/>
      <c r="BC54" s="27"/>
      <c r="BE54" s="27"/>
      <c r="BG54" s="27"/>
    </row>
    <row r="55" s="20" customFormat="true" ht="12.75" hidden="true" customHeight="true" outlineLevel="0" collapsed="false">
      <c r="A55" s="19" t="n">
        <v>15054</v>
      </c>
      <c r="B55" s="20" t="s">
        <v>314</v>
      </c>
      <c r="C55" s="21" t="s">
        <v>307</v>
      </c>
      <c r="D55" s="20" t="s">
        <v>308</v>
      </c>
      <c r="E55" s="21" t="s">
        <v>309</v>
      </c>
      <c r="F55" s="20" t="s">
        <v>64</v>
      </c>
      <c r="G55" s="22" t="s">
        <v>65</v>
      </c>
      <c r="H55" s="23" t="n">
        <v>1469</v>
      </c>
      <c r="I55" s="22" t="s">
        <v>102</v>
      </c>
      <c r="J55" s="22" t="s">
        <v>76</v>
      </c>
      <c r="K55" s="22" t="s">
        <v>68</v>
      </c>
      <c r="L55" s="22" t="s">
        <v>69</v>
      </c>
      <c r="M55" s="22" t="s">
        <v>70</v>
      </c>
      <c r="N55" s="22" t="s">
        <v>64</v>
      </c>
      <c r="O55" s="24" t="n">
        <v>41940</v>
      </c>
      <c r="P55" s="27" t="n">
        <v>34400</v>
      </c>
      <c r="Q55" s="26" t="n">
        <f aca="false">SUM(P55/H55)</f>
        <v>23.4172906739278</v>
      </c>
      <c r="R55" s="27"/>
      <c r="S55" s="27"/>
      <c r="T55" s="27"/>
      <c r="U55" s="27"/>
      <c r="V55" s="27"/>
      <c r="W55" s="27"/>
      <c r="X55" s="28"/>
      <c r="Y55" s="28"/>
      <c r="Z55" s="27"/>
      <c r="AA55" s="29" t="s">
        <v>77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L55" s="20" t="s">
        <v>78</v>
      </c>
      <c r="AM55" s="20" t="s">
        <v>311</v>
      </c>
      <c r="AN55" s="20" t="s">
        <v>312</v>
      </c>
      <c r="AO55" s="20" t="s">
        <v>313</v>
      </c>
      <c r="AW55" s="27"/>
      <c r="AY55" s="27"/>
      <c r="BA55" s="27"/>
      <c r="BC55" s="27"/>
      <c r="BE55" s="27"/>
      <c r="BG55" s="27"/>
    </row>
    <row r="56" s="20" customFormat="true" ht="12.75" hidden="true" customHeight="true" outlineLevel="0" collapsed="false">
      <c r="A56" s="19" t="n">
        <v>15055</v>
      </c>
      <c r="B56" s="20" t="s">
        <v>315</v>
      </c>
      <c r="C56" s="21" t="s">
        <v>316</v>
      </c>
      <c r="E56" s="21" t="s">
        <v>317</v>
      </c>
      <c r="F56" s="20" t="s">
        <v>64</v>
      </c>
      <c r="G56" s="22" t="s">
        <v>65</v>
      </c>
      <c r="H56" s="23"/>
      <c r="I56" s="22" t="s">
        <v>118</v>
      </c>
      <c r="J56" s="22" t="s">
        <v>104</v>
      </c>
      <c r="K56" s="22" t="s">
        <v>68</v>
      </c>
      <c r="L56" s="22" t="s">
        <v>318</v>
      </c>
      <c r="M56" s="22" t="s">
        <v>70</v>
      </c>
      <c r="N56" s="22" t="s">
        <v>64</v>
      </c>
      <c r="O56" s="24" t="n">
        <v>41936</v>
      </c>
      <c r="P56" s="27" t="n">
        <v>1801230</v>
      </c>
      <c r="Q56" s="26" t="e">
        <f aca="false">SUM(P56/H56)</f>
        <v>#DIV/0!</v>
      </c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77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true" customHeight="true" outlineLevel="0" collapsed="false">
      <c r="A57" s="19" t="n">
        <v>15056</v>
      </c>
      <c r="B57" s="20" t="s">
        <v>319</v>
      </c>
      <c r="C57" s="21" t="s">
        <v>320</v>
      </c>
      <c r="D57" s="20" t="s">
        <v>321</v>
      </c>
      <c r="E57" s="21" t="s">
        <v>63</v>
      </c>
      <c r="F57" s="20" t="s">
        <v>64</v>
      </c>
      <c r="G57" s="22" t="s">
        <v>65</v>
      </c>
      <c r="H57" s="23"/>
      <c r="I57" s="22" t="s">
        <v>102</v>
      </c>
      <c r="J57" s="22" t="s">
        <v>67</v>
      </c>
      <c r="K57" s="22" t="s">
        <v>92</v>
      </c>
      <c r="L57" s="22" t="s">
        <v>93</v>
      </c>
      <c r="M57" s="22" t="s">
        <v>94</v>
      </c>
      <c r="N57" s="22" t="s">
        <v>64</v>
      </c>
      <c r="O57" s="24" t="n">
        <v>41935</v>
      </c>
      <c r="P57" s="27" t="n">
        <v>520</v>
      </c>
      <c r="Q57" s="26" t="e">
        <f aca="false">SUM(P57/H57)</f>
        <v>#DIV/0!</v>
      </c>
      <c r="R57" s="27"/>
      <c r="S57" s="27"/>
      <c r="T57" s="27"/>
      <c r="U57" s="27"/>
      <c r="V57" s="27"/>
      <c r="W57" s="27"/>
      <c r="X57" s="28"/>
      <c r="Y57" s="28"/>
      <c r="Z57" s="27"/>
      <c r="AA57" s="29" t="s">
        <v>71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false" customHeight="true" outlineLevel="0" collapsed="false">
      <c r="A58" s="19" t="n">
        <v>15057</v>
      </c>
      <c r="B58" s="20" t="s">
        <v>322</v>
      </c>
      <c r="C58" s="21" t="s">
        <v>323</v>
      </c>
      <c r="D58" s="20" t="s">
        <v>324</v>
      </c>
      <c r="E58" s="21" t="s">
        <v>325</v>
      </c>
      <c r="F58" s="20" t="s">
        <v>64</v>
      </c>
      <c r="G58" s="22" t="s">
        <v>65</v>
      </c>
      <c r="H58" s="23"/>
      <c r="I58" s="22" t="s">
        <v>102</v>
      </c>
      <c r="J58" s="22" t="s">
        <v>67</v>
      </c>
      <c r="K58" s="22" t="s">
        <v>92</v>
      </c>
      <c r="L58" s="22" t="s">
        <v>93</v>
      </c>
      <c r="M58" s="22" t="s">
        <v>94</v>
      </c>
      <c r="N58" s="22" t="s">
        <v>64</v>
      </c>
      <c r="O58" s="24" t="n">
        <v>41937</v>
      </c>
      <c r="P58" s="27" t="n">
        <v>12110</v>
      </c>
      <c r="Q58" s="26" t="e">
        <f aca="false">SUM(P58/H58)</f>
        <v>#DIV/0!</v>
      </c>
      <c r="R58" s="27"/>
      <c r="S58" s="27"/>
      <c r="T58" s="27"/>
      <c r="U58" s="27"/>
      <c r="V58" s="27"/>
      <c r="W58" s="27"/>
      <c r="X58" s="28"/>
      <c r="Y58" s="28"/>
      <c r="Z58" s="27"/>
      <c r="AA58" s="29" t="s">
        <v>109</v>
      </c>
      <c r="AB58" s="30" t="n">
        <v>0.02</v>
      </c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true" customHeight="true" outlineLevel="0" collapsed="false">
      <c r="A59" s="19" t="n">
        <v>15058</v>
      </c>
      <c r="B59" s="20" t="s">
        <v>326</v>
      </c>
      <c r="C59" s="21"/>
      <c r="D59" s="20" t="s">
        <v>327</v>
      </c>
      <c r="E59" s="21" t="s">
        <v>63</v>
      </c>
      <c r="F59" s="20" t="s">
        <v>64</v>
      </c>
      <c r="G59" s="22" t="s">
        <v>65</v>
      </c>
      <c r="H59" s="23"/>
      <c r="I59" s="22" t="s">
        <v>102</v>
      </c>
      <c r="J59" s="22" t="s">
        <v>67</v>
      </c>
      <c r="K59" s="22" t="s">
        <v>92</v>
      </c>
      <c r="L59" s="22" t="s">
        <v>131</v>
      </c>
      <c r="M59" s="22" t="s">
        <v>70</v>
      </c>
      <c r="N59" s="22" t="s">
        <v>64</v>
      </c>
      <c r="O59" s="24" t="n">
        <v>41942</v>
      </c>
      <c r="P59" s="27" t="n">
        <v>0</v>
      </c>
      <c r="Q59" s="26" t="e">
        <f aca="false">SUM(P59/H59)</f>
        <v>#DIV/0!</v>
      </c>
      <c r="R59" s="27"/>
      <c r="S59" s="27"/>
      <c r="T59" s="27"/>
      <c r="U59" s="27"/>
      <c r="V59" s="27"/>
      <c r="W59" s="27"/>
      <c r="X59" s="28"/>
      <c r="Y59" s="28"/>
      <c r="Z59" s="27"/>
      <c r="AA59" s="29" t="s">
        <v>155</v>
      </c>
      <c r="AB59" s="30"/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110</v>
      </c>
      <c r="AM59" s="20" t="s">
        <v>279</v>
      </c>
      <c r="AW59" s="27"/>
      <c r="AY59" s="27"/>
      <c r="BA59" s="27"/>
      <c r="BC59" s="27"/>
      <c r="BE59" s="27"/>
      <c r="BG59" s="27"/>
    </row>
    <row r="60" s="20" customFormat="true" ht="12.75" hidden="false" customHeight="true" outlineLevel="0" collapsed="false">
      <c r="A60" s="19" t="n">
        <v>15059</v>
      </c>
      <c r="B60" s="20" t="s">
        <v>328</v>
      </c>
      <c r="C60" s="21" t="s">
        <v>329</v>
      </c>
      <c r="D60" s="20" t="s">
        <v>278</v>
      </c>
      <c r="E60" s="21" t="s">
        <v>75</v>
      </c>
      <c r="F60" s="20" t="s">
        <v>64</v>
      </c>
      <c r="G60" s="22" t="s">
        <v>65</v>
      </c>
      <c r="H60" s="23"/>
      <c r="I60" s="22" t="s">
        <v>102</v>
      </c>
      <c r="J60" s="22" t="s">
        <v>104</v>
      </c>
      <c r="K60" s="22" t="s">
        <v>68</v>
      </c>
      <c r="L60" s="22" t="s">
        <v>131</v>
      </c>
      <c r="M60" s="22" t="s">
        <v>70</v>
      </c>
      <c r="N60" s="22" t="s">
        <v>64</v>
      </c>
      <c r="O60" s="24" t="n">
        <v>41943</v>
      </c>
      <c r="P60" s="27" t="n">
        <v>169536</v>
      </c>
      <c r="Q60" s="26" t="e">
        <f aca="false">SUM(P60/H60)</f>
        <v>#DIV/0!</v>
      </c>
      <c r="R60" s="27"/>
      <c r="S60" s="27"/>
      <c r="T60" s="27"/>
      <c r="U60" s="27"/>
      <c r="V60" s="27"/>
      <c r="W60" s="27"/>
      <c r="X60" s="28"/>
      <c r="Y60" s="28"/>
      <c r="Z60" s="27"/>
      <c r="AA60" s="29" t="s">
        <v>109</v>
      </c>
      <c r="AB60" s="30" t="n">
        <v>0.02</v>
      </c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110</v>
      </c>
      <c r="AM60" s="20" t="s">
        <v>279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15060</v>
      </c>
      <c r="B61" s="20" t="s">
        <v>330</v>
      </c>
      <c r="C61" s="21" t="s">
        <v>331</v>
      </c>
      <c r="D61" s="20" t="s">
        <v>332</v>
      </c>
      <c r="E61" s="21" t="s">
        <v>63</v>
      </c>
      <c r="F61" s="20" t="s">
        <v>64</v>
      </c>
      <c r="G61" s="22" t="s">
        <v>65</v>
      </c>
      <c r="H61" s="23"/>
      <c r="I61" s="22" t="s">
        <v>85</v>
      </c>
      <c r="J61" s="22" t="s">
        <v>67</v>
      </c>
      <c r="K61" s="22" t="s">
        <v>92</v>
      </c>
      <c r="L61" s="22" t="s">
        <v>148</v>
      </c>
      <c r="M61" s="22" t="s">
        <v>70</v>
      </c>
      <c r="N61" s="22" t="s">
        <v>64</v>
      </c>
      <c r="O61" s="24" t="n">
        <v>41953</v>
      </c>
      <c r="P61" s="27" t="n">
        <v>1273958</v>
      </c>
      <c r="Q61" s="26" t="e">
        <f aca="false">SUM(P61/H61)</f>
        <v>#DIV/0!</v>
      </c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J61" s="20" t="s">
        <v>333</v>
      </c>
      <c r="AK61" s="20" t="s">
        <v>334</v>
      </c>
      <c r="AL61" s="20" t="s">
        <v>333</v>
      </c>
      <c r="AM61" s="20" t="s">
        <v>334</v>
      </c>
      <c r="AW61" s="27"/>
      <c r="AY61" s="27"/>
      <c r="BA61" s="27"/>
      <c r="BC61" s="27"/>
      <c r="BE61" s="27"/>
      <c r="BG61" s="27"/>
    </row>
    <row r="62" s="20" customFormat="true" ht="12.75" hidden="true" customHeight="true" outlineLevel="0" collapsed="false">
      <c r="A62" s="19" t="n">
        <v>15061</v>
      </c>
      <c r="B62" s="20" t="s">
        <v>335</v>
      </c>
      <c r="C62" s="21" t="s">
        <v>336</v>
      </c>
      <c r="D62" s="20" t="s">
        <v>337</v>
      </c>
      <c r="E62" s="21" t="s">
        <v>338</v>
      </c>
      <c r="F62" s="20" t="s">
        <v>64</v>
      </c>
      <c r="G62" s="22" t="s">
        <v>218</v>
      </c>
      <c r="H62" s="23"/>
      <c r="I62" s="22" t="s">
        <v>85</v>
      </c>
      <c r="J62" s="22" t="s">
        <v>104</v>
      </c>
      <c r="K62" s="22" t="s">
        <v>92</v>
      </c>
      <c r="L62" s="22" t="s">
        <v>69</v>
      </c>
      <c r="M62" s="22" t="s">
        <v>70</v>
      </c>
      <c r="N62" s="22" t="s">
        <v>64</v>
      </c>
      <c r="O62" s="24" t="n">
        <v>41943</v>
      </c>
      <c r="P62" s="27" t="n">
        <v>8210</v>
      </c>
      <c r="Q62" s="26" t="e">
        <f aca="false">SUM(P62/H62)</f>
        <v>#DIV/0!</v>
      </c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/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false" customHeight="true" outlineLevel="0" collapsed="false">
      <c r="A63" s="19" t="n">
        <v>15062</v>
      </c>
      <c r="B63" s="20" t="s">
        <v>339</v>
      </c>
      <c r="C63" s="21" t="s">
        <v>144</v>
      </c>
      <c r="D63" s="20" t="s">
        <v>340</v>
      </c>
      <c r="E63" s="21" t="s">
        <v>259</v>
      </c>
      <c r="F63" s="20" t="s">
        <v>64</v>
      </c>
      <c r="G63" s="22" t="s">
        <v>218</v>
      </c>
      <c r="H63" s="23" t="n">
        <v>3800</v>
      </c>
      <c r="I63" s="22" t="s">
        <v>102</v>
      </c>
      <c r="J63" s="22" t="s">
        <v>104</v>
      </c>
      <c r="K63" s="22" t="s">
        <v>92</v>
      </c>
      <c r="L63" s="22" t="s">
        <v>148</v>
      </c>
      <c r="M63" s="22" t="s">
        <v>70</v>
      </c>
      <c r="N63" s="22" t="s">
        <v>64</v>
      </c>
      <c r="O63" s="24" t="n">
        <v>41947</v>
      </c>
      <c r="P63" s="27" t="n">
        <v>69174</v>
      </c>
      <c r="Q63" s="26" t="n">
        <f aca="false">SUM(P63/H63)</f>
        <v>18.2036842105263</v>
      </c>
      <c r="R63" s="27"/>
      <c r="S63" s="27"/>
      <c r="T63" s="27"/>
      <c r="U63" s="27"/>
      <c r="V63" s="27"/>
      <c r="W63" s="27"/>
      <c r="X63" s="28"/>
      <c r="Y63" s="28"/>
      <c r="Z63" s="27"/>
      <c r="AA63" s="29" t="s">
        <v>77</v>
      </c>
      <c r="AB63" s="30" t="n">
        <v>0.01</v>
      </c>
      <c r="AC63" s="31" t="n">
        <f aca="false">IF(AA63=Tables!J$5,AB63*P63,)</f>
        <v>0</v>
      </c>
      <c r="AD63" s="32"/>
      <c r="AE63" s="32"/>
      <c r="AF63" s="24"/>
      <c r="AG63" s="33"/>
      <c r="AH63" s="27"/>
      <c r="AI63" s="27"/>
      <c r="AM63" s="20" t="s">
        <v>341</v>
      </c>
      <c r="AO63" s="20" t="s">
        <v>342</v>
      </c>
      <c r="AQ63" s="20" t="s">
        <v>343</v>
      </c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15063</v>
      </c>
      <c r="B64" s="20" t="s">
        <v>344</v>
      </c>
      <c r="C64" s="21" t="s">
        <v>345</v>
      </c>
      <c r="D64" s="20" t="s">
        <v>216</v>
      </c>
      <c r="E64" s="21" t="s">
        <v>217</v>
      </c>
      <c r="F64" s="20" t="s">
        <v>64</v>
      </c>
      <c r="G64" s="22" t="s">
        <v>218</v>
      </c>
      <c r="H64" s="23"/>
      <c r="I64" s="22" t="s">
        <v>91</v>
      </c>
      <c r="J64" s="22" t="s">
        <v>130</v>
      </c>
      <c r="K64" s="22" t="s">
        <v>182</v>
      </c>
      <c r="L64" s="22" t="s">
        <v>93</v>
      </c>
      <c r="M64" s="22" t="s">
        <v>94</v>
      </c>
      <c r="N64" s="22" t="s">
        <v>64</v>
      </c>
      <c r="O64" s="24" t="n">
        <v>41946</v>
      </c>
      <c r="P64" s="27" t="n">
        <v>110000</v>
      </c>
      <c r="Q64" s="26" t="e">
        <f aca="false">SUM(P64/H64)</f>
        <v>#DIV/0!</v>
      </c>
      <c r="R64" s="27"/>
      <c r="S64" s="27"/>
      <c r="T64" s="27"/>
      <c r="U64" s="27"/>
      <c r="V64" s="27"/>
      <c r="W64" s="27"/>
      <c r="X64" s="28"/>
      <c r="Y64" s="28"/>
      <c r="Z64" s="27"/>
      <c r="AA64" s="29" t="s">
        <v>172</v>
      </c>
      <c r="AB64" s="30"/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15064</v>
      </c>
      <c r="B65" s="20" t="s">
        <v>346</v>
      </c>
      <c r="C65" s="21" t="s">
        <v>347</v>
      </c>
      <c r="D65" s="20" t="s">
        <v>348</v>
      </c>
      <c r="E65" s="21" t="s">
        <v>309</v>
      </c>
      <c r="F65" s="20" t="s">
        <v>64</v>
      </c>
      <c r="G65" s="22" t="s">
        <v>65</v>
      </c>
      <c r="H65" s="23" t="n">
        <v>4370</v>
      </c>
      <c r="I65" s="22" t="s">
        <v>66</v>
      </c>
      <c r="J65" s="22" t="s">
        <v>76</v>
      </c>
      <c r="K65" s="22" t="s">
        <v>68</v>
      </c>
      <c r="L65" s="22" t="s">
        <v>69</v>
      </c>
      <c r="M65" s="22" t="s">
        <v>70</v>
      </c>
      <c r="N65" s="22" t="s">
        <v>64</v>
      </c>
      <c r="O65" s="24" t="n">
        <v>41961</v>
      </c>
      <c r="P65" s="27" t="n">
        <v>138135</v>
      </c>
      <c r="Q65" s="26" t="n">
        <f aca="false">SUM(P65/H65)</f>
        <v>31.6098398169336</v>
      </c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77</v>
      </c>
      <c r="AB65" s="30" t="n">
        <v>0.05</v>
      </c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J65" s="20" t="s">
        <v>312</v>
      </c>
      <c r="AL65" s="20" t="s">
        <v>312</v>
      </c>
      <c r="AM65" s="20" t="s">
        <v>349</v>
      </c>
      <c r="AN65" s="20" t="s">
        <v>310</v>
      </c>
      <c r="AO65" s="20" t="s">
        <v>350</v>
      </c>
      <c r="AP65" s="20" t="s">
        <v>78</v>
      </c>
      <c r="AQ65" s="20" t="s">
        <v>311</v>
      </c>
      <c r="AW65" s="27"/>
      <c r="AY65" s="27"/>
      <c r="BA65" s="27"/>
      <c r="BC65" s="27"/>
      <c r="BE65" s="27"/>
      <c r="BG65" s="27"/>
    </row>
    <row r="66" s="20" customFormat="true" ht="12.75" hidden="true" customHeight="true" outlineLevel="0" collapsed="false">
      <c r="A66" s="19" t="n">
        <v>15065</v>
      </c>
      <c r="B66" s="20" t="s">
        <v>351</v>
      </c>
      <c r="C66" s="21" t="s">
        <v>352</v>
      </c>
      <c r="D66" s="20" t="s">
        <v>353</v>
      </c>
      <c r="E66" s="21" t="s">
        <v>354</v>
      </c>
      <c r="F66" s="20" t="s">
        <v>64</v>
      </c>
      <c r="G66" s="22" t="s">
        <v>218</v>
      </c>
      <c r="H66" s="23" t="n">
        <v>24000</v>
      </c>
      <c r="I66" s="22" t="s">
        <v>102</v>
      </c>
      <c r="J66" s="22" t="s">
        <v>67</v>
      </c>
      <c r="K66" s="22" t="s">
        <v>92</v>
      </c>
      <c r="L66" s="22" t="s">
        <v>318</v>
      </c>
      <c r="M66" s="22" t="s">
        <v>70</v>
      </c>
      <c r="N66" s="22" t="s">
        <v>64</v>
      </c>
      <c r="O66" s="24" t="n">
        <v>41963</v>
      </c>
      <c r="P66" s="27" t="n">
        <v>634800</v>
      </c>
      <c r="Q66" s="26" t="n">
        <f aca="false">SUM(P66/H66)</f>
        <v>26.45</v>
      </c>
      <c r="R66" s="27"/>
      <c r="S66" s="27"/>
      <c r="T66" s="27"/>
      <c r="U66" s="27"/>
      <c r="V66" s="27"/>
      <c r="W66" s="27"/>
      <c r="X66" s="28"/>
      <c r="Y66" s="28"/>
      <c r="Z66" s="27"/>
      <c r="AA66" s="29" t="s">
        <v>77</v>
      </c>
      <c r="AB66" s="30" t="n">
        <v>0.1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true" customHeight="true" outlineLevel="0" collapsed="false">
      <c r="A67" s="19" t="n">
        <v>15066</v>
      </c>
      <c r="B67" s="20" t="s">
        <v>355</v>
      </c>
      <c r="C67" s="21" t="s">
        <v>356</v>
      </c>
      <c r="D67" s="20" t="s">
        <v>357</v>
      </c>
      <c r="E67" s="21" t="s">
        <v>98</v>
      </c>
      <c r="F67" s="20" t="s">
        <v>64</v>
      </c>
      <c r="G67" s="22" t="s">
        <v>65</v>
      </c>
      <c r="H67" s="23"/>
      <c r="I67" s="22" t="s">
        <v>102</v>
      </c>
      <c r="J67" s="22" t="s">
        <v>76</v>
      </c>
      <c r="K67" s="22" t="s">
        <v>68</v>
      </c>
      <c r="L67" s="22" t="s">
        <v>93</v>
      </c>
      <c r="M67" s="22" t="s">
        <v>94</v>
      </c>
      <c r="N67" s="22" t="s">
        <v>64</v>
      </c>
      <c r="O67" s="24" t="n">
        <v>41954</v>
      </c>
      <c r="P67" s="27" t="n">
        <v>146850</v>
      </c>
      <c r="Q67" s="26" t="e">
        <f aca="false">SUM(P67/H67)</f>
        <v>#DIV/0!</v>
      </c>
      <c r="R67" s="27" t="n">
        <v>39500</v>
      </c>
      <c r="S67" s="27"/>
      <c r="T67" s="27"/>
      <c r="U67" s="27"/>
      <c r="V67" s="27"/>
      <c r="W67" s="27"/>
      <c r="X67" s="28"/>
      <c r="Y67" s="28"/>
      <c r="Z67" s="27"/>
      <c r="AA67" s="29" t="s">
        <v>77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L67" s="20" t="s">
        <v>358</v>
      </c>
      <c r="AM67" s="20" t="s">
        <v>359</v>
      </c>
      <c r="AW67" s="27"/>
      <c r="AY67" s="27"/>
      <c r="BA67" s="27"/>
      <c r="BC67" s="27"/>
      <c r="BE67" s="27"/>
      <c r="BG67" s="27"/>
    </row>
    <row r="68" s="20" customFormat="true" ht="12.75" hidden="true" customHeight="true" outlineLevel="0" collapsed="false">
      <c r="A68" s="19" t="n">
        <v>15067</v>
      </c>
      <c r="B68" s="20" t="s">
        <v>360</v>
      </c>
      <c r="C68" s="21" t="s">
        <v>361</v>
      </c>
      <c r="D68" s="20" t="s">
        <v>114</v>
      </c>
      <c r="E68" s="21" t="s">
        <v>63</v>
      </c>
      <c r="F68" s="20" t="s">
        <v>64</v>
      </c>
      <c r="G68" s="22" t="s">
        <v>65</v>
      </c>
      <c r="H68" s="23"/>
      <c r="I68" s="22" t="s">
        <v>181</v>
      </c>
      <c r="J68" s="22" t="s">
        <v>67</v>
      </c>
      <c r="K68" s="22" t="s">
        <v>92</v>
      </c>
      <c r="L68" s="22" t="s">
        <v>93</v>
      </c>
      <c r="M68" s="22" t="s">
        <v>94</v>
      </c>
      <c r="N68" s="22" t="s">
        <v>64</v>
      </c>
      <c r="O68" s="24" t="n">
        <v>41947</v>
      </c>
      <c r="P68" s="27" t="n">
        <v>4382</v>
      </c>
      <c r="Q68" s="26" t="e">
        <f aca="false">SUM(P68/H68)</f>
        <v>#DIV/0!</v>
      </c>
      <c r="R68" s="27"/>
      <c r="S68" s="27"/>
      <c r="T68" s="27"/>
      <c r="U68" s="27"/>
      <c r="V68" s="27"/>
      <c r="W68" s="27"/>
      <c r="X68" s="28"/>
      <c r="Y68" s="28"/>
      <c r="Z68" s="27"/>
      <c r="AA68" s="29" t="s">
        <v>71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L68" s="20" t="s">
        <v>284</v>
      </c>
      <c r="AM68" s="20" t="s">
        <v>362</v>
      </c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15068</v>
      </c>
      <c r="B69" s="20" t="s">
        <v>363</v>
      </c>
      <c r="C69" s="21" t="s">
        <v>364</v>
      </c>
      <c r="D69" s="20" t="s">
        <v>365</v>
      </c>
      <c r="E69" s="21" t="s">
        <v>366</v>
      </c>
      <c r="F69" s="20" t="s">
        <v>64</v>
      </c>
      <c r="G69" s="22" t="s">
        <v>65</v>
      </c>
      <c r="H69" s="23"/>
      <c r="I69" s="22" t="s">
        <v>102</v>
      </c>
      <c r="J69" s="22" t="s">
        <v>67</v>
      </c>
      <c r="K69" s="22" t="s">
        <v>92</v>
      </c>
      <c r="L69" s="22" t="s">
        <v>93</v>
      </c>
      <c r="M69" s="22" t="s">
        <v>94</v>
      </c>
      <c r="N69" s="22" t="s">
        <v>64</v>
      </c>
      <c r="O69" s="24" t="n">
        <v>41950</v>
      </c>
      <c r="P69" s="27" t="n">
        <v>1990</v>
      </c>
      <c r="Q69" s="26" t="e">
        <f aca="false">SUM(P69/H69)</f>
        <v>#DIV/0!</v>
      </c>
      <c r="R69" s="27"/>
      <c r="S69" s="27"/>
      <c r="T69" s="27"/>
      <c r="U69" s="27"/>
      <c r="V69" s="27"/>
      <c r="W69" s="27"/>
      <c r="X69" s="28"/>
      <c r="Y69" s="28"/>
      <c r="Z69" s="27"/>
      <c r="AA69" s="29" t="s">
        <v>77</v>
      </c>
      <c r="AB69" s="30" t="n">
        <v>0.02</v>
      </c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L69" s="20" t="s">
        <v>367</v>
      </c>
      <c r="AM69" s="20" t="s">
        <v>367</v>
      </c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15069</v>
      </c>
      <c r="B70" s="20" t="s">
        <v>368</v>
      </c>
      <c r="C70" s="21" t="s">
        <v>369</v>
      </c>
      <c r="D70" s="20" t="s">
        <v>216</v>
      </c>
      <c r="E70" s="21" t="s">
        <v>217</v>
      </c>
      <c r="F70" s="20" t="s">
        <v>64</v>
      </c>
      <c r="G70" s="22" t="s">
        <v>218</v>
      </c>
      <c r="H70" s="23"/>
      <c r="I70" s="22" t="s">
        <v>85</v>
      </c>
      <c r="J70" s="22" t="s">
        <v>67</v>
      </c>
      <c r="K70" s="22" t="s">
        <v>68</v>
      </c>
      <c r="L70" s="22" t="s">
        <v>93</v>
      </c>
      <c r="M70" s="22" t="s">
        <v>94</v>
      </c>
      <c r="N70" s="22" t="s">
        <v>64</v>
      </c>
      <c r="O70" s="24" t="n">
        <v>41953</v>
      </c>
      <c r="P70" s="27" t="n">
        <v>71812</v>
      </c>
      <c r="Q70" s="26" t="e">
        <f aca="false">SUM(P70/H70)</f>
        <v>#DIV/0!</v>
      </c>
      <c r="R70" s="27"/>
      <c r="S70" s="27"/>
      <c r="T70" s="27"/>
      <c r="U70" s="27"/>
      <c r="V70" s="27"/>
      <c r="W70" s="27"/>
      <c r="X70" s="28"/>
      <c r="Y70" s="28"/>
      <c r="Z70" s="27"/>
      <c r="AA70" s="29" t="s">
        <v>71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L70" s="20" t="s">
        <v>219</v>
      </c>
      <c r="AM70" s="20" t="s">
        <v>220</v>
      </c>
      <c r="AW70" s="27"/>
      <c r="AY70" s="27"/>
      <c r="BA70" s="27"/>
      <c r="BC70" s="27"/>
      <c r="BE70" s="27"/>
      <c r="BG70" s="27"/>
    </row>
    <row r="71" s="20" customFormat="true" ht="12.75" hidden="true" customHeight="true" outlineLevel="0" collapsed="false">
      <c r="A71" s="19" t="n">
        <v>15070</v>
      </c>
      <c r="B71" s="20" t="s">
        <v>370</v>
      </c>
      <c r="C71" s="21" t="s">
        <v>371</v>
      </c>
      <c r="D71" s="20" t="s">
        <v>372</v>
      </c>
      <c r="E71" s="21" t="s">
        <v>373</v>
      </c>
      <c r="F71" s="20" t="s">
        <v>64</v>
      </c>
      <c r="G71" s="22" t="s">
        <v>65</v>
      </c>
      <c r="H71" s="23"/>
      <c r="I71" s="22" t="s">
        <v>85</v>
      </c>
      <c r="J71" s="22" t="s">
        <v>67</v>
      </c>
      <c r="K71" s="22" t="s">
        <v>92</v>
      </c>
      <c r="L71" s="22" t="s">
        <v>93</v>
      </c>
      <c r="M71" s="22" t="s">
        <v>94</v>
      </c>
      <c r="N71" s="22" t="s">
        <v>64</v>
      </c>
      <c r="O71" s="24" t="n">
        <v>41953</v>
      </c>
      <c r="P71" s="27" t="n">
        <v>2393</v>
      </c>
      <c r="Q71" s="26" t="e">
        <f aca="false">SUM(P71/H71)</f>
        <v>#DIV/0!</v>
      </c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/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L71" s="20" t="s">
        <v>374</v>
      </c>
      <c r="AM71" s="20" t="s">
        <v>375</v>
      </c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15071</v>
      </c>
      <c r="B72" s="20" t="s">
        <v>376</v>
      </c>
      <c r="C72" s="21" t="s">
        <v>377</v>
      </c>
      <c r="D72" s="20" t="s">
        <v>378</v>
      </c>
      <c r="E72" s="21" t="s">
        <v>379</v>
      </c>
      <c r="F72" s="20" t="s">
        <v>64</v>
      </c>
      <c r="G72" s="22" t="s">
        <v>65</v>
      </c>
      <c r="H72" s="23"/>
      <c r="I72" s="22" t="s">
        <v>102</v>
      </c>
      <c r="J72" s="22" t="s">
        <v>67</v>
      </c>
      <c r="K72" s="22" t="s">
        <v>92</v>
      </c>
      <c r="L72" s="22" t="s">
        <v>93</v>
      </c>
      <c r="M72" s="22" t="s">
        <v>94</v>
      </c>
      <c r="N72" s="22" t="s">
        <v>64</v>
      </c>
      <c r="O72" s="24" t="n">
        <v>41922</v>
      </c>
      <c r="P72" s="27" t="n">
        <v>8400</v>
      </c>
      <c r="Q72" s="26" t="e">
        <f aca="false">SUM(P72/H72)</f>
        <v>#DIV/0!</v>
      </c>
      <c r="R72" s="27"/>
      <c r="S72" s="27"/>
      <c r="T72" s="27"/>
      <c r="U72" s="27"/>
      <c r="V72" s="27"/>
      <c r="W72" s="27"/>
      <c r="X72" s="28"/>
      <c r="Y72" s="28"/>
      <c r="Z72" s="27"/>
      <c r="AA72" s="29" t="s">
        <v>71</v>
      </c>
      <c r="AB72" s="30"/>
      <c r="AC72" s="31" t="n">
        <f aca="false">IF(AA72=Tables!J$5,AB72*P72,)</f>
        <v>0</v>
      </c>
      <c r="AD72" s="32"/>
      <c r="AE72" s="32"/>
      <c r="AF72" s="24"/>
      <c r="AG72" s="33"/>
      <c r="AH72" s="27"/>
      <c r="AI72" s="27"/>
      <c r="AL72" s="20" t="s">
        <v>380</v>
      </c>
      <c r="AM72" s="20" t="s">
        <v>381</v>
      </c>
      <c r="AW72" s="27"/>
      <c r="AY72" s="27"/>
      <c r="BA72" s="27"/>
      <c r="BC72" s="27"/>
      <c r="BE72" s="27"/>
      <c r="BG72" s="27"/>
    </row>
    <row r="73" s="20" customFormat="true" ht="12.75" hidden="true" customHeight="true" outlineLevel="0" collapsed="false">
      <c r="A73" s="19" t="n">
        <v>15072</v>
      </c>
      <c r="B73" s="20" t="s">
        <v>382</v>
      </c>
      <c r="C73" s="21" t="s">
        <v>383</v>
      </c>
      <c r="D73" s="20" t="s">
        <v>384</v>
      </c>
      <c r="E73" s="21" t="s">
        <v>63</v>
      </c>
      <c r="F73" s="20" t="s">
        <v>64</v>
      </c>
      <c r="G73" s="22" t="s">
        <v>65</v>
      </c>
      <c r="H73" s="23"/>
      <c r="I73" s="22" t="s">
        <v>85</v>
      </c>
      <c r="J73" s="22" t="s">
        <v>130</v>
      </c>
      <c r="K73" s="22" t="s">
        <v>92</v>
      </c>
      <c r="L73" s="22" t="s">
        <v>265</v>
      </c>
      <c r="M73" s="22" t="s">
        <v>70</v>
      </c>
      <c r="N73" s="22" t="s">
        <v>64</v>
      </c>
      <c r="O73" s="24" t="n">
        <v>41953</v>
      </c>
      <c r="P73" s="27" t="n">
        <v>100000</v>
      </c>
      <c r="Q73" s="26" t="e">
        <f aca="false">SUM(P73/H73)</f>
        <v>#DIV/0!</v>
      </c>
      <c r="R73" s="27"/>
      <c r="S73" s="27"/>
      <c r="T73" s="27"/>
      <c r="U73" s="27"/>
      <c r="V73" s="27"/>
      <c r="W73" s="27"/>
      <c r="X73" s="28"/>
      <c r="Y73" s="28"/>
      <c r="Z73" s="27"/>
      <c r="AA73" s="29" t="s">
        <v>71</v>
      </c>
      <c r="AB73" s="30" t="n">
        <v>0.9</v>
      </c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false" customHeight="true" outlineLevel="0" collapsed="false">
      <c r="A74" s="19" t="n">
        <v>15073</v>
      </c>
      <c r="B74" s="20" t="s">
        <v>385</v>
      </c>
      <c r="C74" s="21" t="s">
        <v>386</v>
      </c>
      <c r="E74" s="21" t="s">
        <v>387</v>
      </c>
      <c r="F74" s="20" t="s">
        <v>64</v>
      </c>
      <c r="G74" s="22" t="s">
        <v>218</v>
      </c>
      <c r="H74" s="23" t="n">
        <v>8493</v>
      </c>
      <c r="I74" s="22" t="s">
        <v>66</v>
      </c>
      <c r="J74" s="22" t="s">
        <v>76</v>
      </c>
      <c r="K74" s="22" t="s">
        <v>68</v>
      </c>
      <c r="L74" s="22" t="s">
        <v>148</v>
      </c>
      <c r="M74" s="22" t="s">
        <v>70</v>
      </c>
      <c r="N74" s="22" t="s">
        <v>64</v>
      </c>
      <c r="O74" s="24" t="n">
        <v>41978</v>
      </c>
      <c r="P74" s="27" t="n">
        <v>425383</v>
      </c>
      <c r="Q74" s="26" t="n">
        <f aca="false">SUM(P74/H74)</f>
        <v>50.0863063699517</v>
      </c>
      <c r="R74" s="27"/>
      <c r="S74" s="27"/>
      <c r="T74" s="27"/>
      <c r="U74" s="27"/>
      <c r="V74" s="27"/>
      <c r="W74" s="27"/>
      <c r="X74" s="28"/>
      <c r="Y74" s="28"/>
      <c r="Z74" s="27"/>
      <c r="AA74" s="29" t="s">
        <v>77</v>
      </c>
      <c r="AB74" s="30" t="n">
        <v>0.01</v>
      </c>
      <c r="AC74" s="31" t="n">
        <f aca="false">IF(AA74=Tables!J$5,AB74*P74,)</f>
        <v>0</v>
      </c>
      <c r="AD74" s="32"/>
      <c r="AE74" s="32"/>
      <c r="AF74" s="24"/>
      <c r="AG74" s="33"/>
      <c r="AH74" s="27"/>
      <c r="AI74" s="27"/>
      <c r="AL74" s="20" t="s">
        <v>388</v>
      </c>
      <c r="AM74" s="20" t="s">
        <v>389</v>
      </c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15074</v>
      </c>
      <c r="B75" s="20" t="s">
        <v>390</v>
      </c>
      <c r="C75" s="21" t="s">
        <v>391</v>
      </c>
      <c r="D75" s="20" t="s">
        <v>392</v>
      </c>
      <c r="E75" s="21" t="s">
        <v>379</v>
      </c>
      <c r="F75" s="20" t="s">
        <v>64</v>
      </c>
      <c r="G75" s="22" t="s">
        <v>65</v>
      </c>
      <c r="H75" s="23"/>
      <c r="I75" s="22" t="s">
        <v>102</v>
      </c>
      <c r="J75" s="22" t="s">
        <v>67</v>
      </c>
      <c r="K75" s="22" t="s">
        <v>92</v>
      </c>
      <c r="L75" s="22" t="s">
        <v>93</v>
      </c>
      <c r="M75" s="22" t="s">
        <v>94</v>
      </c>
      <c r="N75" s="22" t="s">
        <v>64</v>
      </c>
      <c r="O75" s="24" t="n">
        <v>41957</v>
      </c>
      <c r="P75" s="27" t="n">
        <v>2450</v>
      </c>
      <c r="Q75" s="26" t="e">
        <f aca="false">SUM(P75/H75)</f>
        <v>#DIV/0!</v>
      </c>
      <c r="R75" s="27"/>
      <c r="S75" s="27"/>
      <c r="T75" s="27"/>
      <c r="U75" s="27"/>
      <c r="V75" s="27"/>
      <c r="W75" s="27"/>
      <c r="X75" s="28"/>
      <c r="Y75" s="28"/>
      <c r="Z75" s="27"/>
      <c r="AA75" s="29" t="s">
        <v>71</v>
      </c>
      <c r="AB75" s="30"/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L75" s="20" t="s">
        <v>380</v>
      </c>
      <c r="AM75" s="20" t="s">
        <v>381</v>
      </c>
      <c r="AW75" s="27"/>
      <c r="AY75" s="27"/>
      <c r="BA75" s="27"/>
      <c r="BC75" s="27"/>
      <c r="BE75" s="27"/>
      <c r="BG75" s="27"/>
    </row>
    <row r="76" s="20" customFormat="true" ht="12.75" hidden="true" customHeight="true" outlineLevel="0" collapsed="false">
      <c r="A76" s="19" t="n">
        <v>15075</v>
      </c>
      <c r="B76" s="20" t="s">
        <v>393</v>
      </c>
      <c r="C76" s="21" t="s">
        <v>394</v>
      </c>
      <c r="D76" s="20" t="s">
        <v>395</v>
      </c>
      <c r="E76" s="21" t="s">
        <v>75</v>
      </c>
      <c r="F76" s="20" t="s">
        <v>64</v>
      </c>
      <c r="G76" s="22" t="s">
        <v>65</v>
      </c>
      <c r="H76" s="23"/>
      <c r="I76" s="22" t="s">
        <v>102</v>
      </c>
      <c r="J76" s="22" t="s">
        <v>67</v>
      </c>
      <c r="K76" s="22" t="s">
        <v>92</v>
      </c>
      <c r="L76" s="22" t="s">
        <v>93</v>
      </c>
      <c r="M76" s="22" t="s">
        <v>94</v>
      </c>
      <c r="N76" s="22" t="s">
        <v>64</v>
      </c>
      <c r="O76" s="24" t="n">
        <v>41957</v>
      </c>
      <c r="P76" s="27" t="n">
        <v>1650</v>
      </c>
      <c r="Q76" s="26" t="e">
        <f aca="false">SUM(P76/H76)</f>
        <v>#DIV/0!</v>
      </c>
      <c r="R76" s="27"/>
      <c r="S76" s="27"/>
      <c r="T76" s="27"/>
      <c r="U76" s="27"/>
      <c r="V76" s="27"/>
      <c r="W76" s="27"/>
      <c r="X76" s="28"/>
      <c r="Y76" s="28"/>
      <c r="Z76" s="27"/>
      <c r="AA76" s="29" t="s">
        <v>77</v>
      </c>
      <c r="AB76" s="30" t="n">
        <v>0.05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396</v>
      </c>
      <c r="AM76" s="20" t="s">
        <v>397</v>
      </c>
      <c r="AW76" s="27"/>
      <c r="AY76" s="27"/>
      <c r="BA76" s="27"/>
      <c r="BC76" s="27"/>
      <c r="BE76" s="27"/>
      <c r="BG76" s="27"/>
    </row>
    <row r="77" s="20" customFormat="true" ht="12.75" hidden="false" customHeight="true" outlineLevel="0" collapsed="false">
      <c r="A77" s="19" t="n">
        <v>15076</v>
      </c>
      <c r="B77" s="20" t="s">
        <v>398</v>
      </c>
      <c r="C77" s="21" t="s">
        <v>399</v>
      </c>
      <c r="D77" s="20" t="s">
        <v>321</v>
      </c>
      <c r="E77" s="21" t="s">
        <v>63</v>
      </c>
      <c r="F77" s="20" t="s">
        <v>64</v>
      </c>
      <c r="G77" s="22" t="s">
        <v>65</v>
      </c>
      <c r="H77" s="23"/>
      <c r="I77" s="22" t="s">
        <v>102</v>
      </c>
      <c r="J77" s="22" t="s">
        <v>67</v>
      </c>
      <c r="K77" s="22" t="s">
        <v>92</v>
      </c>
      <c r="L77" s="22" t="s">
        <v>93</v>
      </c>
      <c r="M77" s="22" t="s">
        <v>94</v>
      </c>
      <c r="N77" s="22" t="s">
        <v>64</v>
      </c>
      <c r="O77" s="24" t="n">
        <v>41964</v>
      </c>
      <c r="P77" s="27" t="n">
        <v>24386</v>
      </c>
      <c r="Q77" s="26" t="e">
        <f aca="false">SUM(P77/H77)</f>
        <v>#DIV/0!</v>
      </c>
      <c r="R77" s="27"/>
      <c r="S77" s="27"/>
      <c r="T77" s="27"/>
      <c r="U77" s="27"/>
      <c r="V77" s="27"/>
      <c r="W77" s="27"/>
      <c r="X77" s="28"/>
      <c r="Y77" s="28"/>
      <c r="Z77" s="27"/>
      <c r="AA77" s="29" t="s">
        <v>109</v>
      </c>
      <c r="AB77" s="30" t="n">
        <v>0.02</v>
      </c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L77" s="20" t="s">
        <v>400</v>
      </c>
      <c r="AM77" s="20" t="s">
        <v>401</v>
      </c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15077</v>
      </c>
      <c r="B78" s="20" t="s">
        <v>402</v>
      </c>
      <c r="C78" s="21" t="s">
        <v>403</v>
      </c>
      <c r="D78" s="20" t="s">
        <v>404</v>
      </c>
      <c r="E78" s="21" t="s">
        <v>405</v>
      </c>
      <c r="F78" s="20" t="s">
        <v>64</v>
      </c>
      <c r="G78" s="22" t="s">
        <v>218</v>
      </c>
      <c r="H78" s="23"/>
      <c r="I78" s="22" t="s">
        <v>102</v>
      </c>
      <c r="J78" s="22" t="s">
        <v>67</v>
      </c>
      <c r="K78" s="22" t="s">
        <v>92</v>
      </c>
      <c r="L78" s="22" t="s">
        <v>148</v>
      </c>
      <c r="M78" s="22" t="s">
        <v>70</v>
      </c>
      <c r="N78" s="22" t="s">
        <v>64</v>
      </c>
      <c r="O78" s="24" t="n">
        <v>41968</v>
      </c>
      <c r="P78" s="27"/>
      <c r="Q78" s="26" t="e">
        <f aca="false">SUM(P78/H78)</f>
        <v>#DIV/0!</v>
      </c>
      <c r="R78" s="27"/>
      <c r="S78" s="27"/>
      <c r="T78" s="27"/>
      <c r="U78" s="27"/>
      <c r="V78" s="27"/>
      <c r="W78" s="27"/>
      <c r="X78" s="28"/>
      <c r="Y78" s="28"/>
      <c r="Z78" s="27"/>
      <c r="AA78" s="29" t="s">
        <v>155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W78" s="27"/>
      <c r="AY78" s="27"/>
      <c r="BA78" s="27"/>
      <c r="BC78" s="27"/>
      <c r="BE78" s="27"/>
      <c r="BG78" s="27"/>
    </row>
    <row r="79" s="20" customFormat="true" ht="12.75" hidden="true" customHeight="true" outlineLevel="0" collapsed="false">
      <c r="A79" s="19" t="n">
        <v>15078</v>
      </c>
      <c r="B79" s="20" t="s">
        <v>406</v>
      </c>
      <c r="C79" s="21" t="s">
        <v>407</v>
      </c>
      <c r="E79" s="21"/>
      <c r="F79" s="20" t="s">
        <v>64</v>
      </c>
      <c r="G79" s="22" t="s">
        <v>65</v>
      </c>
      <c r="H79" s="23"/>
      <c r="I79" s="22" t="s">
        <v>408</v>
      </c>
      <c r="J79" s="22" t="s">
        <v>67</v>
      </c>
      <c r="K79" s="22" t="s">
        <v>92</v>
      </c>
      <c r="L79" s="22" t="s">
        <v>93</v>
      </c>
      <c r="M79" s="22" t="s">
        <v>94</v>
      </c>
      <c r="N79" s="22" t="s">
        <v>64</v>
      </c>
      <c r="O79" s="24" t="n">
        <v>41961</v>
      </c>
      <c r="P79" s="27" t="n">
        <v>3000</v>
      </c>
      <c r="Q79" s="26" t="e">
        <f aca="false">SUM(P79/H79)</f>
        <v>#DIV/0!</v>
      </c>
      <c r="R79" s="27"/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15079</v>
      </c>
      <c r="B80" s="20" t="s">
        <v>409</v>
      </c>
      <c r="C80" s="21" t="s">
        <v>410</v>
      </c>
      <c r="D80" s="20" t="s">
        <v>114</v>
      </c>
      <c r="E80" s="21" t="s">
        <v>63</v>
      </c>
      <c r="F80" s="20" t="s">
        <v>64</v>
      </c>
      <c r="G80" s="22" t="s">
        <v>65</v>
      </c>
      <c r="H80" s="23"/>
      <c r="I80" s="22" t="s">
        <v>181</v>
      </c>
      <c r="J80" s="22" t="s">
        <v>67</v>
      </c>
      <c r="K80" s="22" t="s">
        <v>92</v>
      </c>
      <c r="L80" s="22" t="s">
        <v>93</v>
      </c>
      <c r="M80" s="22" t="s">
        <v>94</v>
      </c>
      <c r="N80" s="22" t="s">
        <v>64</v>
      </c>
      <c r="O80" s="24" t="n">
        <v>41961</v>
      </c>
      <c r="P80" s="27" t="n">
        <v>3989</v>
      </c>
      <c r="Q80" s="26" t="e">
        <f aca="false">SUM(P80/H80)</f>
        <v>#DIV/0!</v>
      </c>
      <c r="R80" s="27"/>
      <c r="S80" s="27"/>
      <c r="T80" s="27"/>
      <c r="U80" s="27"/>
      <c r="V80" s="27"/>
      <c r="W80" s="27"/>
      <c r="X80" s="28"/>
      <c r="Y80" s="28"/>
      <c r="Z80" s="27"/>
      <c r="AA80" s="29" t="s">
        <v>71</v>
      </c>
      <c r="AB80" s="30" t="n">
        <v>0.02</v>
      </c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L80" s="20" t="s">
        <v>284</v>
      </c>
      <c r="AM80" s="20" t="s">
        <v>297</v>
      </c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15080</v>
      </c>
      <c r="B81" s="20" t="s">
        <v>411</v>
      </c>
      <c r="C81" s="21" t="s">
        <v>144</v>
      </c>
      <c r="D81" s="20" t="s">
        <v>412</v>
      </c>
      <c r="E81" s="21" t="s">
        <v>63</v>
      </c>
      <c r="F81" s="20" t="s">
        <v>64</v>
      </c>
      <c r="G81" s="22" t="s">
        <v>65</v>
      </c>
      <c r="H81" s="23"/>
      <c r="I81" s="22" t="s">
        <v>102</v>
      </c>
      <c r="J81" s="22" t="s">
        <v>76</v>
      </c>
      <c r="K81" s="22" t="s">
        <v>68</v>
      </c>
      <c r="L81" s="22" t="s">
        <v>131</v>
      </c>
      <c r="M81" s="22" t="s">
        <v>70</v>
      </c>
      <c r="N81" s="22" t="s">
        <v>64</v>
      </c>
      <c r="O81" s="24" t="n">
        <v>41968</v>
      </c>
      <c r="P81" s="27" t="n">
        <v>0</v>
      </c>
      <c r="Q81" s="26" t="e">
        <f aca="false">SUM(P81/H81)</f>
        <v>#DIV/0!</v>
      </c>
      <c r="R81" s="27"/>
      <c r="S81" s="27"/>
      <c r="T81" s="27"/>
      <c r="U81" s="27"/>
      <c r="V81" s="27"/>
      <c r="W81" s="27"/>
      <c r="X81" s="28"/>
      <c r="Y81" s="28"/>
      <c r="Z81" s="27"/>
      <c r="AA81" s="29" t="s">
        <v>155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L81" s="20" t="s">
        <v>110</v>
      </c>
      <c r="AM81" s="20" t="s">
        <v>279</v>
      </c>
      <c r="AW81" s="27"/>
      <c r="AY81" s="27"/>
      <c r="BA81" s="27"/>
      <c r="BC81" s="27"/>
      <c r="BE81" s="27"/>
      <c r="BG81" s="27"/>
    </row>
    <row r="82" s="20" customFormat="true" ht="12.75" hidden="true" customHeight="true" outlineLevel="0" collapsed="false">
      <c r="A82" s="19" t="n">
        <v>15081</v>
      </c>
      <c r="B82" s="20" t="s">
        <v>413</v>
      </c>
      <c r="C82" s="21" t="s">
        <v>144</v>
      </c>
      <c r="D82" s="20" t="s">
        <v>414</v>
      </c>
      <c r="E82" s="21" t="s">
        <v>63</v>
      </c>
      <c r="F82" s="20" t="s">
        <v>64</v>
      </c>
      <c r="G82" s="22" t="s">
        <v>65</v>
      </c>
      <c r="H82" s="23"/>
      <c r="I82" s="22" t="s">
        <v>102</v>
      </c>
      <c r="J82" s="22" t="s">
        <v>67</v>
      </c>
      <c r="K82" s="22" t="s">
        <v>68</v>
      </c>
      <c r="L82" s="22" t="s">
        <v>93</v>
      </c>
      <c r="M82" s="22" t="s">
        <v>94</v>
      </c>
      <c r="N82" s="22" t="s">
        <v>64</v>
      </c>
      <c r="O82" s="24" t="n">
        <v>41976</v>
      </c>
      <c r="P82" s="27" t="n">
        <v>9966</v>
      </c>
      <c r="Q82" s="26" t="e">
        <f aca="false">SUM(P82/H82)</f>
        <v>#DIV/0!</v>
      </c>
      <c r="R82" s="27"/>
      <c r="S82" s="27"/>
      <c r="T82" s="27"/>
      <c r="U82" s="27"/>
      <c r="V82" s="27"/>
      <c r="W82" s="27"/>
      <c r="X82" s="28"/>
      <c r="Y82" s="28"/>
      <c r="Z82" s="27"/>
      <c r="AA82" s="29" t="s">
        <v>71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true" customHeight="true" outlineLevel="0" collapsed="false">
      <c r="A83" s="19" t="n">
        <v>15082</v>
      </c>
      <c r="B83" s="20" t="s">
        <v>415</v>
      </c>
      <c r="C83" s="21" t="s">
        <v>416</v>
      </c>
      <c r="D83" s="20" t="s">
        <v>417</v>
      </c>
      <c r="E83" s="21" t="s">
        <v>159</v>
      </c>
      <c r="F83" s="20" t="s">
        <v>64</v>
      </c>
      <c r="G83" s="22" t="s">
        <v>65</v>
      </c>
      <c r="H83" s="23"/>
      <c r="I83" s="22" t="s">
        <v>102</v>
      </c>
      <c r="J83" s="22" t="s">
        <v>67</v>
      </c>
      <c r="K83" s="22" t="s">
        <v>92</v>
      </c>
      <c r="L83" s="22" t="s">
        <v>93</v>
      </c>
      <c r="M83" s="22" t="s">
        <v>94</v>
      </c>
      <c r="N83" s="22" t="s">
        <v>64</v>
      </c>
      <c r="O83" s="24" t="n">
        <v>41965</v>
      </c>
      <c r="P83" s="27" t="n">
        <v>750</v>
      </c>
      <c r="Q83" s="26" t="e">
        <f aca="false">SUM(P83/H83)</f>
        <v>#DIV/0!</v>
      </c>
      <c r="R83" s="27"/>
      <c r="S83" s="27"/>
      <c r="T83" s="27"/>
      <c r="U83" s="27"/>
      <c r="V83" s="27"/>
      <c r="W83" s="27"/>
      <c r="X83" s="28"/>
      <c r="Y83" s="28"/>
      <c r="Z83" s="27"/>
      <c r="AA83" s="29" t="s">
        <v>71</v>
      </c>
      <c r="AB83" s="30"/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15083</v>
      </c>
      <c r="B84" s="20" t="s">
        <v>418</v>
      </c>
      <c r="C84" s="21" t="s">
        <v>144</v>
      </c>
      <c r="D84" s="20" t="s">
        <v>419</v>
      </c>
      <c r="E84" s="21" t="s">
        <v>98</v>
      </c>
      <c r="F84" s="20" t="s">
        <v>64</v>
      </c>
      <c r="G84" s="22" t="s">
        <v>65</v>
      </c>
      <c r="H84" s="23"/>
      <c r="I84" s="22" t="s">
        <v>102</v>
      </c>
      <c r="J84" s="22" t="s">
        <v>130</v>
      </c>
      <c r="K84" s="22" t="s">
        <v>92</v>
      </c>
      <c r="L84" s="22" t="s">
        <v>131</v>
      </c>
      <c r="M84" s="22" t="s">
        <v>70</v>
      </c>
      <c r="N84" s="22" t="s">
        <v>64</v>
      </c>
      <c r="O84" s="24" t="n">
        <v>41968</v>
      </c>
      <c r="P84" s="27" t="n">
        <v>80545</v>
      </c>
      <c r="Q84" s="26" t="e">
        <f aca="false">SUM(P84/H84)</f>
        <v>#DIV/0!</v>
      </c>
      <c r="R84" s="27"/>
      <c r="S84" s="27"/>
      <c r="T84" s="27"/>
      <c r="U84" s="27"/>
      <c r="V84" s="27"/>
      <c r="W84" s="27"/>
      <c r="X84" s="28" t="n">
        <v>0.15</v>
      </c>
      <c r="Y84" s="28" t="n">
        <v>0.05</v>
      </c>
      <c r="Z84" s="27"/>
      <c r="AA84" s="29" t="s">
        <v>71</v>
      </c>
      <c r="AB84" s="30" t="n">
        <v>0</v>
      </c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L84" s="20" t="s">
        <v>110</v>
      </c>
      <c r="AM84" s="20" t="s">
        <v>234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15084</v>
      </c>
      <c r="B85" s="20" t="s">
        <v>420</v>
      </c>
      <c r="C85" s="21" t="s">
        <v>421</v>
      </c>
      <c r="D85" s="20" t="s">
        <v>422</v>
      </c>
      <c r="E85" s="21" t="s">
        <v>423</v>
      </c>
      <c r="F85" s="20" t="s">
        <v>64</v>
      </c>
      <c r="G85" s="22" t="s">
        <v>65</v>
      </c>
      <c r="H85" s="23"/>
      <c r="I85" s="22" t="s">
        <v>102</v>
      </c>
      <c r="J85" s="22" t="s">
        <v>67</v>
      </c>
      <c r="K85" s="22" t="s">
        <v>92</v>
      </c>
      <c r="L85" s="22" t="s">
        <v>93</v>
      </c>
      <c r="M85" s="22" t="s">
        <v>94</v>
      </c>
      <c r="N85" s="22" t="s">
        <v>64</v>
      </c>
      <c r="O85" s="24" t="n">
        <v>41975</v>
      </c>
      <c r="P85" s="27" t="n">
        <v>6484</v>
      </c>
      <c r="Q85" s="26" t="e">
        <f aca="false">SUM(P85/H85)</f>
        <v>#DIV/0!</v>
      </c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77</v>
      </c>
      <c r="AB85" s="30" t="n">
        <v>0.05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L85" s="20" t="s">
        <v>424</v>
      </c>
      <c r="AM85" s="20" t="s">
        <v>425</v>
      </c>
      <c r="AW85" s="27"/>
      <c r="AY85" s="27"/>
      <c r="BA85" s="27"/>
      <c r="BC85" s="27"/>
      <c r="BE85" s="27"/>
      <c r="BG85" s="27"/>
    </row>
    <row r="86" s="20" customFormat="true" ht="12.75" hidden="false" customHeight="true" outlineLevel="0" collapsed="false">
      <c r="A86" s="19" t="n">
        <v>15085</v>
      </c>
      <c r="B86" s="20" t="s">
        <v>426</v>
      </c>
      <c r="C86" s="21" t="s">
        <v>144</v>
      </c>
      <c r="D86" s="20" t="s">
        <v>427</v>
      </c>
      <c r="E86" s="21" t="s">
        <v>428</v>
      </c>
      <c r="F86" s="20" t="s">
        <v>64</v>
      </c>
      <c r="G86" s="22" t="s">
        <v>65</v>
      </c>
      <c r="H86" s="23" t="n">
        <v>998</v>
      </c>
      <c r="I86" s="22" t="s">
        <v>102</v>
      </c>
      <c r="J86" s="22" t="s">
        <v>67</v>
      </c>
      <c r="K86" s="22" t="s">
        <v>92</v>
      </c>
      <c r="L86" s="22" t="s">
        <v>131</v>
      </c>
      <c r="M86" s="22" t="s">
        <v>70</v>
      </c>
      <c r="N86" s="22" t="s">
        <v>64</v>
      </c>
      <c r="O86" s="24" t="n">
        <v>41977</v>
      </c>
      <c r="P86" s="27" t="n">
        <v>2668</v>
      </c>
      <c r="Q86" s="26" t="n">
        <f aca="false">SUM(P86/H86)</f>
        <v>2.67334669338677</v>
      </c>
      <c r="R86" s="27" t="n">
        <v>800</v>
      </c>
      <c r="S86" s="27"/>
      <c r="T86" s="27"/>
      <c r="U86" s="27"/>
      <c r="V86" s="27"/>
      <c r="W86" s="27"/>
      <c r="X86" s="28"/>
      <c r="Y86" s="28"/>
      <c r="Z86" s="27"/>
      <c r="AA86" s="29" t="s">
        <v>77</v>
      </c>
      <c r="AB86" s="30" t="n">
        <v>0.02</v>
      </c>
      <c r="AC86" s="31" t="n">
        <f aca="false">IF(AA86=Tables!J$5,AB86*P86,)</f>
        <v>0</v>
      </c>
      <c r="AD86" s="32"/>
      <c r="AE86" s="32"/>
      <c r="AF86" s="24"/>
      <c r="AG86" s="33"/>
      <c r="AH86" s="27"/>
      <c r="AI86" s="27"/>
      <c r="AL86" s="20" t="s">
        <v>429</v>
      </c>
      <c r="AM86" s="20" t="s">
        <v>430</v>
      </c>
      <c r="AW86" s="27"/>
      <c r="AY86" s="27"/>
      <c r="BA86" s="27"/>
      <c r="BC86" s="27"/>
      <c r="BE86" s="27"/>
      <c r="BG86" s="27"/>
    </row>
    <row r="87" s="20" customFormat="true" ht="12.75" hidden="true" customHeight="true" outlineLevel="0" collapsed="false">
      <c r="A87" s="19" t="n">
        <v>15086</v>
      </c>
      <c r="B87" s="20" t="s">
        <v>431</v>
      </c>
      <c r="C87" s="21" t="s">
        <v>432</v>
      </c>
      <c r="D87" s="20" t="s">
        <v>433</v>
      </c>
      <c r="E87" s="21" t="s">
        <v>434</v>
      </c>
      <c r="F87" s="20" t="s">
        <v>64</v>
      </c>
      <c r="G87" s="22" t="s">
        <v>65</v>
      </c>
      <c r="H87" s="23" t="n">
        <v>38932</v>
      </c>
      <c r="I87" s="22" t="s">
        <v>85</v>
      </c>
      <c r="J87" s="22" t="s">
        <v>435</v>
      </c>
      <c r="K87" s="22" t="s">
        <v>68</v>
      </c>
      <c r="L87" s="22" t="s">
        <v>131</v>
      </c>
      <c r="M87" s="22" t="s">
        <v>70</v>
      </c>
      <c r="N87" s="22" t="s">
        <v>64</v>
      </c>
      <c r="O87" s="24" t="n">
        <v>41977</v>
      </c>
      <c r="P87" s="27" t="n">
        <v>0</v>
      </c>
      <c r="Q87" s="26" t="n">
        <f aca="false">SUM(P87/H87)</f>
        <v>0</v>
      </c>
      <c r="R87" s="27"/>
      <c r="S87" s="27"/>
      <c r="T87" s="27"/>
      <c r="U87" s="27"/>
      <c r="V87" s="27"/>
      <c r="W87" s="27"/>
      <c r="X87" s="28"/>
      <c r="Y87" s="28"/>
      <c r="Z87" s="27"/>
      <c r="AA87" s="29" t="s">
        <v>77</v>
      </c>
      <c r="AB87" s="30"/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L87" s="20" t="s">
        <v>429</v>
      </c>
      <c r="AM87" s="20" t="s">
        <v>436</v>
      </c>
      <c r="AW87" s="27"/>
      <c r="AY87" s="27"/>
      <c r="BA87" s="27"/>
      <c r="BC87" s="27"/>
      <c r="BE87" s="27"/>
      <c r="BG87" s="27"/>
    </row>
    <row r="88" s="20" customFormat="true" ht="12.75" hidden="true" customHeight="true" outlineLevel="0" collapsed="false">
      <c r="A88" s="19" t="n">
        <v>15087</v>
      </c>
      <c r="B88" s="20" t="s">
        <v>437</v>
      </c>
      <c r="C88" s="21" t="s">
        <v>438</v>
      </c>
      <c r="E88" s="21" t="s">
        <v>439</v>
      </c>
      <c r="F88" s="20" t="s">
        <v>64</v>
      </c>
      <c r="G88" s="22" t="s">
        <v>65</v>
      </c>
      <c r="H88" s="23"/>
      <c r="I88" s="22" t="s">
        <v>408</v>
      </c>
      <c r="J88" s="22" t="s">
        <v>76</v>
      </c>
      <c r="K88" s="22" t="s">
        <v>68</v>
      </c>
      <c r="L88" s="22" t="s">
        <v>148</v>
      </c>
      <c r="M88" s="22" t="s">
        <v>70</v>
      </c>
      <c r="N88" s="22" t="s">
        <v>64</v>
      </c>
      <c r="O88" s="24" t="n">
        <v>41981</v>
      </c>
      <c r="P88" s="27" t="n">
        <v>479800</v>
      </c>
      <c r="Q88" s="26" t="e">
        <f aca="false">SUM(P88/H88)</f>
        <v>#DIV/0!</v>
      </c>
      <c r="R88" s="27"/>
      <c r="S88" s="27"/>
      <c r="T88" s="27"/>
      <c r="U88" s="27"/>
      <c r="V88" s="27"/>
      <c r="W88" s="27"/>
      <c r="X88" s="28"/>
      <c r="Y88" s="28"/>
      <c r="Z88" s="27"/>
      <c r="AA88" s="29" t="s">
        <v>77</v>
      </c>
      <c r="AB88" s="30" t="n">
        <v>0.05</v>
      </c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true" customHeight="true" outlineLevel="0" collapsed="false">
      <c r="A89" s="19" t="n">
        <v>15088</v>
      </c>
      <c r="B89" s="20" t="s">
        <v>440</v>
      </c>
      <c r="C89" s="21" t="s">
        <v>441</v>
      </c>
      <c r="D89" s="20" t="s">
        <v>442</v>
      </c>
      <c r="E89" s="21" t="s">
        <v>205</v>
      </c>
      <c r="F89" s="20" t="s">
        <v>64</v>
      </c>
      <c r="G89" s="22" t="s">
        <v>65</v>
      </c>
      <c r="H89" s="23"/>
      <c r="I89" s="22" t="s">
        <v>66</v>
      </c>
      <c r="J89" s="22" t="s">
        <v>67</v>
      </c>
      <c r="K89" s="22" t="s">
        <v>92</v>
      </c>
      <c r="L89" s="22" t="s">
        <v>93</v>
      </c>
      <c r="M89" s="22" t="s">
        <v>94</v>
      </c>
      <c r="N89" s="22" t="s">
        <v>64</v>
      </c>
      <c r="O89" s="24" t="n">
        <v>41991</v>
      </c>
      <c r="P89" s="27" t="n">
        <v>6700</v>
      </c>
      <c r="Q89" s="26" t="e">
        <f aca="false">SUM(P89/H89)</f>
        <v>#DIV/0!</v>
      </c>
      <c r="R89" s="27"/>
      <c r="S89" s="27"/>
      <c r="T89" s="27"/>
      <c r="U89" s="27"/>
      <c r="V89" s="27"/>
      <c r="W89" s="27"/>
      <c r="X89" s="28"/>
      <c r="Y89" s="28"/>
      <c r="Z89" s="27"/>
      <c r="AA89" s="29" t="s">
        <v>77</v>
      </c>
      <c r="AB89" s="30" t="n">
        <v>0.05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true" customHeight="true" outlineLevel="0" collapsed="false">
      <c r="A90" s="19" t="n">
        <v>15089</v>
      </c>
      <c r="B90" s="20" t="s">
        <v>443</v>
      </c>
      <c r="C90" s="21" t="s">
        <v>444</v>
      </c>
      <c r="D90" s="20" t="s">
        <v>445</v>
      </c>
      <c r="E90" s="21" t="s">
        <v>354</v>
      </c>
      <c r="F90" s="20" t="s">
        <v>64</v>
      </c>
      <c r="G90" s="22" t="s">
        <v>218</v>
      </c>
      <c r="H90" s="23" t="n">
        <v>40176</v>
      </c>
      <c r="I90" s="22" t="s">
        <v>85</v>
      </c>
      <c r="J90" s="22" t="s">
        <v>76</v>
      </c>
      <c r="K90" s="22" t="s">
        <v>68</v>
      </c>
      <c r="L90" s="22" t="s">
        <v>69</v>
      </c>
      <c r="M90" s="22" t="s">
        <v>70</v>
      </c>
      <c r="N90" s="22" t="s">
        <v>64</v>
      </c>
      <c r="O90" s="24" t="n">
        <v>42136</v>
      </c>
      <c r="P90" s="27" t="n">
        <v>392246</v>
      </c>
      <c r="Q90" s="26" t="n">
        <f aca="false">SUM(P90/H90)</f>
        <v>9.76319195539626</v>
      </c>
      <c r="R90" s="27"/>
      <c r="S90" s="27"/>
      <c r="T90" s="27"/>
      <c r="U90" s="27"/>
      <c r="V90" s="27"/>
      <c r="W90" s="27"/>
      <c r="X90" s="28"/>
      <c r="Y90" s="28"/>
      <c r="Z90" s="27"/>
      <c r="AA90" s="29" t="s">
        <v>77</v>
      </c>
      <c r="AB90" s="30" t="n">
        <v>0.02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L90" s="20" t="s">
        <v>446</v>
      </c>
      <c r="AM90" s="20" t="s">
        <v>447</v>
      </c>
      <c r="AW90" s="27"/>
      <c r="AY90" s="27"/>
      <c r="BA90" s="27"/>
      <c r="BC90" s="27"/>
      <c r="BE90" s="27"/>
      <c r="BG90" s="27"/>
    </row>
    <row r="91" s="20" customFormat="true" ht="12.75" hidden="true" customHeight="true" outlineLevel="0" collapsed="false">
      <c r="A91" s="19" t="n">
        <v>15090</v>
      </c>
      <c r="B91" s="20" t="s">
        <v>448</v>
      </c>
      <c r="C91" s="21" t="s">
        <v>449</v>
      </c>
      <c r="D91" s="20" t="s">
        <v>450</v>
      </c>
      <c r="E91" s="21" t="s">
        <v>451</v>
      </c>
      <c r="F91" s="20" t="s">
        <v>64</v>
      </c>
      <c r="G91" s="22" t="s">
        <v>218</v>
      </c>
      <c r="H91" s="23" t="n">
        <v>11500</v>
      </c>
      <c r="I91" s="22" t="s">
        <v>85</v>
      </c>
      <c r="J91" s="22" t="s">
        <v>67</v>
      </c>
      <c r="K91" s="22" t="s">
        <v>68</v>
      </c>
      <c r="L91" s="22" t="s">
        <v>148</v>
      </c>
      <c r="M91" s="22" t="s">
        <v>70</v>
      </c>
      <c r="N91" s="22" t="s">
        <v>64</v>
      </c>
      <c r="O91" s="24" t="n">
        <v>42011</v>
      </c>
      <c r="P91" s="27" t="n">
        <v>680260</v>
      </c>
      <c r="Q91" s="26" t="n">
        <f aca="false">SUM(P91/H91)</f>
        <v>59.1530434782609</v>
      </c>
      <c r="R91" s="27"/>
      <c r="S91" s="27"/>
      <c r="T91" s="27"/>
      <c r="U91" s="27"/>
      <c r="V91" s="27"/>
      <c r="W91" s="27"/>
      <c r="X91" s="28"/>
      <c r="Y91" s="28"/>
      <c r="Z91" s="27"/>
      <c r="AA91" s="29" t="s">
        <v>71</v>
      </c>
      <c r="AB91" s="30"/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L91" s="20" t="s">
        <v>452</v>
      </c>
      <c r="AM91" s="20" t="s">
        <v>453</v>
      </c>
      <c r="AW91" s="27"/>
      <c r="AY91" s="27"/>
      <c r="BA91" s="27"/>
      <c r="BC91" s="27"/>
      <c r="BE91" s="27"/>
      <c r="BG91" s="27"/>
    </row>
    <row r="92" s="20" customFormat="true" ht="12.75" hidden="false" customHeight="true" outlineLevel="0" collapsed="false">
      <c r="A92" s="19" t="n">
        <v>15091</v>
      </c>
      <c r="B92" s="20" t="s">
        <v>454</v>
      </c>
      <c r="C92" s="21" t="s">
        <v>455</v>
      </c>
      <c r="D92" s="20" t="s">
        <v>456</v>
      </c>
      <c r="E92" s="21" t="s">
        <v>63</v>
      </c>
      <c r="F92" s="20" t="s">
        <v>64</v>
      </c>
      <c r="G92" s="22" t="s">
        <v>65</v>
      </c>
      <c r="H92" s="23"/>
      <c r="I92" s="22" t="s">
        <v>85</v>
      </c>
      <c r="J92" s="22" t="s">
        <v>104</v>
      </c>
      <c r="K92" s="22" t="s">
        <v>92</v>
      </c>
      <c r="L92" s="22" t="s">
        <v>131</v>
      </c>
      <c r="M92" s="22" t="s">
        <v>70</v>
      </c>
      <c r="N92" s="22" t="s">
        <v>64</v>
      </c>
      <c r="O92" s="24" t="n">
        <v>41985</v>
      </c>
      <c r="P92" s="27" t="n">
        <v>319965</v>
      </c>
      <c r="Q92" s="26" t="e">
        <f aca="false">SUM(P92/H92)</f>
        <v>#DIV/0!</v>
      </c>
      <c r="R92" s="27" t="n">
        <v>28750</v>
      </c>
      <c r="S92" s="27" t="n">
        <v>6000</v>
      </c>
      <c r="T92" s="27"/>
      <c r="U92" s="27"/>
      <c r="V92" s="27"/>
      <c r="W92" s="27"/>
      <c r="X92" s="28"/>
      <c r="Y92" s="28"/>
      <c r="Z92" s="27"/>
      <c r="AA92" s="29" t="s">
        <v>77</v>
      </c>
      <c r="AB92" s="30" t="n">
        <v>0.02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M92" s="20" t="s">
        <v>457</v>
      </c>
      <c r="AW92" s="27"/>
      <c r="AY92" s="27"/>
      <c r="BA92" s="27"/>
      <c r="BC92" s="27"/>
      <c r="BE92" s="27"/>
      <c r="BG92" s="27"/>
    </row>
    <row r="93" s="20" customFormat="true" ht="12.75" hidden="true" customHeight="true" outlineLevel="0" collapsed="false">
      <c r="A93" s="19" t="n">
        <v>15092</v>
      </c>
      <c r="B93" s="20" t="s">
        <v>458</v>
      </c>
      <c r="C93" s="21" t="s">
        <v>432</v>
      </c>
      <c r="E93" s="21" t="s">
        <v>178</v>
      </c>
      <c r="F93" s="20" t="s">
        <v>64</v>
      </c>
      <c r="G93" s="22" t="s">
        <v>65</v>
      </c>
      <c r="H93" s="23"/>
      <c r="I93" s="22" t="s">
        <v>85</v>
      </c>
      <c r="J93" s="22" t="s">
        <v>435</v>
      </c>
      <c r="K93" s="22" t="s">
        <v>92</v>
      </c>
      <c r="L93" s="22" t="s">
        <v>131</v>
      </c>
      <c r="M93" s="22" t="s">
        <v>70</v>
      </c>
      <c r="N93" s="22" t="s">
        <v>64</v>
      </c>
      <c r="O93" s="24" t="n">
        <v>41985</v>
      </c>
      <c r="P93" s="27" t="n">
        <v>0</v>
      </c>
      <c r="Q93" s="26" t="e">
        <f aca="false">SUM(P93/H93)</f>
        <v>#DIV/0!</v>
      </c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77</v>
      </c>
      <c r="AB93" s="30" t="n">
        <v>0.05</v>
      </c>
      <c r="AC93" s="31" t="n">
        <f aca="false">IF(AA93=Tables!J$5,AB93*P93,)</f>
        <v>0</v>
      </c>
      <c r="AD93" s="32"/>
      <c r="AE93" s="32"/>
      <c r="AF93" s="24" t="n">
        <v>42156</v>
      </c>
      <c r="AG93" s="33"/>
      <c r="AH93" s="27"/>
      <c r="AI93" s="27"/>
      <c r="AL93" s="20" t="s">
        <v>212</v>
      </c>
      <c r="AM93" s="20" t="s">
        <v>459</v>
      </c>
      <c r="AW93" s="27"/>
      <c r="AY93" s="27"/>
      <c r="BA93" s="27"/>
      <c r="BC93" s="27"/>
      <c r="BE93" s="27"/>
      <c r="BG93" s="27"/>
    </row>
    <row r="94" s="20" customFormat="true" ht="12.75" hidden="true" customHeight="true" outlineLevel="0" collapsed="false">
      <c r="A94" s="19" t="n">
        <v>15093</v>
      </c>
      <c r="B94" s="20" t="s">
        <v>460</v>
      </c>
      <c r="C94" s="21" t="s">
        <v>144</v>
      </c>
      <c r="D94" s="20" t="s">
        <v>278</v>
      </c>
      <c r="E94" s="21" t="s">
        <v>75</v>
      </c>
      <c r="F94" s="20" t="s">
        <v>64</v>
      </c>
      <c r="G94" s="22" t="s">
        <v>65</v>
      </c>
      <c r="H94" s="23"/>
      <c r="I94" s="22" t="s">
        <v>102</v>
      </c>
      <c r="J94" s="22" t="s">
        <v>67</v>
      </c>
      <c r="K94" s="22" t="s">
        <v>92</v>
      </c>
      <c r="L94" s="22" t="s">
        <v>69</v>
      </c>
      <c r="M94" s="22" t="s">
        <v>70</v>
      </c>
      <c r="N94" s="22" t="s">
        <v>64</v>
      </c>
      <c r="O94" s="24" t="n">
        <v>41990</v>
      </c>
      <c r="P94" s="27" t="n">
        <v>31180</v>
      </c>
      <c r="Q94" s="26" t="e">
        <f aca="false">SUM(P94/H94)</f>
        <v>#DIV/0!</v>
      </c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77</v>
      </c>
      <c r="AB94" s="30" t="n">
        <v>0.05</v>
      </c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J94" s="20" t="s">
        <v>110</v>
      </c>
      <c r="AL94" s="20" t="s">
        <v>301</v>
      </c>
      <c r="AM94" s="20" t="s">
        <v>461</v>
      </c>
      <c r="AN94" s="20" t="s">
        <v>110</v>
      </c>
      <c r="AO94" s="20" t="s">
        <v>279</v>
      </c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15094</v>
      </c>
      <c r="B95" s="20" t="s">
        <v>462</v>
      </c>
      <c r="C95" s="21" t="s">
        <v>463</v>
      </c>
      <c r="D95" s="20" t="s">
        <v>464</v>
      </c>
      <c r="E95" s="21" t="s">
        <v>465</v>
      </c>
      <c r="F95" s="20" t="s">
        <v>64</v>
      </c>
      <c r="G95" s="22" t="s">
        <v>218</v>
      </c>
      <c r="H95" s="23" t="n">
        <v>12500</v>
      </c>
      <c r="I95" s="22" t="s">
        <v>85</v>
      </c>
      <c r="J95" s="22" t="s">
        <v>67</v>
      </c>
      <c r="K95" s="22" t="s">
        <v>92</v>
      </c>
      <c r="L95" s="22" t="s">
        <v>148</v>
      </c>
      <c r="M95" s="22" t="s">
        <v>70</v>
      </c>
      <c r="N95" s="22" t="s">
        <v>64</v>
      </c>
      <c r="O95" s="24" t="n">
        <v>41990</v>
      </c>
      <c r="P95" s="27" t="n">
        <v>967211</v>
      </c>
      <c r="Q95" s="26" t="n">
        <f aca="false">SUM(P95/H95)</f>
        <v>77.37688</v>
      </c>
      <c r="R95" s="27"/>
      <c r="S95" s="27"/>
      <c r="T95" s="27"/>
      <c r="U95" s="27"/>
      <c r="V95" s="27"/>
      <c r="W95" s="27"/>
      <c r="X95" s="28"/>
      <c r="Y95" s="28"/>
      <c r="Z95" s="27"/>
      <c r="AA95" s="29" t="s">
        <v>155</v>
      </c>
      <c r="AB95" s="30" t="n">
        <v>0.02</v>
      </c>
      <c r="AC95" s="31" t="n">
        <f aca="false">IF(AA95=Tables!J$5,AB95*P95,)</f>
        <v>0</v>
      </c>
      <c r="AD95" s="32"/>
      <c r="AE95" s="32"/>
      <c r="AF95" s="24"/>
      <c r="AG95" s="33"/>
      <c r="AH95" s="27"/>
      <c r="AI95" s="27"/>
      <c r="AJ95" s="20" t="s">
        <v>429</v>
      </c>
      <c r="AL95" s="20" t="s">
        <v>429</v>
      </c>
      <c r="AM95" s="20" t="s">
        <v>466</v>
      </c>
      <c r="AW95" s="27"/>
      <c r="AY95" s="27"/>
      <c r="BA95" s="27"/>
      <c r="BC95" s="27"/>
      <c r="BE95" s="27"/>
      <c r="BG95" s="27"/>
    </row>
    <row r="96" s="20" customFormat="true" ht="12.75" hidden="true" customHeight="true" outlineLevel="0" collapsed="false">
      <c r="A96" s="19" t="n">
        <v>15095</v>
      </c>
      <c r="B96" s="20" t="s">
        <v>467</v>
      </c>
      <c r="C96" s="21" t="s">
        <v>468</v>
      </c>
      <c r="D96" s="20" t="s">
        <v>114</v>
      </c>
      <c r="E96" s="21" t="s">
        <v>63</v>
      </c>
      <c r="F96" s="20" t="s">
        <v>64</v>
      </c>
      <c r="G96" s="22" t="s">
        <v>65</v>
      </c>
      <c r="H96" s="23"/>
      <c r="I96" s="22" t="s">
        <v>181</v>
      </c>
      <c r="J96" s="22" t="s">
        <v>67</v>
      </c>
      <c r="K96" s="22" t="s">
        <v>92</v>
      </c>
      <c r="L96" s="22" t="s">
        <v>93</v>
      </c>
      <c r="M96" s="22" t="s">
        <v>94</v>
      </c>
      <c r="N96" s="22" t="s">
        <v>64</v>
      </c>
      <c r="O96" s="24" t="n">
        <v>41982</v>
      </c>
      <c r="P96" s="27" t="n">
        <v>6990</v>
      </c>
      <c r="Q96" s="26" t="e">
        <f aca="false">SUM(P96/H96)</f>
        <v>#DIV/0!</v>
      </c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71</v>
      </c>
      <c r="AB96" s="30"/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true" customHeight="true" outlineLevel="0" collapsed="false">
      <c r="A97" s="19" t="n">
        <v>15096</v>
      </c>
      <c r="B97" s="20" t="s">
        <v>469</v>
      </c>
      <c r="C97" s="21" t="s">
        <v>470</v>
      </c>
      <c r="D97" s="20" t="s">
        <v>90</v>
      </c>
      <c r="E97" s="21" t="s">
        <v>63</v>
      </c>
      <c r="F97" s="20" t="s">
        <v>64</v>
      </c>
      <c r="G97" s="22" t="s">
        <v>65</v>
      </c>
      <c r="H97" s="23"/>
      <c r="I97" s="22" t="s">
        <v>91</v>
      </c>
      <c r="J97" s="22" t="s">
        <v>67</v>
      </c>
      <c r="K97" s="22" t="s">
        <v>92</v>
      </c>
      <c r="L97" s="22" t="s">
        <v>93</v>
      </c>
      <c r="M97" s="22" t="s">
        <v>94</v>
      </c>
      <c r="N97" s="22" t="s">
        <v>64</v>
      </c>
      <c r="O97" s="24" t="n">
        <v>42347</v>
      </c>
      <c r="P97" s="27" t="n">
        <v>9530</v>
      </c>
      <c r="Q97" s="26" t="e">
        <f aca="false">SUM(P97/H97)</f>
        <v>#DIV/0!</v>
      </c>
      <c r="R97" s="27" t="n">
        <v>1400</v>
      </c>
      <c r="S97" s="27"/>
      <c r="T97" s="27"/>
      <c r="U97" s="27"/>
      <c r="V97" s="27"/>
      <c r="W97" s="27"/>
      <c r="X97" s="28"/>
      <c r="Y97" s="28"/>
      <c r="Z97" s="27"/>
      <c r="AA97" s="29" t="s">
        <v>172</v>
      </c>
      <c r="AB97" s="30" t="n">
        <v>0.05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W97" s="27"/>
      <c r="AY97" s="27"/>
      <c r="BA97" s="27"/>
      <c r="BC97" s="27"/>
      <c r="BE97" s="27"/>
      <c r="BG97" s="27"/>
    </row>
    <row r="98" s="20" customFormat="true" ht="12.75" hidden="true" customHeight="true" outlineLevel="0" collapsed="false">
      <c r="A98" s="19" t="n">
        <v>15097</v>
      </c>
      <c r="B98" s="20" t="s">
        <v>471</v>
      </c>
      <c r="C98" s="21" t="s">
        <v>472</v>
      </c>
      <c r="D98" s="20" t="s">
        <v>90</v>
      </c>
      <c r="E98" s="21" t="s">
        <v>63</v>
      </c>
      <c r="F98" s="20" t="s">
        <v>64</v>
      </c>
      <c r="G98" s="22" t="s">
        <v>65</v>
      </c>
      <c r="H98" s="23"/>
      <c r="I98" s="22" t="s">
        <v>91</v>
      </c>
      <c r="J98" s="22" t="s">
        <v>67</v>
      </c>
      <c r="K98" s="22" t="s">
        <v>92</v>
      </c>
      <c r="L98" s="22" t="s">
        <v>93</v>
      </c>
      <c r="M98" s="22" t="s">
        <v>94</v>
      </c>
      <c r="N98" s="22" t="s">
        <v>64</v>
      </c>
      <c r="O98" s="24" t="n">
        <v>42347</v>
      </c>
      <c r="P98" s="27" t="n">
        <v>4000</v>
      </c>
      <c r="Q98" s="26" t="e">
        <f aca="false">SUM(P98/H98)</f>
        <v>#DIV/0!</v>
      </c>
      <c r="R98" s="27"/>
      <c r="S98" s="27"/>
      <c r="T98" s="27"/>
      <c r="U98" s="27"/>
      <c r="V98" s="27"/>
      <c r="W98" s="27"/>
      <c r="X98" s="28"/>
      <c r="Y98" s="28"/>
      <c r="Z98" s="27"/>
      <c r="AA98" s="29" t="s">
        <v>172</v>
      </c>
      <c r="AB98" s="30" t="n">
        <v>0.05</v>
      </c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false" customHeight="true" outlineLevel="0" collapsed="false">
      <c r="A99" s="19" t="n">
        <v>15098</v>
      </c>
      <c r="B99" s="20" t="s">
        <v>473</v>
      </c>
      <c r="C99" s="21" t="s">
        <v>474</v>
      </c>
      <c r="D99" s="20" t="s">
        <v>475</v>
      </c>
      <c r="E99" s="21" t="s">
        <v>476</v>
      </c>
      <c r="F99" s="20" t="s">
        <v>64</v>
      </c>
      <c r="G99" s="22" t="s">
        <v>65</v>
      </c>
      <c r="H99" s="23"/>
      <c r="I99" s="22" t="s">
        <v>91</v>
      </c>
      <c r="J99" s="22" t="s">
        <v>67</v>
      </c>
      <c r="K99" s="22" t="s">
        <v>92</v>
      </c>
      <c r="L99" s="22" t="s">
        <v>93</v>
      </c>
      <c r="M99" s="22" t="s">
        <v>94</v>
      </c>
      <c r="N99" s="22" t="s">
        <v>64</v>
      </c>
      <c r="O99" s="24" t="n">
        <v>41984</v>
      </c>
      <c r="P99" s="27" t="n">
        <v>19203</v>
      </c>
      <c r="Q99" s="26" t="e">
        <f aca="false">SUM(P99/H99)</f>
        <v>#DIV/0!</v>
      </c>
      <c r="R99" s="27"/>
      <c r="S99" s="27"/>
      <c r="T99" s="27"/>
      <c r="U99" s="27"/>
      <c r="V99" s="27"/>
      <c r="W99" s="27"/>
      <c r="X99" s="28"/>
      <c r="Y99" s="28"/>
      <c r="Z99" s="27"/>
      <c r="AA99" s="29" t="s">
        <v>109</v>
      </c>
      <c r="AB99" s="30" t="n">
        <v>0.02</v>
      </c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true" customHeight="true" outlineLevel="0" collapsed="false">
      <c r="A100" s="19" t="n">
        <v>15099</v>
      </c>
      <c r="B100" s="20" t="s">
        <v>477</v>
      </c>
      <c r="C100" s="21" t="s">
        <v>478</v>
      </c>
      <c r="D100" s="20" t="s">
        <v>479</v>
      </c>
      <c r="E100" s="21" t="s">
        <v>171</v>
      </c>
      <c r="F100" s="20" t="s">
        <v>64</v>
      </c>
      <c r="G100" s="22" t="s">
        <v>65</v>
      </c>
      <c r="H100" s="23"/>
      <c r="I100" s="22" t="s">
        <v>102</v>
      </c>
      <c r="J100" s="22" t="s">
        <v>67</v>
      </c>
      <c r="K100" s="22" t="s">
        <v>68</v>
      </c>
      <c r="L100" s="22" t="s">
        <v>93</v>
      </c>
      <c r="M100" s="22" t="s">
        <v>94</v>
      </c>
      <c r="N100" s="22" t="s">
        <v>64</v>
      </c>
      <c r="O100" s="24" t="n">
        <v>41983</v>
      </c>
      <c r="P100" s="27" t="n">
        <v>1500</v>
      </c>
      <c r="Q100" s="26" t="e">
        <f aca="false">SUM(P100/H100)</f>
        <v>#DIV/0!</v>
      </c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71</v>
      </c>
      <c r="AB100" s="30" t="n">
        <v>0.05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true" customHeight="true" outlineLevel="0" collapsed="false">
      <c r="A101" s="19" t="n">
        <v>15100</v>
      </c>
      <c r="B101" s="20" t="s">
        <v>480</v>
      </c>
      <c r="C101" s="21" t="s">
        <v>472</v>
      </c>
      <c r="D101" s="20" t="s">
        <v>481</v>
      </c>
      <c r="E101" s="21" t="s">
        <v>379</v>
      </c>
      <c r="F101" s="20" t="s">
        <v>64</v>
      </c>
      <c r="G101" s="22" t="s">
        <v>65</v>
      </c>
      <c r="H101" s="23"/>
      <c r="I101" s="22" t="s">
        <v>102</v>
      </c>
      <c r="J101" s="22" t="s">
        <v>67</v>
      </c>
      <c r="K101" s="22" t="s">
        <v>92</v>
      </c>
      <c r="L101" s="22" t="s">
        <v>93</v>
      </c>
      <c r="M101" s="22" t="s">
        <v>94</v>
      </c>
      <c r="N101" s="22" t="s">
        <v>64</v>
      </c>
      <c r="O101" s="24" t="n">
        <v>41985</v>
      </c>
      <c r="P101" s="27" t="n">
        <v>2700</v>
      </c>
      <c r="Q101" s="26" t="e">
        <f aca="false">SUM(P101/H101)</f>
        <v>#DIV/0!</v>
      </c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77</v>
      </c>
      <c r="AB101" s="30"/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true" customHeight="true" outlineLevel="0" collapsed="false">
      <c r="A102" s="19" t="n">
        <v>15101</v>
      </c>
      <c r="B102" s="20" t="s">
        <v>482</v>
      </c>
      <c r="C102" s="21" t="s">
        <v>483</v>
      </c>
      <c r="D102" s="20" t="s">
        <v>484</v>
      </c>
      <c r="E102" s="21" t="s">
        <v>63</v>
      </c>
      <c r="F102" s="20" t="s">
        <v>64</v>
      </c>
      <c r="G102" s="22" t="s">
        <v>65</v>
      </c>
      <c r="H102" s="23"/>
      <c r="I102" s="22" t="s">
        <v>102</v>
      </c>
      <c r="J102" s="22" t="s">
        <v>67</v>
      </c>
      <c r="K102" s="22" t="s">
        <v>92</v>
      </c>
      <c r="L102" s="22" t="s">
        <v>93</v>
      </c>
      <c r="M102" s="22" t="s">
        <v>94</v>
      </c>
      <c r="N102" s="22" t="s">
        <v>64</v>
      </c>
      <c r="O102" s="24" t="n">
        <v>41985</v>
      </c>
      <c r="P102" s="27" t="n">
        <v>0</v>
      </c>
      <c r="Q102" s="26" t="e">
        <f aca="false">SUM(P102/H102)</f>
        <v>#DIV/0!</v>
      </c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155</v>
      </c>
      <c r="AB102" s="30"/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true" customHeight="true" outlineLevel="0" collapsed="false">
      <c r="A103" s="19" t="n">
        <v>15102</v>
      </c>
      <c r="B103" s="20" t="s">
        <v>485</v>
      </c>
      <c r="C103" s="21" t="s">
        <v>486</v>
      </c>
      <c r="D103" s="20" t="s">
        <v>487</v>
      </c>
      <c r="E103" s="21" t="s">
        <v>171</v>
      </c>
      <c r="F103" s="20" t="s">
        <v>64</v>
      </c>
      <c r="G103" s="22" t="s">
        <v>65</v>
      </c>
      <c r="H103" s="23"/>
      <c r="I103" s="22" t="s">
        <v>102</v>
      </c>
      <c r="J103" s="22" t="s">
        <v>67</v>
      </c>
      <c r="K103" s="22" t="s">
        <v>92</v>
      </c>
      <c r="L103" s="22" t="s">
        <v>93</v>
      </c>
      <c r="M103" s="22" t="s">
        <v>94</v>
      </c>
      <c r="N103" s="22" t="s">
        <v>64</v>
      </c>
      <c r="O103" s="24" t="n">
        <v>41984</v>
      </c>
      <c r="P103" s="27" t="n">
        <v>1245</v>
      </c>
      <c r="Q103" s="26" t="e">
        <f aca="false">SUM(P103/H103)</f>
        <v>#DIV/0!</v>
      </c>
      <c r="R103" s="27"/>
      <c r="S103" s="27"/>
      <c r="T103" s="27"/>
      <c r="U103" s="27"/>
      <c r="V103" s="27"/>
      <c r="W103" s="27"/>
      <c r="X103" s="28"/>
      <c r="Y103" s="28"/>
      <c r="Z103" s="27"/>
      <c r="AA103" s="29" t="s">
        <v>77</v>
      </c>
      <c r="AB103" s="30" t="n">
        <v>0.05</v>
      </c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15103</v>
      </c>
      <c r="B104" s="20" t="s">
        <v>488</v>
      </c>
      <c r="C104" s="21"/>
      <c r="E104" s="21"/>
      <c r="F104" s="20" t="s">
        <v>64</v>
      </c>
      <c r="G104" s="22" t="s">
        <v>65</v>
      </c>
      <c r="H104" s="23"/>
      <c r="I104" s="22"/>
      <c r="J104" s="22"/>
      <c r="K104" s="22"/>
      <c r="L104" s="22"/>
      <c r="M104" s="22"/>
      <c r="N104" s="22"/>
      <c r="O104" s="24"/>
      <c r="P104" s="27" t="n">
        <v>0</v>
      </c>
      <c r="Q104" s="26" t="e">
        <f aca="false">SUM(P104/H104)</f>
        <v>#DIV/0!</v>
      </c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155</v>
      </c>
      <c r="AB104" s="30"/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W104" s="27"/>
      <c r="AY104" s="27"/>
      <c r="BA104" s="27"/>
      <c r="BC104" s="27"/>
      <c r="BE104" s="27"/>
      <c r="BG104" s="27"/>
    </row>
    <row r="105" s="20" customFormat="true" ht="12.75" hidden="false" customHeight="true" outlineLevel="0" collapsed="false">
      <c r="A105" s="19" t="n">
        <v>15104</v>
      </c>
      <c r="B105" s="20" t="s">
        <v>489</v>
      </c>
      <c r="C105" s="21" t="s">
        <v>490</v>
      </c>
      <c r="D105" s="20" t="s">
        <v>491</v>
      </c>
      <c r="E105" s="21" t="s">
        <v>434</v>
      </c>
      <c r="F105" s="20" t="s">
        <v>64</v>
      </c>
      <c r="G105" s="22" t="s">
        <v>65</v>
      </c>
      <c r="H105" s="23" t="n">
        <v>4000</v>
      </c>
      <c r="I105" s="22" t="s">
        <v>102</v>
      </c>
      <c r="J105" s="22" t="s">
        <v>67</v>
      </c>
      <c r="K105" s="22" t="s">
        <v>68</v>
      </c>
      <c r="L105" s="22" t="s">
        <v>93</v>
      </c>
      <c r="M105" s="22" t="s">
        <v>94</v>
      </c>
      <c r="N105" s="22" t="s">
        <v>64</v>
      </c>
      <c r="O105" s="24" t="n">
        <v>42009</v>
      </c>
      <c r="P105" s="27" t="n">
        <v>111155</v>
      </c>
      <c r="Q105" s="26" t="n">
        <f aca="false">SUM(P105/H105)</f>
        <v>27.78875</v>
      </c>
      <c r="R105" s="27" t="n">
        <v>6000</v>
      </c>
      <c r="S105" s="27"/>
      <c r="T105" s="27"/>
      <c r="U105" s="27"/>
      <c r="V105" s="27"/>
      <c r="W105" s="27"/>
      <c r="X105" s="28"/>
      <c r="Y105" s="28"/>
      <c r="Z105" s="27"/>
      <c r="AA105" s="29" t="s">
        <v>77</v>
      </c>
      <c r="AB105" s="30" t="n">
        <v>0.02</v>
      </c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M105" s="20" t="s">
        <v>79</v>
      </c>
      <c r="AN105" s="20" t="s">
        <v>492</v>
      </c>
      <c r="AW105" s="27"/>
      <c r="AY105" s="27"/>
      <c r="BA105" s="27"/>
      <c r="BC105" s="27"/>
      <c r="BE105" s="27"/>
      <c r="BG105" s="27"/>
    </row>
    <row r="106" s="20" customFormat="true" ht="12.75" hidden="true" customHeight="true" outlineLevel="0" collapsed="false">
      <c r="A106" s="19" t="n">
        <v>15105</v>
      </c>
      <c r="B106" s="20" t="s">
        <v>493</v>
      </c>
      <c r="C106" s="21" t="s">
        <v>494</v>
      </c>
      <c r="D106" s="20" t="s">
        <v>372</v>
      </c>
      <c r="E106" s="21" t="s">
        <v>373</v>
      </c>
      <c r="F106" s="20" t="s">
        <v>64</v>
      </c>
      <c r="G106" s="22" t="s">
        <v>65</v>
      </c>
      <c r="H106" s="23"/>
      <c r="I106" s="22" t="s">
        <v>102</v>
      </c>
      <c r="J106" s="22" t="s">
        <v>67</v>
      </c>
      <c r="K106" s="22" t="s">
        <v>92</v>
      </c>
      <c r="L106" s="22" t="s">
        <v>93</v>
      </c>
      <c r="M106" s="22" t="s">
        <v>94</v>
      </c>
      <c r="N106" s="22" t="s">
        <v>64</v>
      </c>
      <c r="O106" s="24" t="n">
        <v>41984</v>
      </c>
      <c r="P106" s="27" t="n">
        <v>2100</v>
      </c>
      <c r="Q106" s="26" t="e">
        <f aca="false">SUM(P106/H106)</f>
        <v>#DIV/0!</v>
      </c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71</v>
      </c>
      <c r="AB106" s="30"/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true" customHeight="true" outlineLevel="0" collapsed="false">
      <c r="A107" s="19" t="n">
        <v>15106</v>
      </c>
      <c r="B107" s="20" t="s">
        <v>495</v>
      </c>
      <c r="C107" s="21" t="s">
        <v>496</v>
      </c>
      <c r="E107" s="21" t="s">
        <v>497</v>
      </c>
      <c r="F107" s="20" t="s">
        <v>64</v>
      </c>
      <c r="G107" s="22" t="s">
        <v>65</v>
      </c>
      <c r="H107" s="23"/>
      <c r="I107" s="22"/>
      <c r="J107" s="22" t="s">
        <v>67</v>
      </c>
      <c r="K107" s="22" t="s">
        <v>68</v>
      </c>
      <c r="L107" s="22" t="s">
        <v>93</v>
      </c>
      <c r="M107" s="22" t="s">
        <v>94</v>
      </c>
      <c r="N107" s="22" t="s">
        <v>64</v>
      </c>
      <c r="O107" s="24" t="n">
        <v>41955</v>
      </c>
      <c r="P107" s="27" t="n">
        <v>83600</v>
      </c>
      <c r="Q107" s="26" t="e">
        <f aca="false">SUM(P107/H107)</f>
        <v>#DIV/0!</v>
      </c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 t="n">
        <v>0.02</v>
      </c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L107" s="20" t="s">
        <v>498</v>
      </c>
      <c r="AM107" s="20" t="s">
        <v>499</v>
      </c>
      <c r="AW107" s="27"/>
      <c r="AY107" s="27"/>
      <c r="BA107" s="27"/>
      <c r="BC107" s="27"/>
      <c r="BE107" s="27"/>
      <c r="BG107" s="27"/>
    </row>
    <row r="108" s="20" customFormat="true" ht="12.75" hidden="true" customHeight="true" outlineLevel="0" collapsed="false">
      <c r="A108" s="19" t="n">
        <v>15107</v>
      </c>
      <c r="B108" s="20" t="s">
        <v>500</v>
      </c>
      <c r="C108" s="21" t="s">
        <v>501</v>
      </c>
      <c r="D108" s="20" t="s">
        <v>502</v>
      </c>
      <c r="E108" s="21" t="s">
        <v>379</v>
      </c>
      <c r="F108" s="20" t="s">
        <v>64</v>
      </c>
      <c r="G108" s="22" t="s">
        <v>65</v>
      </c>
      <c r="H108" s="23" t="n">
        <v>2183</v>
      </c>
      <c r="I108" s="22" t="s">
        <v>66</v>
      </c>
      <c r="J108" s="22" t="s">
        <v>67</v>
      </c>
      <c r="K108" s="22" t="s">
        <v>68</v>
      </c>
      <c r="L108" s="22" t="s">
        <v>69</v>
      </c>
      <c r="M108" s="22" t="s">
        <v>70</v>
      </c>
      <c r="N108" s="22" t="s">
        <v>64</v>
      </c>
      <c r="O108" s="24" t="n">
        <v>42012</v>
      </c>
      <c r="P108" s="27" t="n">
        <v>79450</v>
      </c>
      <c r="Q108" s="26" t="n">
        <f aca="false">SUM(P108/H108)</f>
        <v>36.3948694457169</v>
      </c>
      <c r="R108" s="27" t="n">
        <v>825</v>
      </c>
      <c r="S108" s="27"/>
      <c r="T108" s="27"/>
      <c r="U108" s="27"/>
      <c r="V108" s="27"/>
      <c r="W108" s="27"/>
      <c r="X108" s="28"/>
      <c r="Y108" s="28"/>
      <c r="Z108" s="27"/>
      <c r="AA108" s="29" t="s">
        <v>77</v>
      </c>
      <c r="AB108" s="30"/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J108" s="20" t="s">
        <v>79</v>
      </c>
      <c r="AL108" s="20" t="s">
        <v>79</v>
      </c>
      <c r="AN108" s="20" t="s">
        <v>503</v>
      </c>
      <c r="AP108" s="20" t="s">
        <v>504</v>
      </c>
      <c r="AW108" s="27"/>
      <c r="AY108" s="27"/>
      <c r="BA108" s="27"/>
      <c r="BC108" s="27"/>
      <c r="BE108" s="27"/>
      <c r="BG108" s="27"/>
    </row>
    <row r="109" s="20" customFormat="true" ht="12.75" hidden="true" customHeight="true" outlineLevel="0" collapsed="false">
      <c r="A109" s="19" t="n">
        <v>15108</v>
      </c>
      <c r="B109" s="20" t="s">
        <v>505</v>
      </c>
      <c r="C109" s="21" t="s">
        <v>506</v>
      </c>
      <c r="D109" s="20" t="s">
        <v>507</v>
      </c>
      <c r="E109" s="21" t="s">
        <v>178</v>
      </c>
      <c r="F109" s="20" t="s">
        <v>64</v>
      </c>
      <c r="G109" s="22" t="s">
        <v>65</v>
      </c>
      <c r="H109" s="23"/>
      <c r="I109" s="22" t="s">
        <v>118</v>
      </c>
      <c r="J109" s="22" t="s">
        <v>67</v>
      </c>
      <c r="K109" s="22" t="s">
        <v>68</v>
      </c>
      <c r="L109" s="22" t="s">
        <v>119</v>
      </c>
      <c r="M109" s="22" t="s">
        <v>106</v>
      </c>
      <c r="N109" s="22" t="s">
        <v>64</v>
      </c>
      <c r="O109" s="24" t="n">
        <v>41658</v>
      </c>
      <c r="P109" s="27" t="n">
        <v>28750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77</v>
      </c>
      <c r="AB109" s="30"/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true" customHeight="true" outlineLevel="0" collapsed="false">
      <c r="A110" s="19" t="n">
        <v>15109</v>
      </c>
      <c r="B110" s="20" t="s">
        <v>508</v>
      </c>
      <c r="C110" s="21" t="s">
        <v>509</v>
      </c>
      <c r="D110" s="20" t="s">
        <v>114</v>
      </c>
      <c r="E110" s="21" t="s">
        <v>63</v>
      </c>
      <c r="F110" s="20" t="s">
        <v>64</v>
      </c>
      <c r="G110" s="22" t="s">
        <v>65</v>
      </c>
      <c r="H110" s="23"/>
      <c r="I110" s="22" t="s">
        <v>85</v>
      </c>
      <c r="J110" s="22" t="s">
        <v>67</v>
      </c>
      <c r="K110" s="22" t="s">
        <v>92</v>
      </c>
      <c r="L110" s="22" t="s">
        <v>93</v>
      </c>
      <c r="M110" s="22" t="s">
        <v>94</v>
      </c>
      <c r="N110" s="22" t="s">
        <v>64</v>
      </c>
      <c r="O110" s="24" t="n">
        <v>41992</v>
      </c>
      <c r="P110" s="27" t="n">
        <v>4285</v>
      </c>
      <c r="Q110" s="26" t="e">
        <f aca="false">SUM(P110/H110)</f>
        <v>#DIV/0!</v>
      </c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71</v>
      </c>
      <c r="AB110" s="30" t="n">
        <v>1</v>
      </c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L110" s="20" t="s">
        <v>284</v>
      </c>
      <c r="AM110" s="20" t="s">
        <v>510</v>
      </c>
      <c r="AW110" s="27"/>
      <c r="AY110" s="27"/>
      <c r="BA110" s="27"/>
      <c r="BC110" s="27"/>
      <c r="BE110" s="27"/>
      <c r="BG110" s="27"/>
    </row>
    <row r="111" s="20" customFormat="true" ht="12.75" hidden="true" customHeight="true" outlineLevel="0" collapsed="false">
      <c r="A111" s="19" t="n">
        <v>15110</v>
      </c>
      <c r="B111" s="20" t="s">
        <v>511</v>
      </c>
      <c r="C111" s="21" t="s">
        <v>512</v>
      </c>
      <c r="D111" s="20" t="s">
        <v>513</v>
      </c>
      <c r="E111" s="21" t="s">
        <v>259</v>
      </c>
      <c r="F111" s="20" t="s">
        <v>64</v>
      </c>
      <c r="G111" s="22" t="s">
        <v>218</v>
      </c>
      <c r="H111" s="23"/>
      <c r="I111" s="22" t="s">
        <v>102</v>
      </c>
      <c r="J111" s="22" t="s">
        <v>104</v>
      </c>
      <c r="K111" s="22" t="s">
        <v>92</v>
      </c>
      <c r="L111" s="22" t="s">
        <v>131</v>
      </c>
      <c r="M111" s="22" t="s">
        <v>70</v>
      </c>
      <c r="N111" s="22" t="s">
        <v>64</v>
      </c>
      <c r="O111" s="24" t="n">
        <v>42039</v>
      </c>
      <c r="P111" s="27" t="n">
        <v>244650</v>
      </c>
      <c r="Q111" s="26" t="e">
        <f aca="false">SUM(P111/H111)</f>
        <v>#DIV/0!</v>
      </c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71</v>
      </c>
      <c r="AB111" s="30"/>
      <c r="AC111" s="31" t="n">
        <f aca="false">IF(AA111=Tables!J$5,AB111*P111,)</f>
        <v>0</v>
      </c>
      <c r="AD111" s="32"/>
      <c r="AE111" s="32"/>
      <c r="AF111" s="24"/>
      <c r="AG111" s="33"/>
      <c r="AH111" s="27"/>
      <c r="AI111" s="27"/>
      <c r="AL111" s="20" t="s">
        <v>514</v>
      </c>
      <c r="AM111" s="20" t="s">
        <v>515</v>
      </c>
      <c r="AW111" s="27"/>
      <c r="AY111" s="27"/>
      <c r="BA111" s="27"/>
      <c r="BC111" s="27"/>
      <c r="BE111" s="27"/>
      <c r="BG111" s="27"/>
    </row>
    <row r="112" s="20" customFormat="true" ht="12.75" hidden="true" customHeight="true" outlineLevel="0" collapsed="false">
      <c r="A112" s="19" t="n">
        <v>15111</v>
      </c>
      <c r="B112" s="20" t="s">
        <v>516</v>
      </c>
      <c r="C112" s="21" t="s">
        <v>517</v>
      </c>
      <c r="D112" s="20" t="s">
        <v>518</v>
      </c>
      <c r="E112" s="21" t="s">
        <v>519</v>
      </c>
      <c r="F112" s="20" t="s">
        <v>64</v>
      </c>
      <c r="G112" s="22" t="s">
        <v>218</v>
      </c>
      <c r="H112" s="23" t="n">
        <v>4890</v>
      </c>
      <c r="I112" s="22" t="s">
        <v>102</v>
      </c>
      <c r="J112" s="22" t="s">
        <v>76</v>
      </c>
      <c r="K112" s="22" t="s">
        <v>68</v>
      </c>
      <c r="L112" s="22" t="s">
        <v>69</v>
      </c>
      <c r="M112" s="22" t="s">
        <v>70</v>
      </c>
      <c r="N112" s="22" t="s">
        <v>64</v>
      </c>
      <c r="O112" s="24" t="n">
        <v>42009</v>
      </c>
      <c r="P112" s="27" t="n">
        <v>292285</v>
      </c>
      <c r="Q112" s="26" t="n">
        <f aca="false">SUM(P112/H112)</f>
        <v>59.7719836400818</v>
      </c>
      <c r="R112" s="27" t="n">
        <v>2000</v>
      </c>
      <c r="S112" s="27"/>
      <c r="T112" s="27"/>
      <c r="U112" s="27"/>
      <c r="V112" s="27"/>
      <c r="W112" s="27"/>
      <c r="X112" s="28"/>
      <c r="Y112" s="28"/>
      <c r="Z112" s="27"/>
      <c r="AA112" s="29" t="s">
        <v>77</v>
      </c>
      <c r="AB112" s="30" t="n">
        <v>0.02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L112" s="20" t="s">
        <v>520</v>
      </c>
      <c r="AM112" s="20" t="s">
        <v>521</v>
      </c>
      <c r="AW112" s="27"/>
      <c r="AY112" s="27"/>
      <c r="BA112" s="27"/>
      <c r="BC112" s="27"/>
      <c r="BE112" s="27"/>
      <c r="BG112" s="27"/>
    </row>
    <row r="113" s="20" customFormat="true" ht="12.75" hidden="true" customHeight="true" outlineLevel="0" collapsed="false">
      <c r="A113" s="19" t="n">
        <v>15112</v>
      </c>
      <c r="B113" s="20" t="s">
        <v>522</v>
      </c>
      <c r="C113" s="21"/>
      <c r="D113" s="20" t="s">
        <v>523</v>
      </c>
      <c r="E113" s="21" t="s">
        <v>524</v>
      </c>
      <c r="F113" s="20" t="s">
        <v>64</v>
      </c>
      <c r="G113" s="22" t="s">
        <v>65</v>
      </c>
      <c r="H113" s="23"/>
      <c r="I113" s="22"/>
      <c r="J113" s="22"/>
      <c r="K113" s="22"/>
      <c r="L113" s="22" t="s">
        <v>131</v>
      </c>
      <c r="M113" s="22" t="s">
        <v>70</v>
      </c>
      <c r="N113" s="22" t="s">
        <v>64</v>
      </c>
      <c r="O113" s="24" t="n">
        <v>42011</v>
      </c>
      <c r="P113" s="27" t="n">
        <v>0</v>
      </c>
      <c r="Q113" s="26" t="e">
        <f aca="false">SUM(P113/H113)</f>
        <v>#DIV/0!</v>
      </c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155</v>
      </c>
      <c r="AB113" s="30"/>
      <c r="AC113" s="31" t="n">
        <f aca="false">IF(AA113=Tables!J$5,AB113*P113,)</f>
        <v>0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true" customHeight="true" outlineLevel="0" collapsed="false">
      <c r="A114" s="19" t="n">
        <v>15113</v>
      </c>
      <c r="B114" s="20" t="s">
        <v>525</v>
      </c>
      <c r="C114" s="21" t="s">
        <v>526</v>
      </c>
      <c r="D114" s="20" t="s">
        <v>527</v>
      </c>
      <c r="E114" s="21" t="s">
        <v>75</v>
      </c>
      <c r="F114" s="20" t="s">
        <v>64</v>
      </c>
      <c r="G114" s="22" t="s">
        <v>65</v>
      </c>
      <c r="H114" s="23" t="n">
        <v>15652</v>
      </c>
      <c r="I114" s="22" t="s">
        <v>102</v>
      </c>
      <c r="J114" s="22" t="s">
        <v>76</v>
      </c>
      <c r="K114" s="22" t="s">
        <v>68</v>
      </c>
      <c r="L114" s="22" t="s">
        <v>69</v>
      </c>
      <c r="M114" s="22" t="s">
        <v>70</v>
      </c>
      <c r="N114" s="22" t="s">
        <v>64</v>
      </c>
      <c r="O114" s="24" t="n">
        <v>42011</v>
      </c>
      <c r="P114" s="27" t="n">
        <v>264895</v>
      </c>
      <c r="Q114" s="26" t="n">
        <f aca="false">SUM(P114/H114)</f>
        <v>16.9240352670585</v>
      </c>
      <c r="R114" s="27" t="n">
        <v>5000</v>
      </c>
      <c r="S114" s="27" t="n">
        <v>5500</v>
      </c>
      <c r="T114" s="27"/>
      <c r="U114" s="27"/>
      <c r="V114" s="27"/>
      <c r="W114" s="27"/>
      <c r="X114" s="28"/>
      <c r="Y114" s="28"/>
      <c r="Z114" s="27"/>
      <c r="AA114" s="29" t="s">
        <v>77</v>
      </c>
      <c r="AB114" s="30"/>
      <c r="AC114" s="31" t="n">
        <f aca="false">IF(AA114=Tables!J$5,AB114*P114,)</f>
        <v>0</v>
      </c>
      <c r="AD114" s="32"/>
      <c r="AE114" s="32"/>
      <c r="AF114" s="24"/>
      <c r="AG114" s="33"/>
      <c r="AH114" s="27"/>
      <c r="AI114" s="27"/>
      <c r="AJ114" s="20" t="s">
        <v>110</v>
      </c>
      <c r="AL114" s="20" t="s">
        <v>528</v>
      </c>
      <c r="AM114" s="20" t="s">
        <v>529</v>
      </c>
      <c r="AN114" s="20" t="s">
        <v>301</v>
      </c>
      <c r="AO114" s="20" t="s">
        <v>461</v>
      </c>
      <c r="AP114" s="20" t="s">
        <v>110</v>
      </c>
      <c r="AQ114" s="20" t="s">
        <v>530</v>
      </c>
      <c r="AW114" s="27"/>
      <c r="AY114" s="27"/>
      <c r="BA114" s="27"/>
      <c r="BC114" s="27"/>
      <c r="BE114" s="27"/>
      <c r="BG114" s="27"/>
    </row>
    <row r="115" s="20" customFormat="true" ht="12.75" hidden="true" customHeight="true" outlineLevel="0" collapsed="false">
      <c r="A115" s="19" t="n">
        <v>15114</v>
      </c>
      <c r="B115" s="20" t="s">
        <v>531</v>
      </c>
      <c r="C115" s="21" t="s">
        <v>144</v>
      </c>
      <c r="D115" s="20" t="s">
        <v>527</v>
      </c>
      <c r="E115" s="21" t="s">
        <v>75</v>
      </c>
      <c r="F115" s="20" t="s">
        <v>64</v>
      </c>
      <c r="G115" s="22" t="s">
        <v>65</v>
      </c>
      <c r="H115" s="23"/>
      <c r="I115" s="22" t="s">
        <v>102</v>
      </c>
      <c r="J115" s="22" t="s">
        <v>130</v>
      </c>
      <c r="K115" s="22" t="s">
        <v>92</v>
      </c>
      <c r="L115" s="22" t="s">
        <v>131</v>
      </c>
      <c r="M115" s="22" t="s">
        <v>70</v>
      </c>
      <c r="N115" s="22" t="s">
        <v>64</v>
      </c>
      <c r="O115" s="24" t="n">
        <v>42012</v>
      </c>
      <c r="P115" s="27" t="n">
        <v>0</v>
      </c>
      <c r="Q115" s="26" t="e">
        <f aca="false">SUM(P115/H115)</f>
        <v>#DIV/0!</v>
      </c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155</v>
      </c>
      <c r="AB115" s="30"/>
      <c r="AC115" s="31" t="n">
        <f aca="false">IF(AA115=Tables!J$5,AB115*P115,)</f>
        <v>0</v>
      </c>
      <c r="AD115" s="32"/>
      <c r="AE115" s="32"/>
      <c r="AF115" s="24"/>
      <c r="AG115" s="33"/>
      <c r="AH115" s="27"/>
      <c r="AI115" s="27"/>
      <c r="AL115" s="20" t="s">
        <v>528</v>
      </c>
      <c r="AM115" s="20" t="s">
        <v>529</v>
      </c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15115</v>
      </c>
      <c r="B116" s="20" t="s">
        <v>532</v>
      </c>
      <c r="C116" s="21" t="s">
        <v>533</v>
      </c>
      <c r="D116" s="20" t="s">
        <v>534</v>
      </c>
      <c r="E116" s="21" t="s">
        <v>309</v>
      </c>
      <c r="F116" s="20" t="s">
        <v>64</v>
      </c>
      <c r="G116" s="22" t="s">
        <v>65</v>
      </c>
      <c r="H116" s="23" t="n">
        <v>157140</v>
      </c>
      <c r="I116" s="22" t="s">
        <v>102</v>
      </c>
      <c r="J116" s="22" t="s">
        <v>67</v>
      </c>
      <c r="K116" s="22" t="s">
        <v>92</v>
      </c>
      <c r="L116" s="22" t="s">
        <v>69</v>
      </c>
      <c r="M116" s="22" t="s">
        <v>70</v>
      </c>
      <c r="N116" s="22" t="s">
        <v>64</v>
      </c>
      <c r="O116" s="24" t="n">
        <v>42011</v>
      </c>
      <c r="P116" s="27" t="n">
        <v>657427</v>
      </c>
      <c r="Q116" s="26" t="n">
        <f aca="false">SUM(P116/H116)</f>
        <v>4.18370243095329</v>
      </c>
      <c r="R116" s="27" t="n">
        <v>14570</v>
      </c>
      <c r="S116" s="27" t="n">
        <v>12000</v>
      </c>
      <c r="T116" s="27"/>
      <c r="U116" s="27"/>
      <c r="V116" s="27"/>
      <c r="W116" s="27"/>
      <c r="X116" s="28"/>
      <c r="Y116" s="28"/>
      <c r="Z116" s="27"/>
      <c r="AA116" s="29" t="s">
        <v>77</v>
      </c>
      <c r="AB116" s="30"/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true" customHeight="true" outlineLevel="0" collapsed="false">
      <c r="A117" s="19" t="n">
        <v>15116</v>
      </c>
      <c r="B117" s="20" t="s">
        <v>535</v>
      </c>
      <c r="C117" s="21" t="s">
        <v>536</v>
      </c>
      <c r="D117" s="20" t="s">
        <v>537</v>
      </c>
      <c r="E117" s="21" t="s">
        <v>538</v>
      </c>
      <c r="F117" s="20" t="s">
        <v>64</v>
      </c>
      <c r="G117" s="22" t="s">
        <v>218</v>
      </c>
      <c r="H117" s="23"/>
      <c r="I117" s="22" t="s">
        <v>118</v>
      </c>
      <c r="J117" s="22" t="s">
        <v>67</v>
      </c>
      <c r="K117" s="22" t="s">
        <v>68</v>
      </c>
      <c r="L117" s="22" t="s">
        <v>119</v>
      </c>
      <c r="M117" s="22" t="s">
        <v>106</v>
      </c>
      <c r="N117" s="22" t="s">
        <v>64</v>
      </c>
      <c r="O117" s="24" t="n">
        <v>42009</v>
      </c>
      <c r="P117" s="27" t="n">
        <v>19750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71</v>
      </c>
      <c r="AB117" s="30"/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L117" s="20" t="s">
        <v>539</v>
      </c>
      <c r="AW117" s="27"/>
      <c r="AY117" s="27"/>
      <c r="BA117" s="27"/>
      <c r="BC117" s="27"/>
      <c r="BE117" s="27"/>
      <c r="BG117" s="27"/>
    </row>
    <row r="118" s="20" customFormat="true" ht="12.75" hidden="true" customHeight="true" outlineLevel="0" collapsed="false">
      <c r="A118" s="19" t="n">
        <v>15117</v>
      </c>
      <c r="B118" s="20" t="s">
        <v>540</v>
      </c>
      <c r="C118" s="21" t="s">
        <v>144</v>
      </c>
      <c r="D118" s="20" t="s">
        <v>527</v>
      </c>
      <c r="E118" s="21" t="s">
        <v>75</v>
      </c>
      <c r="F118" s="20" t="s">
        <v>64</v>
      </c>
      <c r="G118" s="22" t="s">
        <v>65</v>
      </c>
      <c r="H118" s="23"/>
      <c r="I118" s="22" t="s">
        <v>102</v>
      </c>
      <c r="J118" s="22" t="s">
        <v>130</v>
      </c>
      <c r="K118" s="22" t="s">
        <v>92</v>
      </c>
      <c r="L118" s="22" t="s">
        <v>131</v>
      </c>
      <c r="M118" s="22" t="s">
        <v>70</v>
      </c>
      <c r="N118" s="22" t="s">
        <v>64</v>
      </c>
      <c r="O118" s="24" t="n">
        <v>42011</v>
      </c>
      <c r="P118" s="27" t="n">
        <v>0</v>
      </c>
      <c r="Q118" s="26" t="e">
        <f aca="false">SUM(P118/H118)</f>
        <v>#DIV/0!</v>
      </c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155</v>
      </c>
      <c r="AB118" s="30"/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528</v>
      </c>
      <c r="AM118" s="20" t="s">
        <v>541</v>
      </c>
      <c r="AW118" s="27"/>
      <c r="AY118" s="27"/>
      <c r="BA118" s="27"/>
      <c r="BC118" s="27"/>
      <c r="BE118" s="27"/>
      <c r="BG118" s="27"/>
    </row>
    <row r="119" s="20" customFormat="true" ht="12.75" hidden="true" customHeight="true" outlineLevel="0" collapsed="false">
      <c r="A119" s="19" t="n">
        <v>15118</v>
      </c>
      <c r="B119" s="20" t="s">
        <v>542</v>
      </c>
      <c r="C119" s="21" t="s">
        <v>432</v>
      </c>
      <c r="D119" s="20" t="s">
        <v>543</v>
      </c>
      <c r="E119" s="21" t="s">
        <v>171</v>
      </c>
      <c r="F119" s="20" t="s">
        <v>64</v>
      </c>
      <c r="G119" s="22" t="s">
        <v>65</v>
      </c>
      <c r="H119" s="23"/>
      <c r="I119" s="22" t="s">
        <v>85</v>
      </c>
      <c r="J119" s="22" t="s">
        <v>130</v>
      </c>
      <c r="K119" s="22" t="s">
        <v>92</v>
      </c>
      <c r="L119" s="22" t="s">
        <v>131</v>
      </c>
      <c r="M119" s="22" t="s">
        <v>70</v>
      </c>
      <c r="N119" s="22" t="s">
        <v>64</v>
      </c>
      <c r="O119" s="24" t="n">
        <v>42032</v>
      </c>
      <c r="P119" s="27" t="n">
        <v>574300</v>
      </c>
      <c r="Q119" s="26" t="e">
        <f aca="false">SUM(P119/H119)</f>
        <v>#DIV/0!</v>
      </c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155</v>
      </c>
      <c r="AB119" s="30" t="n">
        <v>0.05</v>
      </c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544</v>
      </c>
      <c r="AM119" s="20" t="s">
        <v>545</v>
      </c>
      <c r="AW119" s="27"/>
      <c r="AY119" s="27"/>
      <c r="BA119" s="27"/>
      <c r="BC119" s="27"/>
      <c r="BE119" s="27"/>
      <c r="BG119" s="27"/>
    </row>
    <row r="120" s="20" customFormat="true" ht="12.75" hidden="true" customHeight="true" outlineLevel="0" collapsed="false">
      <c r="A120" s="19" t="n">
        <v>15119</v>
      </c>
      <c r="B120" s="20" t="s">
        <v>546</v>
      </c>
      <c r="C120" s="21" t="s">
        <v>547</v>
      </c>
      <c r="D120" s="20" t="s">
        <v>114</v>
      </c>
      <c r="E120" s="21" t="s">
        <v>63</v>
      </c>
      <c r="F120" s="20" t="s">
        <v>64</v>
      </c>
      <c r="G120" s="22" t="s">
        <v>65</v>
      </c>
      <c r="H120" s="23"/>
      <c r="I120" s="22" t="s">
        <v>85</v>
      </c>
      <c r="J120" s="22" t="s">
        <v>67</v>
      </c>
      <c r="K120" s="22" t="s">
        <v>92</v>
      </c>
      <c r="L120" s="22" t="s">
        <v>93</v>
      </c>
      <c r="M120" s="22" t="s">
        <v>94</v>
      </c>
      <c r="N120" s="22" t="s">
        <v>64</v>
      </c>
      <c r="O120" s="24" t="n">
        <v>42010</v>
      </c>
      <c r="P120" s="27" t="n">
        <v>7000</v>
      </c>
      <c r="Q120" s="26" t="e">
        <f aca="false">SUM(P120/H120)</f>
        <v>#DIV/0!</v>
      </c>
      <c r="R120" s="27" t="n">
        <v>950</v>
      </c>
      <c r="S120" s="27"/>
      <c r="T120" s="27"/>
      <c r="U120" s="27"/>
      <c r="V120" s="27"/>
      <c r="W120" s="27"/>
      <c r="X120" s="28"/>
      <c r="Y120" s="28"/>
      <c r="Z120" s="27"/>
      <c r="AA120" s="29" t="s">
        <v>71</v>
      </c>
      <c r="AB120" s="30" t="n">
        <v>0.05</v>
      </c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L120" s="20" t="s">
        <v>284</v>
      </c>
      <c r="AM120" s="20" t="s">
        <v>510</v>
      </c>
      <c r="AW120" s="27"/>
      <c r="AY120" s="27"/>
      <c r="BA120" s="27"/>
      <c r="BC120" s="27"/>
      <c r="BE120" s="27"/>
      <c r="BG120" s="27"/>
    </row>
    <row r="121" s="20" customFormat="true" ht="12.75" hidden="true" customHeight="true" outlineLevel="0" collapsed="false">
      <c r="A121" s="19" t="n">
        <v>15120</v>
      </c>
      <c r="B121" s="20" t="s">
        <v>548</v>
      </c>
      <c r="C121" s="21" t="s">
        <v>89</v>
      </c>
      <c r="D121" s="20" t="s">
        <v>549</v>
      </c>
      <c r="E121" s="21" t="s">
        <v>171</v>
      </c>
      <c r="F121" s="20" t="s">
        <v>64</v>
      </c>
      <c r="G121" s="22" t="s">
        <v>65</v>
      </c>
      <c r="H121" s="23"/>
      <c r="I121" s="22" t="s">
        <v>91</v>
      </c>
      <c r="J121" s="22" t="s">
        <v>67</v>
      </c>
      <c r="K121" s="22" t="s">
        <v>92</v>
      </c>
      <c r="L121" s="22" t="s">
        <v>93</v>
      </c>
      <c r="M121" s="22" t="s">
        <v>94</v>
      </c>
      <c r="N121" s="22" t="s">
        <v>64</v>
      </c>
      <c r="O121" s="24" t="n">
        <v>42012</v>
      </c>
      <c r="P121" s="27" t="n">
        <v>2500</v>
      </c>
      <c r="Q121" s="26" t="e">
        <f aca="false">SUM(P121/H121)</f>
        <v>#DIV/0!</v>
      </c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71</v>
      </c>
      <c r="AB121" s="30" t="n">
        <v>0.05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W121" s="27"/>
      <c r="AY121" s="27"/>
      <c r="BA121" s="27"/>
      <c r="BC121" s="27"/>
      <c r="BE121" s="27"/>
      <c r="BG121" s="27"/>
    </row>
    <row r="122" s="20" customFormat="true" ht="12.75" hidden="false" customHeight="true" outlineLevel="0" collapsed="false">
      <c r="A122" s="19" t="n">
        <v>15121</v>
      </c>
      <c r="B122" s="20" t="s">
        <v>550</v>
      </c>
      <c r="C122" s="21" t="s">
        <v>551</v>
      </c>
      <c r="D122" s="20" t="s">
        <v>552</v>
      </c>
      <c r="E122" s="21" t="s">
        <v>63</v>
      </c>
      <c r="F122" s="20" t="s">
        <v>64</v>
      </c>
      <c r="G122" s="22" t="s">
        <v>65</v>
      </c>
      <c r="H122" s="23"/>
      <c r="I122" s="22" t="s">
        <v>102</v>
      </c>
      <c r="J122" s="22" t="s">
        <v>67</v>
      </c>
      <c r="K122" s="22" t="s">
        <v>68</v>
      </c>
      <c r="L122" s="22" t="s">
        <v>93</v>
      </c>
      <c r="M122" s="22" t="s">
        <v>94</v>
      </c>
      <c r="N122" s="22" t="s">
        <v>64</v>
      </c>
      <c r="O122" s="24" t="n">
        <v>42016</v>
      </c>
      <c r="P122" s="27" t="n">
        <v>32062</v>
      </c>
      <c r="Q122" s="26" t="e">
        <f aca="false">SUM(P122/H122)</f>
        <v>#DIV/0!</v>
      </c>
      <c r="R122" s="27" t="n">
        <v>1000</v>
      </c>
      <c r="S122" s="27"/>
      <c r="T122" s="27"/>
      <c r="U122" s="27"/>
      <c r="V122" s="27"/>
      <c r="W122" s="27"/>
      <c r="X122" s="28"/>
      <c r="Y122" s="28"/>
      <c r="Z122" s="27"/>
      <c r="AA122" s="29" t="s">
        <v>109</v>
      </c>
      <c r="AB122" s="30" t="n">
        <v>0.05</v>
      </c>
      <c r="AC122" s="31" t="n">
        <f aca="false">IF(AA122=Tables!J$5,AB122*P122,)</f>
        <v>0</v>
      </c>
      <c r="AD122" s="32"/>
      <c r="AE122" s="32"/>
      <c r="AF122" s="24"/>
      <c r="AG122" s="33"/>
      <c r="AH122" s="27"/>
      <c r="AI122" s="27"/>
      <c r="AL122" s="20" t="s">
        <v>187</v>
      </c>
      <c r="AM122" s="20" t="s">
        <v>553</v>
      </c>
      <c r="AW122" s="27"/>
      <c r="AY122" s="27"/>
      <c r="BA122" s="27"/>
      <c r="BC122" s="27"/>
      <c r="BE122" s="27"/>
      <c r="BG122" s="27"/>
    </row>
    <row r="123" s="20" customFormat="true" ht="12.75" hidden="false" customHeight="true" outlineLevel="0" collapsed="false">
      <c r="A123" s="19" t="n">
        <v>15122</v>
      </c>
      <c r="B123" s="20" t="s">
        <v>554</v>
      </c>
      <c r="C123" s="21" t="s">
        <v>555</v>
      </c>
      <c r="D123" s="20" t="s">
        <v>114</v>
      </c>
      <c r="E123" s="21" t="s">
        <v>63</v>
      </c>
      <c r="F123" s="20" t="s">
        <v>64</v>
      </c>
      <c r="G123" s="22" t="s">
        <v>65</v>
      </c>
      <c r="H123" s="23"/>
      <c r="I123" s="22" t="s">
        <v>102</v>
      </c>
      <c r="J123" s="22" t="s">
        <v>67</v>
      </c>
      <c r="K123" s="22" t="s">
        <v>92</v>
      </c>
      <c r="L123" s="22" t="s">
        <v>93</v>
      </c>
      <c r="M123" s="22" t="s">
        <v>94</v>
      </c>
      <c r="N123" s="22" t="s">
        <v>64</v>
      </c>
      <c r="O123" s="24" t="n">
        <v>41652</v>
      </c>
      <c r="P123" s="27" t="n">
        <v>7974</v>
      </c>
      <c r="Q123" s="26" t="e">
        <f aca="false">SUM(P123/H123)</f>
        <v>#DIV/0!</v>
      </c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109</v>
      </c>
      <c r="AB123" s="30" t="n">
        <v>0.02</v>
      </c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L123" s="20" t="s">
        <v>556</v>
      </c>
      <c r="AM123" s="20" t="s">
        <v>201</v>
      </c>
      <c r="AW123" s="27"/>
      <c r="AY123" s="27"/>
      <c r="BA123" s="27"/>
      <c r="BC123" s="27"/>
      <c r="BE123" s="27"/>
      <c r="BG123" s="27"/>
    </row>
    <row r="124" s="20" customFormat="true" ht="12.75" hidden="true" customHeight="true" outlineLevel="0" collapsed="false">
      <c r="A124" s="19" t="n">
        <v>15123</v>
      </c>
      <c r="B124" s="20" t="s">
        <v>557</v>
      </c>
      <c r="C124" s="21" t="s">
        <v>307</v>
      </c>
      <c r="D124" s="20" t="s">
        <v>552</v>
      </c>
      <c r="E124" s="21" t="s">
        <v>63</v>
      </c>
      <c r="F124" s="20" t="s">
        <v>64</v>
      </c>
      <c r="G124" s="22" t="s">
        <v>65</v>
      </c>
      <c r="H124" s="23" t="n">
        <v>17716</v>
      </c>
      <c r="I124" s="22" t="s">
        <v>102</v>
      </c>
      <c r="J124" s="22" t="s">
        <v>76</v>
      </c>
      <c r="K124" s="22" t="s">
        <v>68</v>
      </c>
      <c r="L124" s="22" t="s">
        <v>69</v>
      </c>
      <c r="M124" s="22" t="s">
        <v>70</v>
      </c>
      <c r="N124" s="22" t="s">
        <v>64</v>
      </c>
      <c r="O124" s="24" t="n">
        <v>42019</v>
      </c>
      <c r="P124" s="27" t="n">
        <v>299860</v>
      </c>
      <c r="Q124" s="26" t="n">
        <f aca="false">SUM(P124/H124)</f>
        <v>16.9259426507112</v>
      </c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172</v>
      </c>
      <c r="AB124" s="30"/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L124" s="20" t="s">
        <v>187</v>
      </c>
      <c r="AM124" s="20" t="s">
        <v>558</v>
      </c>
      <c r="AW124" s="27"/>
      <c r="AY124" s="27"/>
      <c r="BA124" s="27"/>
      <c r="BC124" s="27"/>
      <c r="BE124" s="27"/>
      <c r="BG124" s="27"/>
      <c r="BH124" s="20" t="s">
        <v>559</v>
      </c>
    </row>
    <row r="125" s="20" customFormat="true" ht="12.75" hidden="true" customHeight="true" outlineLevel="0" collapsed="false">
      <c r="A125" s="19" t="n">
        <v>15124</v>
      </c>
      <c r="B125" s="20" t="s">
        <v>560</v>
      </c>
      <c r="C125" s="21" t="s">
        <v>561</v>
      </c>
      <c r="D125" s="20" t="s">
        <v>216</v>
      </c>
      <c r="E125" s="21" t="s">
        <v>217</v>
      </c>
      <c r="F125" s="20" t="s">
        <v>64</v>
      </c>
      <c r="G125" s="22" t="s">
        <v>218</v>
      </c>
      <c r="H125" s="23"/>
      <c r="I125" s="22" t="s">
        <v>102</v>
      </c>
      <c r="J125" s="22" t="s">
        <v>67</v>
      </c>
      <c r="K125" s="22" t="s">
        <v>68</v>
      </c>
      <c r="L125" s="22" t="s">
        <v>93</v>
      </c>
      <c r="M125" s="22" t="s">
        <v>94</v>
      </c>
      <c r="N125" s="22" t="s">
        <v>64</v>
      </c>
      <c r="O125" s="24" t="n">
        <v>42018</v>
      </c>
      <c r="P125" s="27" t="n">
        <v>24348</v>
      </c>
      <c r="Q125" s="26" t="e">
        <f aca="false">SUM(P125/H125)</f>
        <v>#DIV/0!</v>
      </c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77</v>
      </c>
      <c r="AB125" s="30" t="n">
        <v>0.1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L125" s="20" t="s">
        <v>219</v>
      </c>
      <c r="AM125" s="20" t="s">
        <v>250</v>
      </c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15125</v>
      </c>
      <c r="B126" s="20" t="s">
        <v>562</v>
      </c>
      <c r="C126" s="21" t="s">
        <v>563</v>
      </c>
      <c r="E126" s="21" t="s">
        <v>178</v>
      </c>
      <c r="F126" s="20" t="s">
        <v>64</v>
      </c>
      <c r="G126" s="22" t="s">
        <v>65</v>
      </c>
      <c r="H126" s="23"/>
      <c r="I126" s="22" t="s">
        <v>102</v>
      </c>
      <c r="J126" s="22" t="s">
        <v>130</v>
      </c>
      <c r="K126" s="22" t="s">
        <v>68</v>
      </c>
      <c r="L126" s="22" t="s">
        <v>93</v>
      </c>
      <c r="M126" s="22" t="s">
        <v>94</v>
      </c>
      <c r="N126" s="22" t="s">
        <v>64</v>
      </c>
      <c r="O126" s="24" t="n">
        <v>42025</v>
      </c>
      <c r="P126" s="27" t="n">
        <v>40000</v>
      </c>
      <c r="Q126" s="26" t="e">
        <f aca="false">SUM(P126/H126)</f>
        <v>#DIV/0!</v>
      </c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172</v>
      </c>
      <c r="AB126" s="30" t="n">
        <v>0.02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564</v>
      </c>
      <c r="AM126" s="20" t="s">
        <v>565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15126</v>
      </c>
      <c r="B127" s="20" t="s">
        <v>566</v>
      </c>
      <c r="C127" s="21" t="s">
        <v>144</v>
      </c>
      <c r="E127" s="21" t="s">
        <v>63</v>
      </c>
      <c r="F127" s="20" t="s">
        <v>64</v>
      </c>
      <c r="G127" s="22" t="s">
        <v>65</v>
      </c>
      <c r="H127" s="23"/>
      <c r="I127" s="22" t="s">
        <v>102</v>
      </c>
      <c r="J127" s="22" t="s">
        <v>76</v>
      </c>
      <c r="K127" s="22" t="s">
        <v>68</v>
      </c>
      <c r="L127" s="22" t="s">
        <v>131</v>
      </c>
      <c r="M127" s="22" t="s">
        <v>70</v>
      </c>
      <c r="N127" s="22" t="s">
        <v>64</v>
      </c>
      <c r="O127" s="24" t="n">
        <v>42031</v>
      </c>
      <c r="P127" s="27" t="n">
        <v>3100</v>
      </c>
      <c r="Q127" s="26" t="e">
        <f aca="false">SUM(P127/H127)</f>
        <v>#DIV/0!</v>
      </c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71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J127" s="20" t="s">
        <v>132</v>
      </c>
      <c r="AK127" s="20" t="s">
        <v>567</v>
      </c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15127</v>
      </c>
      <c r="B128" s="20" t="s">
        <v>568</v>
      </c>
      <c r="C128" s="21" t="s">
        <v>569</v>
      </c>
      <c r="D128" s="20" t="s">
        <v>114</v>
      </c>
      <c r="E128" s="21" t="s">
        <v>63</v>
      </c>
      <c r="F128" s="20" t="s">
        <v>64</v>
      </c>
      <c r="G128" s="22" t="s">
        <v>65</v>
      </c>
      <c r="H128" s="23"/>
      <c r="I128" s="22" t="s">
        <v>85</v>
      </c>
      <c r="J128" s="22" t="s">
        <v>67</v>
      </c>
      <c r="K128" s="22" t="s">
        <v>92</v>
      </c>
      <c r="L128" s="22" t="s">
        <v>93</v>
      </c>
      <c r="M128" s="22" t="s">
        <v>94</v>
      </c>
      <c r="N128" s="22" t="s">
        <v>64</v>
      </c>
      <c r="O128" s="24" t="n">
        <v>42020</v>
      </c>
      <c r="P128" s="27" t="n">
        <v>2340</v>
      </c>
      <c r="Q128" s="26" t="e">
        <f aca="false">SUM(P128/H128)</f>
        <v>#DIV/0!</v>
      </c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71</v>
      </c>
      <c r="AB128" s="30"/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L128" s="20" t="s">
        <v>183</v>
      </c>
      <c r="AM128" s="20" t="s">
        <v>184</v>
      </c>
      <c r="AW128" s="27"/>
      <c r="AY128" s="27"/>
      <c r="BA128" s="27"/>
      <c r="BC128" s="27"/>
      <c r="BE128" s="27"/>
      <c r="BG128" s="27"/>
    </row>
    <row r="129" s="20" customFormat="true" ht="12.75" hidden="true" customHeight="true" outlineLevel="0" collapsed="false">
      <c r="A129" s="19" t="n">
        <v>15128</v>
      </c>
      <c r="B129" s="20" t="s">
        <v>570</v>
      </c>
      <c r="C129" s="21" t="s">
        <v>571</v>
      </c>
      <c r="D129" s="21" t="s">
        <v>572</v>
      </c>
      <c r="E129" s="21" t="s">
        <v>63</v>
      </c>
      <c r="F129" s="20" t="s">
        <v>64</v>
      </c>
      <c r="G129" s="22" t="s">
        <v>65</v>
      </c>
      <c r="H129" s="23"/>
      <c r="I129" s="22" t="s">
        <v>85</v>
      </c>
      <c r="J129" s="22" t="s">
        <v>67</v>
      </c>
      <c r="K129" s="22" t="s">
        <v>92</v>
      </c>
      <c r="L129" s="22" t="s">
        <v>93</v>
      </c>
      <c r="M129" s="22" t="s">
        <v>94</v>
      </c>
      <c r="N129" s="22" t="s">
        <v>64</v>
      </c>
      <c r="O129" s="24" t="n">
        <v>42024</v>
      </c>
      <c r="P129" s="27" t="n">
        <v>3692</v>
      </c>
      <c r="Q129" s="26" t="e">
        <f aca="false">SUM(P129/H129)</f>
        <v>#DIV/0!</v>
      </c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71</v>
      </c>
      <c r="AB129" s="30"/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J129" s="20" t="s">
        <v>400</v>
      </c>
      <c r="AK129" s="20" t="s">
        <v>401</v>
      </c>
      <c r="AL129" s="20" t="s">
        <v>400</v>
      </c>
      <c r="AM129" s="20" t="s">
        <v>401</v>
      </c>
      <c r="AW129" s="27"/>
      <c r="AY129" s="27"/>
      <c r="BA129" s="27"/>
      <c r="BC129" s="27"/>
      <c r="BE129" s="27"/>
      <c r="BG129" s="27"/>
    </row>
    <row r="130" s="20" customFormat="true" ht="12.75" hidden="true" customHeight="true" outlineLevel="0" collapsed="false">
      <c r="A130" s="19" t="n">
        <v>15129</v>
      </c>
      <c r="B130" s="20" t="s">
        <v>573</v>
      </c>
      <c r="C130" s="20" t="s">
        <v>574</v>
      </c>
      <c r="D130" s="20" t="s">
        <v>575</v>
      </c>
      <c r="E130" s="21" t="s">
        <v>576</v>
      </c>
      <c r="F130" s="20" t="s">
        <v>64</v>
      </c>
      <c r="G130" s="22" t="s">
        <v>218</v>
      </c>
      <c r="H130" s="23"/>
      <c r="I130" s="22" t="s">
        <v>66</v>
      </c>
      <c r="J130" s="22" t="s">
        <v>67</v>
      </c>
      <c r="K130" s="22" t="s">
        <v>92</v>
      </c>
      <c r="L130" s="22" t="s">
        <v>69</v>
      </c>
      <c r="M130" s="22" t="s">
        <v>70</v>
      </c>
      <c r="N130" s="22" t="s">
        <v>64</v>
      </c>
      <c r="O130" s="24" t="n">
        <v>42034</v>
      </c>
      <c r="P130" s="27" t="n">
        <v>163270</v>
      </c>
      <c r="Q130" s="26" t="e">
        <f aca="false">SUM(P130/H130)</f>
        <v>#DIV/0!</v>
      </c>
      <c r="R130" s="27"/>
      <c r="S130" s="27" t="n">
        <v>6820</v>
      </c>
      <c r="T130" s="27"/>
      <c r="U130" s="27"/>
      <c r="V130" s="27"/>
      <c r="W130" s="27"/>
      <c r="X130" s="28"/>
      <c r="Y130" s="28"/>
      <c r="Z130" s="27"/>
      <c r="AA130" s="29" t="s">
        <v>77</v>
      </c>
      <c r="AB130" s="30" t="n">
        <v>0.02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206</v>
      </c>
      <c r="AM130" s="20" t="s">
        <v>207</v>
      </c>
      <c r="AW130" s="27"/>
      <c r="AY130" s="27"/>
      <c r="BA130" s="27"/>
      <c r="BC130" s="27"/>
      <c r="BE130" s="27"/>
      <c r="BG130" s="27"/>
    </row>
    <row r="131" s="20" customFormat="true" ht="12.75" hidden="true" customHeight="true" outlineLevel="0" collapsed="false">
      <c r="A131" s="19" t="n">
        <v>15130</v>
      </c>
      <c r="B131" s="20" t="s">
        <v>577</v>
      </c>
      <c r="C131" s="21" t="s">
        <v>578</v>
      </c>
      <c r="D131" s="20" t="s">
        <v>579</v>
      </c>
      <c r="E131" s="21" t="s">
        <v>373</v>
      </c>
      <c r="F131" s="20" t="s">
        <v>64</v>
      </c>
      <c r="G131" s="22" t="s">
        <v>218</v>
      </c>
      <c r="H131" s="23"/>
      <c r="I131" s="22" t="s">
        <v>102</v>
      </c>
      <c r="J131" s="22" t="s">
        <v>67</v>
      </c>
      <c r="K131" s="22" t="s">
        <v>92</v>
      </c>
      <c r="L131" s="22" t="s">
        <v>69</v>
      </c>
      <c r="M131" s="22" t="s">
        <v>70</v>
      </c>
      <c r="N131" s="22" t="s">
        <v>64</v>
      </c>
      <c r="O131" s="24" t="n">
        <v>42026</v>
      </c>
      <c r="P131" s="27" t="n">
        <v>0</v>
      </c>
      <c r="Q131" s="26" t="e">
        <f aca="false">SUM(P131/H131)</f>
        <v>#DIV/0!</v>
      </c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155</v>
      </c>
      <c r="AB131" s="30"/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L131" s="20" t="s">
        <v>78</v>
      </c>
      <c r="AW131" s="27"/>
      <c r="AY131" s="27"/>
      <c r="BA131" s="27"/>
      <c r="BC131" s="27"/>
      <c r="BE131" s="27"/>
      <c r="BG131" s="27"/>
    </row>
    <row r="132" s="20" customFormat="true" ht="12.75" hidden="true" customHeight="true" outlineLevel="0" collapsed="false">
      <c r="A132" s="19" t="n">
        <v>15131</v>
      </c>
      <c r="B132" s="20" t="s">
        <v>580</v>
      </c>
      <c r="C132" s="21"/>
      <c r="D132" s="20" t="s">
        <v>581</v>
      </c>
      <c r="E132" s="21" t="s">
        <v>211</v>
      </c>
      <c r="F132" s="20" t="s">
        <v>64</v>
      </c>
      <c r="G132" s="22" t="s">
        <v>582</v>
      </c>
      <c r="H132" s="23" t="n">
        <v>145000</v>
      </c>
      <c r="I132" s="22" t="s">
        <v>102</v>
      </c>
      <c r="J132" s="22" t="s">
        <v>67</v>
      </c>
      <c r="K132" s="22" t="s">
        <v>92</v>
      </c>
      <c r="L132" s="22" t="s">
        <v>148</v>
      </c>
      <c r="M132" s="22" t="s">
        <v>70</v>
      </c>
      <c r="N132" s="22" t="s">
        <v>64</v>
      </c>
      <c r="O132" s="24" t="n">
        <v>42031</v>
      </c>
      <c r="P132" s="27" t="n">
        <v>218600</v>
      </c>
      <c r="Q132" s="26" t="n">
        <f aca="false">SUM(P132/H132)</f>
        <v>1.50758620689655</v>
      </c>
      <c r="R132" s="27" t="n">
        <v>0</v>
      </c>
      <c r="S132" s="27"/>
      <c r="T132" s="27"/>
      <c r="U132" s="27"/>
      <c r="V132" s="27"/>
      <c r="W132" s="27"/>
      <c r="X132" s="28"/>
      <c r="Y132" s="28"/>
      <c r="Z132" s="27"/>
      <c r="AA132" s="29" t="s">
        <v>77</v>
      </c>
      <c r="AB132" s="30" t="n">
        <v>0.02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L132" s="20" t="s">
        <v>78</v>
      </c>
      <c r="AM132" s="20" t="s">
        <v>81</v>
      </c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15132</v>
      </c>
      <c r="B133" s="20" t="s">
        <v>583</v>
      </c>
      <c r="C133" s="21" t="s">
        <v>584</v>
      </c>
      <c r="D133" s="20" t="s">
        <v>585</v>
      </c>
      <c r="E133" s="21" t="s">
        <v>217</v>
      </c>
      <c r="F133" s="20" t="s">
        <v>64</v>
      </c>
      <c r="G133" s="22" t="s">
        <v>218</v>
      </c>
      <c r="H133" s="23"/>
      <c r="I133" s="22" t="s">
        <v>102</v>
      </c>
      <c r="J133" s="22" t="s">
        <v>67</v>
      </c>
      <c r="K133" s="22" t="s">
        <v>68</v>
      </c>
      <c r="L133" s="22" t="s">
        <v>131</v>
      </c>
      <c r="M133" s="22" t="s">
        <v>70</v>
      </c>
      <c r="N133" s="22" t="s">
        <v>64</v>
      </c>
      <c r="O133" s="24" t="n">
        <v>42027</v>
      </c>
      <c r="P133" s="27" t="n">
        <v>258231</v>
      </c>
      <c r="Q133" s="26" t="e">
        <f aca="false">SUM(P133/H133)</f>
        <v>#DIV/0!</v>
      </c>
      <c r="R133" s="27" t="n">
        <v>1705</v>
      </c>
      <c r="S133" s="27" t="n">
        <v>3581</v>
      </c>
      <c r="T133" s="27" t="n">
        <v>2530</v>
      </c>
      <c r="U133" s="27"/>
      <c r="V133" s="27"/>
      <c r="W133" s="27"/>
      <c r="X133" s="28"/>
      <c r="Y133" s="28"/>
      <c r="Z133" s="27"/>
      <c r="AA133" s="29" t="s">
        <v>77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L133" s="20" t="s">
        <v>219</v>
      </c>
      <c r="AM133" s="20" t="s">
        <v>586</v>
      </c>
      <c r="AV133" s="20" t="s">
        <v>587</v>
      </c>
      <c r="AW133" s="27" t="n">
        <v>194000</v>
      </c>
      <c r="AX133" s="20" t="s">
        <v>588</v>
      </c>
      <c r="AY133" s="27"/>
      <c r="BA133" s="27"/>
      <c r="BC133" s="27"/>
      <c r="BE133" s="27"/>
      <c r="BG133" s="27"/>
    </row>
    <row r="134" s="20" customFormat="true" ht="12.75" hidden="true" customHeight="true" outlineLevel="0" collapsed="false">
      <c r="A134" s="19" t="n">
        <v>15133</v>
      </c>
      <c r="B134" s="20" t="s">
        <v>589</v>
      </c>
      <c r="C134" s="21" t="s">
        <v>590</v>
      </c>
      <c r="D134" s="20" t="s">
        <v>591</v>
      </c>
      <c r="E134" s="21" t="s">
        <v>217</v>
      </c>
      <c r="F134" s="20" t="s">
        <v>64</v>
      </c>
      <c r="G134" s="22" t="s">
        <v>218</v>
      </c>
      <c r="H134" s="23"/>
      <c r="I134" s="22" t="s">
        <v>91</v>
      </c>
      <c r="J134" s="22" t="s">
        <v>67</v>
      </c>
      <c r="K134" s="22" t="s">
        <v>68</v>
      </c>
      <c r="L134" s="22" t="s">
        <v>93</v>
      </c>
      <c r="M134" s="22" t="s">
        <v>94</v>
      </c>
      <c r="N134" s="22" t="s">
        <v>64</v>
      </c>
      <c r="O134" s="24" t="n">
        <v>41669</v>
      </c>
      <c r="P134" s="27" t="n">
        <v>141270</v>
      </c>
      <c r="Q134" s="26" t="e">
        <f aca="false">SUM(P134/H134)</f>
        <v>#DIV/0!</v>
      </c>
      <c r="R134" s="27" t="n">
        <v>3250</v>
      </c>
      <c r="S134" s="27"/>
      <c r="T134" s="27"/>
      <c r="U134" s="27"/>
      <c r="V134" s="27"/>
      <c r="W134" s="27"/>
      <c r="X134" s="28"/>
      <c r="Y134" s="28"/>
      <c r="Z134" s="27"/>
      <c r="AA134" s="29" t="s">
        <v>77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L134" s="20" t="s">
        <v>219</v>
      </c>
      <c r="AM134" s="20" t="s">
        <v>250</v>
      </c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15134</v>
      </c>
      <c r="B135" s="20" t="s">
        <v>592</v>
      </c>
      <c r="C135" s="21" t="s">
        <v>144</v>
      </c>
      <c r="D135" s="20" t="s">
        <v>592</v>
      </c>
      <c r="E135" s="21" t="s">
        <v>98</v>
      </c>
      <c r="F135" s="20" t="s">
        <v>64</v>
      </c>
      <c r="G135" s="22" t="s">
        <v>65</v>
      </c>
      <c r="H135" s="23" t="n">
        <v>17036</v>
      </c>
      <c r="I135" s="22" t="s">
        <v>102</v>
      </c>
      <c r="J135" s="22" t="s">
        <v>130</v>
      </c>
      <c r="K135" s="22" t="s">
        <v>92</v>
      </c>
      <c r="L135" s="22" t="s">
        <v>131</v>
      </c>
      <c r="M135" s="22" t="s">
        <v>70</v>
      </c>
      <c r="N135" s="22" t="s">
        <v>64</v>
      </c>
      <c r="O135" s="24" t="n">
        <v>42061</v>
      </c>
      <c r="P135" s="27" t="n">
        <v>525193</v>
      </c>
      <c r="Q135" s="25" t="n">
        <f aca="false">SUM(P135/H135)</f>
        <v>30.8284221648274</v>
      </c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77</v>
      </c>
      <c r="AB135" s="30" t="n">
        <v>0.02</v>
      </c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J135" s="20" t="s">
        <v>593</v>
      </c>
      <c r="AK135" s="20" t="s">
        <v>594</v>
      </c>
      <c r="AW135" s="27"/>
      <c r="AY135" s="27"/>
      <c r="BA135" s="27"/>
      <c r="BC135" s="27"/>
      <c r="BE135" s="27"/>
      <c r="BG135" s="27"/>
    </row>
    <row r="136" s="20" customFormat="true" ht="12.75" hidden="true" customHeight="true" outlineLevel="0" collapsed="false">
      <c r="A136" s="19" t="n">
        <v>15135</v>
      </c>
      <c r="B136" s="20" t="s">
        <v>595</v>
      </c>
      <c r="C136" s="21" t="s">
        <v>596</v>
      </c>
      <c r="D136" s="20" t="s">
        <v>74</v>
      </c>
      <c r="E136" s="21" t="s">
        <v>75</v>
      </c>
      <c r="F136" s="20" t="s">
        <v>64</v>
      </c>
      <c r="G136" s="22" t="s">
        <v>65</v>
      </c>
      <c r="H136" s="23"/>
      <c r="I136" s="22" t="s">
        <v>66</v>
      </c>
      <c r="J136" s="22" t="s">
        <v>67</v>
      </c>
      <c r="K136" s="22" t="s">
        <v>68</v>
      </c>
      <c r="L136" s="22" t="s">
        <v>69</v>
      </c>
      <c r="M136" s="22" t="s">
        <v>70</v>
      </c>
      <c r="N136" s="22" t="s">
        <v>64</v>
      </c>
      <c r="O136" s="24" t="n">
        <v>42034</v>
      </c>
      <c r="P136" s="27" t="n">
        <v>33690</v>
      </c>
      <c r="Q136" s="25" t="e">
        <f aca="false">SUM(P136/H136)</f>
        <v>#DIV/0!</v>
      </c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71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L136" s="20" t="s">
        <v>597</v>
      </c>
      <c r="AM136" s="20" t="s">
        <v>598</v>
      </c>
      <c r="AW136" s="27"/>
      <c r="AY136" s="27"/>
      <c r="BA136" s="27"/>
      <c r="BC136" s="27"/>
      <c r="BE136" s="27"/>
      <c r="BG136" s="27"/>
    </row>
    <row r="137" s="20" customFormat="true" ht="12.75" hidden="true" customHeight="true" outlineLevel="0" collapsed="false">
      <c r="A137" s="19" t="n">
        <v>15136</v>
      </c>
      <c r="B137" s="20" t="s">
        <v>599</v>
      </c>
      <c r="C137" s="21" t="s">
        <v>600</v>
      </c>
      <c r="D137" s="20" t="s">
        <v>601</v>
      </c>
      <c r="E137" s="21" t="s">
        <v>259</v>
      </c>
      <c r="F137" s="20" t="s">
        <v>64</v>
      </c>
      <c r="G137" s="22" t="s">
        <v>65</v>
      </c>
      <c r="H137" s="23"/>
      <c r="I137" s="22" t="s">
        <v>102</v>
      </c>
      <c r="J137" s="22" t="s">
        <v>67</v>
      </c>
      <c r="K137" s="22" t="s">
        <v>92</v>
      </c>
      <c r="L137" s="22" t="s">
        <v>93</v>
      </c>
      <c r="M137" s="22" t="s">
        <v>94</v>
      </c>
      <c r="N137" s="22" t="s">
        <v>64</v>
      </c>
      <c r="O137" s="24" t="n">
        <v>42025</v>
      </c>
      <c r="P137" s="27" t="n">
        <v>3870</v>
      </c>
      <c r="Q137" s="25" t="e">
        <f aca="false">SUM(P137/H137)</f>
        <v>#DIV/0!</v>
      </c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71</v>
      </c>
      <c r="AB137" s="30" t="n">
        <v>0.02</v>
      </c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L137" s="20" t="s">
        <v>602</v>
      </c>
      <c r="AM137" s="20" t="s">
        <v>603</v>
      </c>
      <c r="AW137" s="27"/>
      <c r="AY137" s="27"/>
      <c r="BA137" s="27"/>
      <c r="BC137" s="27"/>
      <c r="BE137" s="27"/>
      <c r="BG137" s="27"/>
    </row>
    <row r="138" s="20" customFormat="true" ht="12.75" hidden="true" customHeight="true" outlineLevel="0" collapsed="false">
      <c r="A138" s="19" t="n">
        <v>15137</v>
      </c>
      <c r="B138" s="20" t="s">
        <v>604</v>
      </c>
      <c r="C138" s="21" t="s">
        <v>605</v>
      </c>
      <c r="D138" s="20" t="s">
        <v>606</v>
      </c>
      <c r="E138" s="21" t="s">
        <v>75</v>
      </c>
      <c r="F138" s="20" t="s">
        <v>64</v>
      </c>
      <c r="G138" s="22" t="s">
        <v>65</v>
      </c>
      <c r="H138" s="23"/>
      <c r="I138" s="22" t="s">
        <v>66</v>
      </c>
      <c r="J138" s="22" t="s">
        <v>67</v>
      </c>
      <c r="K138" s="22" t="s">
        <v>92</v>
      </c>
      <c r="L138" s="22" t="s">
        <v>93</v>
      </c>
      <c r="M138" s="22" t="s">
        <v>94</v>
      </c>
      <c r="N138" s="22" t="s">
        <v>64</v>
      </c>
      <c r="O138" s="24" t="n">
        <v>42026</v>
      </c>
      <c r="P138" s="27" t="n">
        <v>1980</v>
      </c>
      <c r="Q138" s="25" t="e">
        <f aca="false">SUM(P138/H138)</f>
        <v>#DIV/0!</v>
      </c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71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L138" s="20" t="s">
        <v>597</v>
      </c>
      <c r="AM138" s="20" t="s">
        <v>607</v>
      </c>
      <c r="AW138" s="27"/>
      <c r="AY138" s="27"/>
      <c r="BA138" s="27"/>
      <c r="BC138" s="27"/>
      <c r="BE138" s="27"/>
      <c r="BG138" s="27"/>
    </row>
    <row r="139" s="20" customFormat="true" ht="12.75" hidden="true" customHeight="true" outlineLevel="0" collapsed="false">
      <c r="A139" s="19" t="n">
        <v>15138</v>
      </c>
      <c r="B139" s="20" t="s">
        <v>608</v>
      </c>
      <c r="C139" s="21" t="s">
        <v>609</v>
      </c>
      <c r="D139" s="20" t="s">
        <v>610</v>
      </c>
      <c r="E139" s="21" t="s">
        <v>63</v>
      </c>
      <c r="F139" s="20" t="s">
        <v>64</v>
      </c>
      <c r="G139" s="22" t="s">
        <v>65</v>
      </c>
      <c r="H139" s="23"/>
      <c r="I139" s="22" t="s">
        <v>102</v>
      </c>
      <c r="J139" s="22" t="s">
        <v>67</v>
      </c>
      <c r="K139" s="22" t="s">
        <v>92</v>
      </c>
      <c r="L139" s="22" t="s">
        <v>93</v>
      </c>
      <c r="M139" s="22" t="s">
        <v>94</v>
      </c>
      <c r="N139" s="22" t="s">
        <v>64</v>
      </c>
      <c r="O139" s="24" t="n">
        <v>42026</v>
      </c>
      <c r="P139" s="27" t="n">
        <v>240</v>
      </c>
      <c r="Q139" s="25" t="e">
        <f aca="false">SUM(P139/H139)</f>
        <v>#DIV/0!</v>
      </c>
      <c r="R139" s="27" t="n">
        <v>9978</v>
      </c>
      <c r="S139" s="27"/>
      <c r="T139" s="27"/>
      <c r="U139" s="27"/>
      <c r="V139" s="27"/>
      <c r="W139" s="27"/>
      <c r="X139" s="28"/>
      <c r="Y139" s="28"/>
      <c r="Z139" s="27"/>
      <c r="AA139" s="29" t="s">
        <v>71</v>
      </c>
      <c r="AB139" s="30"/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L139" s="20" t="s">
        <v>611</v>
      </c>
      <c r="AM139" s="20" t="s">
        <v>612</v>
      </c>
      <c r="AW139" s="27"/>
      <c r="AY139" s="27"/>
      <c r="BA139" s="27"/>
      <c r="BC139" s="27"/>
      <c r="BE139" s="27"/>
      <c r="BG139" s="27"/>
    </row>
    <row r="140" s="20" customFormat="true" ht="12.75" hidden="true" customHeight="true" outlineLevel="0" collapsed="false">
      <c r="A140" s="19" t="n">
        <v>15139</v>
      </c>
      <c r="B140" s="20" t="s">
        <v>613</v>
      </c>
      <c r="C140" s="21" t="s">
        <v>614</v>
      </c>
      <c r="D140" s="20" t="s">
        <v>615</v>
      </c>
      <c r="E140" s="21" t="s">
        <v>616</v>
      </c>
      <c r="F140" s="20" t="s">
        <v>64</v>
      </c>
      <c r="G140" s="22" t="s">
        <v>65</v>
      </c>
      <c r="H140" s="23"/>
      <c r="I140" s="22" t="s">
        <v>102</v>
      </c>
      <c r="J140" s="22" t="s">
        <v>67</v>
      </c>
      <c r="K140" s="22" t="s">
        <v>92</v>
      </c>
      <c r="L140" s="22" t="s">
        <v>93</v>
      </c>
      <c r="M140" s="22" t="s">
        <v>94</v>
      </c>
      <c r="N140" s="22" t="s">
        <v>64</v>
      </c>
      <c r="O140" s="24" t="n">
        <v>42026</v>
      </c>
      <c r="P140" s="27" t="n">
        <v>2580</v>
      </c>
      <c r="Q140" s="25" t="e">
        <f aca="false">SUM(P140/H140)</f>
        <v>#DIV/0!</v>
      </c>
      <c r="R140" s="27"/>
      <c r="S140" s="27"/>
      <c r="T140" s="27"/>
      <c r="U140" s="27"/>
      <c r="V140" s="27"/>
      <c r="W140" s="27"/>
      <c r="X140" s="28"/>
      <c r="Y140" s="28"/>
      <c r="Z140" s="27"/>
      <c r="AA140" s="29" t="s">
        <v>109</v>
      </c>
      <c r="AB140" s="30"/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W140" s="27"/>
      <c r="AY140" s="27"/>
      <c r="BA140" s="27"/>
      <c r="BC140" s="27"/>
      <c r="BE140" s="27"/>
      <c r="BG140" s="27"/>
    </row>
    <row r="141" s="20" customFormat="true" ht="12.75" hidden="true" customHeight="true" outlineLevel="0" collapsed="false">
      <c r="A141" s="19" t="n">
        <v>15140</v>
      </c>
      <c r="B141" s="20" t="s">
        <v>617</v>
      </c>
      <c r="C141" s="21"/>
      <c r="D141" s="20" t="s">
        <v>552</v>
      </c>
      <c r="E141" s="21" t="s">
        <v>63</v>
      </c>
      <c r="F141" s="20" t="s">
        <v>64</v>
      </c>
      <c r="G141" s="22" t="s">
        <v>65</v>
      </c>
      <c r="H141" s="23"/>
      <c r="I141" s="22" t="s">
        <v>102</v>
      </c>
      <c r="J141" s="22" t="s">
        <v>67</v>
      </c>
      <c r="K141" s="22" t="s">
        <v>92</v>
      </c>
      <c r="L141" s="22" t="s">
        <v>69</v>
      </c>
      <c r="M141" s="22" t="s">
        <v>70</v>
      </c>
      <c r="N141" s="22" t="s">
        <v>64</v>
      </c>
      <c r="O141" s="24" t="n">
        <v>42037</v>
      </c>
      <c r="P141" s="27" t="n">
        <v>77832</v>
      </c>
      <c r="Q141" s="25" t="e">
        <f aca="false">SUM(P141/H141)</f>
        <v>#DIV/0!</v>
      </c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77</v>
      </c>
      <c r="AB141" s="30" t="n">
        <v>0.05</v>
      </c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L141" s="20" t="s">
        <v>187</v>
      </c>
      <c r="AM141" s="20" t="s">
        <v>618</v>
      </c>
      <c r="AW141" s="27"/>
      <c r="AY141" s="27"/>
      <c r="BA141" s="27"/>
      <c r="BC141" s="27"/>
      <c r="BE141" s="27"/>
      <c r="BG141" s="27"/>
    </row>
    <row r="142" s="20" customFormat="true" ht="12.75" hidden="false" customHeight="true" outlineLevel="0" collapsed="false">
      <c r="A142" s="19" t="n">
        <v>15141</v>
      </c>
      <c r="B142" s="20" t="s">
        <v>619</v>
      </c>
      <c r="C142" s="21" t="s">
        <v>620</v>
      </c>
      <c r="E142" s="21" t="s">
        <v>621</v>
      </c>
      <c r="F142" s="20" t="s">
        <v>64</v>
      </c>
      <c r="G142" s="22" t="s">
        <v>65</v>
      </c>
      <c r="H142" s="23" t="n">
        <v>108791</v>
      </c>
      <c r="I142" s="22" t="s">
        <v>66</v>
      </c>
      <c r="J142" s="22" t="s">
        <v>130</v>
      </c>
      <c r="K142" s="22" t="s">
        <v>68</v>
      </c>
      <c r="L142" s="22" t="s">
        <v>148</v>
      </c>
      <c r="M142" s="22" t="s">
        <v>70</v>
      </c>
      <c r="N142" s="22" t="s">
        <v>64</v>
      </c>
      <c r="O142" s="24" t="n">
        <v>42046</v>
      </c>
      <c r="P142" s="27" t="n">
        <v>322600</v>
      </c>
      <c r="Q142" s="25" t="n">
        <f aca="false">SUM(P142/H142)</f>
        <v>2.96531882232905</v>
      </c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77</v>
      </c>
      <c r="AB142" s="30" t="n">
        <v>0.05</v>
      </c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J142" s="20" t="s">
        <v>544</v>
      </c>
      <c r="AL142" s="20" t="s">
        <v>544</v>
      </c>
      <c r="AM142" s="20" t="s">
        <v>622</v>
      </c>
      <c r="AW142" s="27"/>
      <c r="AY142" s="27"/>
      <c r="BA142" s="27"/>
      <c r="BC142" s="27"/>
      <c r="BE142" s="27"/>
      <c r="BG142" s="27"/>
    </row>
    <row r="143" s="20" customFormat="true" ht="12.75" hidden="true" customHeight="true" outlineLevel="0" collapsed="false">
      <c r="A143" s="19" t="n">
        <v>15142</v>
      </c>
      <c r="B143" s="20" t="s">
        <v>623</v>
      </c>
      <c r="C143" s="21" t="s">
        <v>624</v>
      </c>
      <c r="D143" s="20" t="s">
        <v>625</v>
      </c>
      <c r="E143" s="21" t="s">
        <v>373</v>
      </c>
      <c r="F143" s="20" t="s">
        <v>64</v>
      </c>
      <c r="G143" s="22" t="s">
        <v>65</v>
      </c>
      <c r="H143" s="23"/>
      <c r="I143" s="22" t="s">
        <v>102</v>
      </c>
      <c r="J143" s="22" t="s">
        <v>67</v>
      </c>
      <c r="K143" s="22" t="s">
        <v>92</v>
      </c>
      <c r="L143" s="22" t="s">
        <v>93</v>
      </c>
      <c r="M143" s="22" t="s">
        <v>94</v>
      </c>
      <c r="N143" s="22" t="s">
        <v>64</v>
      </c>
      <c r="O143" s="24" t="n">
        <v>42033</v>
      </c>
      <c r="P143" s="27" t="n">
        <v>7000</v>
      </c>
      <c r="Q143" s="25" t="e">
        <f aca="false">SUM(P143/H143)</f>
        <v>#DIV/0!</v>
      </c>
      <c r="R143" s="27"/>
      <c r="S143" s="27"/>
      <c r="T143" s="27"/>
      <c r="U143" s="27"/>
      <c r="V143" s="27"/>
      <c r="W143" s="27"/>
      <c r="X143" s="28"/>
      <c r="Y143" s="28"/>
      <c r="Z143" s="27"/>
      <c r="AA143" s="29" t="s">
        <v>71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true" customHeight="true" outlineLevel="0" collapsed="false">
      <c r="A144" s="19" t="n">
        <v>15143</v>
      </c>
      <c r="B144" s="20" t="s">
        <v>626</v>
      </c>
      <c r="C144" s="21" t="s">
        <v>627</v>
      </c>
      <c r="D144" s="20" t="s">
        <v>628</v>
      </c>
      <c r="E144" s="21" t="s">
        <v>373</v>
      </c>
      <c r="F144" s="20" t="s">
        <v>64</v>
      </c>
      <c r="G144" s="22" t="s">
        <v>65</v>
      </c>
      <c r="H144" s="23"/>
      <c r="I144" s="22" t="s">
        <v>85</v>
      </c>
      <c r="J144" s="22" t="s">
        <v>67</v>
      </c>
      <c r="K144" s="22" t="s">
        <v>92</v>
      </c>
      <c r="L144" s="22" t="s">
        <v>93</v>
      </c>
      <c r="M144" s="22" t="s">
        <v>94</v>
      </c>
      <c r="N144" s="22" t="s">
        <v>64</v>
      </c>
      <c r="O144" s="24" t="n">
        <v>42033</v>
      </c>
      <c r="P144" s="27" t="n">
        <v>1935</v>
      </c>
      <c r="Q144" s="25" t="e">
        <f aca="false">SUM(P144/H144)</f>
        <v>#DIV/0!</v>
      </c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71</v>
      </c>
      <c r="AB144" s="30"/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W144" s="27"/>
      <c r="AY144" s="27"/>
      <c r="BA144" s="27"/>
      <c r="BC144" s="27"/>
      <c r="BE144" s="27"/>
      <c r="BG144" s="27"/>
    </row>
    <row r="145" s="20" customFormat="true" ht="12.75" hidden="true" customHeight="true" outlineLevel="0" collapsed="false">
      <c r="A145" s="19" t="n">
        <v>15144</v>
      </c>
      <c r="B145" s="20" t="s">
        <v>629</v>
      </c>
      <c r="C145" s="21" t="s">
        <v>630</v>
      </c>
      <c r="D145" s="20" t="s">
        <v>631</v>
      </c>
      <c r="E145" s="21" t="s">
        <v>632</v>
      </c>
      <c r="F145" s="20" t="s">
        <v>64</v>
      </c>
      <c r="G145" s="22" t="s">
        <v>582</v>
      </c>
      <c r="H145" s="23"/>
      <c r="I145" s="22" t="s">
        <v>85</v>
      </c>
      <c r="J145" s="22" t="s">
        <v>104</v>
      </c>
      <c r="K145" s="22" t="s">
        <v>68</v>
      </c>
      <c r="L145" s="22" t="s">
        <v>131</v>
      </c>
      <c r="M145" s="22" t="s">
        <v>70</v>
      </c>
      <c r="N145" s="22" t="s">
        <v>64</v>
      </c>
      <c r="O145" s="24" t="n">
        <v>42040</v>
      </c>
      <c r="P145" s="27" t="n">
        <v>322947</v>
      </c>
      <c r="Q145" s="25" t="e">
        <f aca="false">SUM(P145/H145)</f>
        <v>#DIV/0!</v>
      </c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77</v>
      </c>
      <c r="AB145" s="30" t="n">
        <v>0.5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633</v>
      </c>
      <c r="AM145" s="20" t="s">
        <v>634</v>
      </c>
      <c r="AW145" s="27"/>
      <c r="AY145" s="27"/>
      <c r="BA145" s="27"/>
      <c r="BC145" s="27"/>
      <c r="BE145" s="27"/>
      <c r="BG145" s="27"/>
    </row>
    <row r="146" s="20" customFormat="true" ht="12.75" hidden="true" customHeight="true" outlineLevel="0" collapsed="false">
      <c r="A146" s="19" t="n">
        <v>15145</v>
      </c>
      <c r="B146" s="20" t="s">
        <v>635</v>
      </c>
      <c r="C146" s="21" t="s">
        <v>636</v>
      </c>
      <c r="D146" s="20" t="s">
        <v>637</v>
      </c>
      <c r="E146" s="21" t="s">
        <v>63</v>
      </c>
      <c r="F146" s="20" t="s">
        <v>64</v>
      </c>
      <c r="G146" s="22" t="s">
        <v>65</v>
      </c>
      <c r="H146" s="23"/>
      <c r="I146" s="22" t="s">
        <v>85</v>
      </c>
      <c r="J146" s="22" t="s">
        <v>76</v>
      </c>
      <c r="K146" s="22" t="s">
        <v>68</v>
      </c>
      <c r="L146" s="22" t="s">
        <v>148</v>
      </c>
      <c r="M146" s="22" t="s">
        <v>70</v>
      </c>
      <c r="N146" s="22" t="s">
        <v>64</v>
      </c>
      <c r="O146" s="24" t="n">
        <v>42038</v>
      </c>
      <c r="P146" s="27"/>
      <c r="Q146" s="25" t="e">
        <f aca="false">SUM(P146/H146)</f>
        <v>#DIV/0!</v>
      </c>
      <c r="R146" s="27"/>
      <c r="S146" s="27"/>
      <c r="T146" s="27"/>
      <c r="U146" s="27"/>
      <c r="V146" s="27"/>
      <c r="W146" s="27"/>
      <c r="X146" s="28"/>
      <c r="Y146" s="28"/>
      <c r="Z146" s="27"/>
      <c r="AA146" s="29" t="s">
        <v>155</v>
      </c>
      <c r="AB146" s="30"/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J146" s="20" t="s">
        <v>544</v>
      </c>
      <c r="AW146" s="27"/>
      <c r="AY146" s="27"/>
      <c r="BA146" s="27"/>
      <c r="BC146" s="27"/>
      <c r="BE146" s="27"/>
      <c r="BG146" s="27"/>
    </row>
    <row r="147" s="20" customFormat="true" ht="12.75" hidden="false" customHeight="true" outlineLevel="0" collapsed="false">
      <c r="A147" s="19" t="n">
        <v>15146</v>
      </c>
      <c r="B147" s="20" t="s">
        <v>638</v>
      </c>
      <c r="C147" s="21" t="s">
        <v>639</v>
      </c>
      <c r="D147" s="20" t="s">
        <v>640</v>
      </c>
      <c r="E147" s="21" t="s">
        <v>63</v>
      </c>
      <c r="F147" s="20" t="s">
        <v>64</v>
      </c>
      <c r="G147" s="22" t="s">
        <v>65</v>
      </c>
      <c r="H147" s="23"/>
      <c r="I147" s="22" t="s">
        <v>85</v>
      </c>
      <c r="J147" s="22" t="s">
        <v>67</v>
      </c>
      <c r="K147" s="22" t="s">
        <v>182</v>
      </c>
      <c r="L147" s="22" t="s">
        <v>93</v>
      </c>
      <c r="M147" s="22" t="s">
        <v>94</v>
      </c>
      <c r="N147" s="22" t="s">
        <v>64</v>
      </c>
      <c r="O147" s="24" t="n">
        <v>42038</v>
      </c>
      <c r="P147" s="27" t="n">
        <v>8472</v>
      </c>
      <c r="Q147" s="25" t="e">
        <f aca="false">SUM(P147/H147)</f>
        <v>#DIV/0!</v>
      </c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109</v>
      </c>
      <c r="AB147" s="30" t="n">
        <v>0.02</v>
      </c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L147" s="20" t="s">
        <v>641</v>
      </c>
      <c r="AW147" s="27"/>
      <c r="AY147" s="27"/>
      <c r="BA147" s="27"/>
      <c r="BC147" s="27"/>
      <c r="BE147" s="27"/>
      <c r="BG147" s="27"/>
    </row>
    <row r="148" s="20" customFormat="true" ht="12.75" hidden="true" customHeight="true" outlineLevel="0" collapsed="false">
      <c r="A148" s="19" t="n">
        <v>15147</v>
      </c>
      <c r="B148" s="20" t="s">
        <v>642</v>
      </c>
      <c r="C148" s="21"/>
      <c r="D148" s="20" t="s">
        <v>640</v>
      </c>
      <c r="E148" s="21" t="s">
        <v>63</v>
      </c>
      <c r="F148" s="20" t="s">
        <v>64</v>
      </c>
      <c r="G148" s="22" t="s">
        <v>65</v>
      </c>
      <c r="H148" s="23"/>
      <c r="I148" s="22" t="s">
        <v>85</v>
      </c>
      <c r="J148" s="22" t="s">
        <v>67</v>
      </c>
      <c r="K148" s="22" t="s">
        <v>182</v>
      </c>
      <c r="L148" s="22" t="s">
        <v>93</v>
      </c>
      <c r="M148" s="22" t="s">
        <v>94</v>
      </c>
      <c r="N148" s="22" t="s">
        <v>64</v>
      </c>
      <c r="O148" s="24" t="n">
        <v>42039</v>
      </c>
      <c r="P148" s="27" t="n">
        <v>22040</v>
      </c>
      <c r="Q148" s="25" t="e">
        <f aca="false">SUM(P148/H148)</f>
        <v>#DIV/0!</v>
      </c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71</v>
      </c>
      <c r="AB148" s="30" t="n">
        <v>0.05</v>
      </c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J148" s="20" t="s">
        <v>643</v>
      </c>
      <c r="AK148" s="20" t="s">
        <v>644</v>
      </c>
      <c r="AL148" s="20" t="s">
        <v>643</v>
      </c>
      <c r="AM148" s="20" t="s">
        <v>644</v>
      </c>
      <c r="AW148" s="27"/>
      <c r="AY148" s="27"/>
      <c r="BA148" s="27"/>
      <c r="BC148" s="27"/>
      <c r="BE148" s="27"/>
      <c r="BG148" s="27"/>
    </row>
    <row r="149" s="20" customFormat="true" ht="12.75" hidden="true" customHeight="true" outlineLevel="0" collapsed="false">
      <c r="A149" s="19" t="n">
        <v>15148</v>
      </c>
      <c r="B149" s="20" t="s">
        <v>645</v>
      </c>
      <c r="C149" s="21" t="s">
        <v>646</v>
      </c>
      <c r="D149" s="20" t="s">
        <v>210</v>
      </c>
      <c r="E149" s="21" t="s">
        <v>211</v>
      </c>
      <c r="F149" s="20" t="s">
        <v>64</v>
      </c>
      <c r="G149" s="22" t="s">
        <v>65</v>
      </c>
      <c r="H149" s="23" t="n">
        <v>800</v>
      </c>
      <c r="I149" s="22" t="s">
        <v>66</v>
      </c>
      <c r="J149" s="22" t="s">
        <v>76</v>
      </c>
      <c r="K149" s="22" t="s">
        <v>68</v>
      </c>
      <c r="L149" s="22" t="s">
        <v>69</v>
      </c>
      <c r="M149" s="22" t="s">
        <v>70</v>
      </c>
      <c r="N149" s="22" t="s">
        <v>64</v>
      </c>
      <c r="O149" s="24" t="n">
        <v>42051</v>
      </c>
      <c r="P149" s="27" t="n">
        <v>124638</v>
      </c>
      <c r="Q149" s="25" t="n">
        <f aca="false">SUM(P149/H149)</f>
        <v>155.7975</v>
      </c>
      <c r="R149" s="27" t="n">
        <v>6874</v>
      </c>
      <c r="S149" s="27"/>
      <c r="T149" s="27"/>
      <c r="U149" s="27"/>
      <c r="V149" s="27"/>
      <c r="W149" s="27"/>
      <c r="X149" s="28"/>
      <c r="Y149" s="28"/>
      <c r="Z149" s="27"/>
      <c r="AA149" s="29" t="s">
        <v>77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L149" s="20" t="s">
        <v>212</v>
      </c>
      <c r="AM149" s="20" t="s">
        <v>647</v>
      </c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15149</v>
      </c>
      <c r="B150" s="20" t="s">
        <v>648</v>
      </c>
      <c r="C150" s="21"/>
      <c r="E150" s="21" t="s">
        <v>84</v>
      </c>
      <c r="F150" s="20" t="s">
        <v>64</v>
      </c>
      <c r="G150" s="22" t="s">
        <v>65</v>
      </c>
      <c r="H150" s="23"/>
      <c r="I150" s="22" t="s">
        <v>66</v>
      </c>
      <c r="J150" s="22" t="s">
        <v>67</v>
      </c>
      <c r="K150" s="22" t="s">
        <v>92</v>
      </c>
      <c r="L150" s="22" t="s">
        <v>69</v>
      </c>
      <c r="M150" s="22" t="s">
        <v>70</v>
      </c>
      <c r="N150" s="22" t="s">
        <v>64</v>
      </c>
      <c r="O150" s="24" t="n">
        <v>42051</v>
      </c>
      <c r="P150" s="27" t="n">
        <v>0</v>
      </c>
      <c r="Q150" s="25" t="e">
        <f aca="false">SUM(P150/H150)</f>
        <v>#DIV/0!</v>
      </c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155</v>
      </c>
      <c r="AB150" s="30"/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L150" s="20" t="s">
        <v>78</v>
      </c>
      <c r="AM150" s="20" t="s">
        <v>649</v>
      </c>
      <c r="AW150" s="27"/>
      <c r="AY150" s="27"/>
      <c r="BA150" s="27"/>
      <c r="BC150" s="27"/>
      <c r="BE150" s="27"/>
      <c r="BG150" s="27"/>
    </row>
    <row r="151" s="20" customFormat="true" ht="12.75" hidden="true" customHeight="true" outlineLevel="0" collapsed="false">
      <c r="A151" s="19" t="n">
        <v>15150</v>
      </c>
      <c r="B151" s="20" t="s">
        <v>650</v>
      </c>
      <c r="C151" s="21"/>
      <c r="E151" s="21"/>
      <c r="F151" s="20" t="s">
        <v>64</v>
      </c>
      <c r="G151" s="22" t="s">
        <v>218</v>
      </c>
      <c r="H151" s="23"/>
      <c r="I151" s="22" t="s">
        <v>102</v>
      </c>
      <c r="J151" s="22" t="s">
        <v>76</v>
      </c>
      <c r="K151" s="22" t="s">
        <v>92</v>
      </c>
      <c r="L151" s="22" t="s">
        <v>148</v>
      </c>
      <c r="M151" s="22" t="s">
        <v>70</v>
      </c>
      <c r="N151" s="22" t="s">
        <v>64</v>
      </c>
      <c r="O151" s="24" t="n">
        <v>42041</v>
      </c>
      <c r="P151" s="27" t="n">
        <v>33928</v>
      </c>
      <c r="Q151" s="25" t="e">
        <f aca="false">SUM(P151/H151)</f>
        <v>#DIV/0!</v>
      </c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77</v>
      </c>
      <c r="AB151" s="30" t="n">
        <v>0.1</v>
      </c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L151" s="20" t="s">
        <v>219</v>
      </c>
      <c r="AM151" s="20" t="s">
        <v>586</v>
      </c>
      <c r="AW151" s="27"/>
      <c r="AY151" s="27"/>
      <c r="BA151" s="27"/>
      <c r="BC151" s="27"/>
      <c r="BE151" s="27"/>
      <c r="BG151" s="27"/>
    </row>
    <row r="152" s="20" customFormat="true" ht="12.75" hidden="true" customHeight="true" outlineLevel="0" collapsed="false">
      <c r="A152" s="19" t="n">
        <v>15151</v>
      </c>
      <c r="B152" s="20" t="s">
        <v>651</v>
      </c>
      <c r="C152" s="21" t="s">
        <v>652</v>
      </c>
      <c r="D152" s="20" t="s">
        <v>653</v>
      </c>
      <c r="E152" s="21" t="s">
        <v>654</v>
      </c>
      <c r="F152" s="20" t="s">
        <v>64</v>
      </c>
      <c r="G152" s="22" t="s">
        <v>65</v>
      </c>
      <c r="H152" s="23"/>
      <c r="I152" s="22" t="s">
        <v>91</v>
      </c>
      <c r="J152" s="22" t="s">
        <v>67</v>
      </c>
      <c r="K152" s="22" t="s">
        <v>92</v>
      </c>
      <c r="L152" s="22" t="s">
        <v>93</v>
      </c>
      <c r="M152" s="22" t="s">
        <v>94</v>
      </c>
      <c r="N152" s="22" t="s">
        <v>64</v>
      </c>
      <c r="O152" s="24" t="n">
        <v>42044</v>
      </c>
      <c r="P152" s="27" t="n">
        <v>6715</v>
      </c>
      <c r="Q152" s="25" t="e">
        <f aca="false">SUM(P152/H152)</f>
        <v>#DIV/0!</v>
      </c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71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true" customHeight="true" outlineLevel="0" collapsed="false">
      <c r="A153" s="19" t="n">
        <v>15152</v>
      </c>
      <c r="B153" s="20" t="s">
        <v>655</v>
      </c>
      <c r="C153" s="21" t="s">
        <v>144</v>
      </c>
      <c r="D153" s="20" t="s">
        <v>656</v>
      </c>
      <c r="E153" s="21" t="s">
        <v>373</v>
      </c>
      <c r="F153" s="20" t="s">
        <v>64</v>
      </c>
      <c r="G153" s="22" t="s">
        <v>218</v>
      </c>
      <c r="H153" s="23" t="n">
        <v>38060</v>
      </c>
      <c r="I153" s="22" t="s">
        <v>102</v>
      </c>
      <c r="J153" s="22" t="s">
        <v>67</v>
      </c>
      <c r="K153" s="22" t="s">
        <v>68</v>
      </c>
      <c r="L153" s="22" t="s">
        <v>69</v>
      </c>
      <c r="M153" s="22" t="s">
        <v>70</v>
      </c>
      <c r="N153" s="22" t="s">
        <v>64</v>
      </c>
      <c r="O153" s="24" t="n">
        <v>42167</v>
      </c>
      <c r="P153" s="27" t="n">
        <v>1447923</v>
      </c>
      <c r="Q153" s="25" t="n">
        <f aca="false">SUM(P153/H153)</f>
        <v>38.04316868103</v>
      </c>
      <c r="R153" s="27" t="n">
        <v>9018</v>
      </c>
      <c r="S153" s="27" t="n">
        <v>52029</v>
      </c>
      <c r="T153" s="27" t="n">
        <v>4052</v>
      </c>
      <c r="U153" s="27" t="n">
        <v>2850</v>
      </c>
      <c r="V153" s="27" t="n">
        <v>12326</v>
      </c>
      <c r="W153" s="27"/>
      <c r="X153" s="28"/>
      <c r="Y153" s="28"/>
      <c r="Z153" s="27"/>
      <c r="AA153" s="29" t="s">
        <v>77</v>
      </c>
      <c r="AB153" s="30" t="n">
        <v>0.9</v>
      </c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L153" s="20" t="s">
        <v>132</v>
      </c>
      <c r="AM153" s="20" t="s">
        <v>657</v>
      </c>
      <c r="AW153" s="27"/>
      <c r="AY153" s="27"/>
      <c r="BA153" s="27"/>
      <c r="BC153" s="27"/>
      <c r="BE153" s="27"/>
      <c r="BG153" s="27"/>
    </row>
    <row r="154" s="20" customFormat="true" ht="12.75" hidden="false" customHeight="true" outlineLevel="0" collapsed="false">
      <c r="A154" s="19" t="n">
        <v>15153</v>
      </c>
      <c r="B154" s="20" t="s">
        <v>658</v>
      </c>
      <c r="C154" s="21" t="s">
        <v>659</v>
      </c>
      <c r="D154" s="20" t="s">
        <v>660</v>
      </c>
      <c r="E154" s="21" t="s">
        <v>63</v>
      </c>
      <c r="F154" s="20" t="s">
        <v>64</v>
      </c>
      <c r="G154" s="22" t="s">
        <v>65</v>
      </c>
      <c r="H154" s="23" t="n">
        <v>38680</v>
      </c>
      <c r="I154" s="22" t="s">
        <v>102</v>
      </c>
      <c r="J154" s="22" t="s">
        <v>130</v>
      </c>
      <c r="K154" s="22" t="s">
        <v>92</v>
      </c>
      <c r="L154" s="22" t="s">
        <v>131</v>
      </c>
      <c r="M154" s="22" t="s">
        <v>70</v>
      </c>
      <c r="N154" s="22" t="s">
        <v>64</v>
      </c>
      <c r="O154" s="24" t="n">
        <v>42047</v>
      </c>
      <c r="P154" s="27" t="n">
        <v>1271922</v>
      </c>
      <c r="Q154" s="25" t="n">
        <f aca="false">SUM(P154/H154)</f>
        <v>32.8831954498449</v>
      </c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77</v>
      </c>
      <c r="AB154" s="30" t="n">
        <v>0.05</v>
      </c>
      <c r="AC154" s="31" t="n">
        <f aca="false">IF(AA154=Tables!J$5,AB154*P154,)</f>
        <v>0</v>
      </c>
      <c r="AD154" s="32"/>
      <c r="AE154" s="32"/>
      <c r="AF154" s="24"/>
      <c r="AG154" s="33"/>
      <c r="AH154" s="27"/>
      <c r="AI154" s="27"/>
      <c r="AL154" s="20" t="s">
        <v>544</v>
      </c>
      <c r="AM154" s="20" t="s">
        <v>661</v>
      </c>
      <c r="AW154" s="27"/>
      <c r="AY154" s="27"/>
      <c r="BA154" s="27"/>
      <c r="BC154" s="27"/>
      <c r="BE154" s="27"/>
      <c r="BG154" s="27"/>
    </row>
    <row r="155" s="20" customFormat="true" ht="12.75" hidden="true" customHeight="true" outlineLevel="0" collapsed="false">
      <c r="A155" s="19" t="n">
        <v>15154</v>
      </c>
      <c r="B155" s="20" t="s">
        <v>662</v>
      </c>
      <c r="C155" s="21" t="s">
        <v>663</v>
      </c>
      <c r="E155" s="21" t="s">
        <v>63</v>
      </c>
      <c r="F155" s="20" t="s">
        <v>64</v>
      </c>
      <c r="G155" s="22" t="s">
        <v>65</v>
      </c>
      <c r="H155" s="23" t="n">
        <v>33500</v>
      </c>
      <c r="I155" s="22" t="s">
        <v>102</v>
      </c>
      <c r="J155" s="22" t="s">
        <v>76</v>
      </c>
      <c r="K155" s="22" t="s">
        <v>68</v>
      </c>
      <c r="L155" s="22" t="s">
        <v>148</v>
      </c>
      <c r="M155" s="22" t="s">
        <v>70</v>
      </c>
      <c r="N155" s="22" t="s">
        <v>64</v>
      </c>
      <c r="O155" s="24" t="n">
        <v>42054</v>
      </c>
      <c r="P155" s="27" t="n">
        <v>605753</v>
      </c>
      <c r="Q155" s="25" t="n">
        <f aca="false">SUM(P155/H155)</f>
        <v>18.0821791044776</v>
      </c>
      <c r="R155" s="27" t="n">
        <v>26500</v>
      </c>
      <c r="S155" s="27"/>
      <c r="T155" s="27"/>
      <c r="U155" s="27"/>
      <c r="V155" s="27"/>
      <c r="W155" s="27"/>
      <c r="X155" s="28"/>
      <c r="Y155" s="28"/>
      <c r="Z155" s="27"/>
      <c r="AA155" s="29" t="s">
        <v>77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J155" s="20" t="s">
        <v>664</v>
      </c>
      <c r="AL155" s="20" t="s">
        <v>544</v>
      </c>
      <c r="AM155" s="20" t="s">
        <v>665</v>
      </c>
      <c r="AW155" s="27"/>
      <c r="AY155" s="27"/>
      <c r="BA155" s="27"/>
      <c r="BC155" s="27"/>
      <c r="BE155" s="27"/>
      <c r="BG155" s="27"/>
    </row>
    <row r="156" s="20" customFormat="true" ht="12.75" hidden="true" customHeight="true" outlineLevel="0" collapsed="false">
      <c r="A156" s="19" t="n">
        <v>15155</v>
      </c>
      <c r="B156" s="20" t="s">
        <v>666</v>
      </c>
      <c r="C156" s="21" t="s">
        <v>667</v>
      </c>
      <c r="D156" s="20" t="s">
        <v>668</v>
      </c>
      <c r="E156" s="21"/>
      <c r="F156" s="20" t="s">
        <v>64</v>
      </c>
      <c r="G156" s="22" t="s">
        <v>218</v>
      </c>
      <c r="H156" s="23" t="n">
        <v>1089000</v>
      </c>
      <c r="I156" s="22" t="s">
        <v>102</v>
      </c>
      <c r="J156" s="22" t="s">
        <v>67</v>
      </c>
      <c r="K156" s="22" t="s">
        <v>68</v>
      </c>
      <c r="L156" s="22" t="s">
        <v>69</v>
      </c>
      <c r="M156" s="22" t="s">
        <v>70</v>
      </c>
      <c r="N156" s="22" t="s">
        <v>64</v>
      </c>
      <c r="O156" s="24" t="n">
        <v>42067</v>
      </c>
      <c r="P156" s="27" t="n">
        <v>873354</v>
      </c>
      <c r="Q156" s="25" t="n">
        <f aca="false">SUM(P156/H156)</f>
        <v>0.801977961432507</v>
      </c>
      <c r="R156" s="27" t="n">
        <v>614335</v>
      </c>
      <c r="S156" s="27" t="n">
        <v>8870</v>
      </c>
      <c r="T156" s="27"/>
      <c r="U156" s="27"/>
      <c r="V156" s="27"/>
      <c r="W156" s="27"/>
      <c r="X156" s="28"/>
      <c r="Y156" s="28"/>
      <c r="Z156" s="27"/>
      <c r="AA156" s="29" t="s">
        <v>77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544</v>
      </c>
      <c r="AM156" s="20" t="s">
        <v>669</v>
      </c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15156</v>
      </c>
      <c r="B157" s="20" t="s">
        <v>670</v>
      </c>
      <c r="C157" s="21" t="s">
        <v>630</v>
      </c>
      <c r="D157" s="20" t="s">
        <v>671</v>
      </c>
      <c r="E157" s="21" t="s">
        <v>672</v>
      </c>
      <c r="F157" s="20" t="s">
        <v>64</v>
      </c>
      <c r="G157" s="22" t="s">
        <v>582</v>
      </c>
      <c r="H157" s="23"/>
      <c r="I157" s="22" t="s">
        <v>85</v>
      </c>
      <c r="J157" s="22" t="s">
        <v>104</v>
      </c>
      <c r="K157" s="22" t="s">
        <v>68</v>
      </c>
      <c r="L157" s="22" t="s">
        <v>131</v>
      </c>
      <c r="M157" s="22" t="s">
        <v>70</v>
      </c>
      <c r="N157" s="22" t="s">
        <v>64</v>
      </c>
      <c r="O157" s="24" t="n">
        <v>42053</v>
      </c>
      <c r="P157" s="27" t="n">
        <v>0</v>
      </c>
      <c r="Q157" s="25" t="e">
        <f aca="false">SUM(P157/H157)</f>
        <v>#DIV/0!</v>
      </c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155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L157" s="20" t="s">
        <v>633</v>
      </c>
      <c r="AM157" s="20" t="s">
        <v>673</v>
      </c>
      <c r="AW157" s="27"/>
      <c r="AY157" s="27"/>
      <c r="BA157" s="27"/>
      <c r="BC157" s="27"/>
      <c r="BE157" s="27"/>
      <c r="BG157" s="27"/>
    </row>
    <row r="158" s="20" customFormat="true" ht="12.75" hidden="false" customHeight="true" outlineLevel="0" collapsed="false">
      <c r="A158" s="19" t="n">
        <v>15157</v>
      </c>
      <c r="B158" s="20" t="s">
        <v>674</v>
      </c>
      <c r="C158" s="21" t="s">
        <v>675</v>
      </c>
      <c r="D158" s="20" t="s">
        <v>676</v>
      </c>
      <c r="E158" s="21" t="s">
        <v>677</v>
      </c>
      <c r="F158" s="20" t="s">
        <v>64</v>
      </c>
      <c r="G158" s="22" t="s">
        <v>65</v>
      </c>
      <c r="H158" s="23"/>
      <c r="I158" s="22" t="s">
        <v>102</v>
      </c>
      <c r="J158" s="22" t="s">
        <v>67</v>
      </c>
      <c r="K158" s="22" t="s">
        <v>182</v>
      </c>
      <c r="L158" s="22" t="s">
        <v>93</v>
      </c>
      <c r="M158" s="22" t="s">
        <v>94</v>
      </c>
      <c r="N158" s="22" t="s">
        <v>64</v>
      </c>
      <c r="O158" s="24" t="n">
        <v>42051</v>
      </c>
      <c r="P158" s="27" t="n">
        <v>11100</v>
      </c>
      <c r="Q158" s="25" t="e">
        <f aca="false">SUM(P158/H158)</f>
        <v>#DIV/0!</v>
      </c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109</v>
      </c>
      <c r="AB158" s="30" t="n">
        <v>0.02</v>
      </c>
      <c r="AC158" s="31" t="n">
        <f aca="false">IF(AA158=Tables!J$5,AB158*P158,)</f>
        <v>0</v>
      </c>
      <c r="AD158" s="32"/>
      <c r="AE158" s="32"/>
      <c r="AF158" s="24"/>
      <c r="AG158" s="33"/>
      <c r="AH158" s="27"/>
      <c r="AI158" s="27"/>
      <c r="AW158" s="27"/>
      <c r="AY158" s="27"/>
      <c r="BA158" s="27"/>
      <c r="BC158" s="27"/>
      <c r="BE158" s="27"/>
      <c r="BG158" s="27"/>
    </row>
    <row r="159" s="20" customFormat="true" ht="12.75" hidden="true" customHeight="true" outlineLevel="0" collapsed="false">
      <c r="A159" s="19" t="n">
        <v>15158</v>
      </c>
      <c r="B159" s="20" t="s">
        <v>678</v>
      </c>
      <c r="C159" s="21" t="s">
        <v>679</v>
      </c>
      <c r="D159" s="20" t="s">
        <v>233</v>
      </c>
      <c r="E159" s="21" t="s">
        <v>63</v>
      </c>
      <c r="F159" s="20" t="s">
        <v>64</v>
      </c>
      <c r="G159" s="22" t="s">
        <v>65</v>
      </c>
      <c r="H159" s="23"/>
      <c r="I159" s="22" t="s">
        <v>102</v>
      </c>
      <c r="J159" s="22" t="s">
        <v>104</v>
      </c>
      <c r="K159" s="22" t="s">
        <v>92</v>
      </c>
      <c r="L159" s="22" t="s">
        <v>93</v>
      </c>
      <c r="M159" s="22" t="s">
        <v>94</v>
      </c>
      <c r="N159" s="22" t="s">
        <v>64</v>
      </c>
      <c r="O159" s="24" t="n">
        <v>42051</v>
      </c>
      <c r="P159" s="27" t="n">
        <v>7800</v>
      </c>
      <c r="Q159" s="25" t="e">
        <f aca="false">SUM(P159/H159)</f>
        <v>#DIV/0!</v>
      </c>
      <c r="R159" s="27"/>
      <c r="S159" s="27"/>
      <c r="T159" s="27"/>
      <c r="U159" s="27"/>
      <c r="V159" s="27"/>
      <c r="W159" s="27"/>
      <c r="X159" s="28"/>
      <c r="Y159" s="28"/>
      <c r="Z159" s="27"/>
      <c r="AA159" s="29" t="s">
        <v>172</v>
      </c>
      <c r="AB159" s="30" t="n">
        <v>0.02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680</v>
      </c>
      <c r="AM159" s="20" t="s">
        <v>681</v>
      </c>
      <c r="AW159" s="27"/>
      <c r="AY159" s="27"/>
      <c r="BA159" s="27"/>
      <c r="BC159" s="27"/>
      <c r="BE159" s="27"/>
      <c r="BG159" s="27"/>
    </row>
    <row r="160" s="20" customFormat="true" ht="12.75" hidden="false" customHeight="true" outlineLevel="0" collapsed="false">
      <c r="A160" s="19" t="n">
        <v>15159</v>
      </c>
      <c r="B160" s="20" t="s">
        <v>682</v>
      </c>
      <c r="C160" s="21" t="s">
        <v>144</v>
      </c>
      <c r="D160" s="20" t="s">
        <v>683</v>
      </c>
      <c r="E160" s="21" t="s">
        <v>63</v>
      </c>
      <c r="F160" s="20" t="s">
        <v>64</v>
      </c>
      <c r="G160" s="22" t="s">
        <v>65</v>
      </c>
      <c r="H160" s="23" t="n">
        <v>26707</v>
      </c>
      <c r="I160" s="22" t="s">
        <v>102</v>
      </c>
      <c r="J160" s="22" t="s">
        <v>130</v>
      </c>
      <c r="K160" s="22" t="s">
        <v>92</v>
      </c>
      <c r="L160" s="22" t="s">
        <v>131</v>
      </c>
      <c r="M160" s="22" t="s">
        <v>70</v>
      </c>
      <c r="N160" s="22" t="s">
        <v>64</v>
      </c>
      <c r="O160" s="24" t="n">
        <v>42059</v>
      </c>
      <c r="P160" s="27" t="n">
        <v>244502</v>
      </c>
      <c r="Q160" s="25" t="n">
        <f aca="false">SUM(P160/H160)</f>
        <v>9.15497809563036</v>
      </c>
      <c r="R160" s="27" t="n">
        <v>180192</v>
      </c>
      <c r="S160" s="27" t="n">
        <v>147497</v>
      </c>
      <c r="T160" s="27"/>
      <c r="U160" s="27"/>
      <c r="V160" s="27"/>
      <c r="W160" s="27"/>
      <c r="X160" s="28"/>
      <c r="Y160" s="28"/>
      <c r="Z160" s="27"/>
      <c r="AA160" s="29" t="s">
        <v>109</v>
      </c>
      <c r="AB160" s="30" t="n">
        <v>0.02</v>
      </c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L160" s="20" t="s">
        <v>110</v>
      </c>
      <c r="AM160" s="20" t="s">
        <v>684</v>
      </c>
      <c r="AV160" s="20" t="s">
        <v>685</v>
      </c>
      <c r="AW160" s="27"/>
      <c r="AY160" s="27"/>
      <c r="BA160" s="27"/>
      <c r="BC160" s="27"/>
      <c r="BE160" s="27"/>
      <c r="BG160" s="27"/>
    </row>
    <row r="161" s="20" customFormat="true" ht="12.75" hidden="true" customHeight="true" outlineLevel="0" collapsed="false">
      <c r="A161" s="19" t="n">
        <v>15160</v>
      </c>
      <c r="B161" s="20" t="s">
        <v>686</v>
      </c>
      <c r="C161" s="21" t="s">
        <v>687</v>
      </c>
      <c r="D161" s="20" t="s">
        <v>688</v>
      </c>
      <c r="E161" s="21" t="s">
        <v>576</v>
      </c>
      <c r="F161" s="20" t="s">
        <v>64</v>
      </c>
      <c r="G161" s="22" t="s">
        <v>218</v>
      </c>
      <c r="H161" s="23" t="n">
        <v>6410</v>
      </c>
      <c r="I161" s="22" t="s">
        <v>66</v>
      </c>
      <c r="J161" s="22" t="s">
        <v>76</v>
      </c>
      <c r="K161" s="22" t="s">
        <v>68</v>
      </c>
      <c r="L161" s="22" t="s">
        <v>69</v>
      </c>
      <c r="M161" s="22" t="s">
        <v>70</v>
      </c>
      <c r="N161" s="22" t="s">
        <v>64</v>
      </c>
      <c r="O161" s="24" t="n">
        <v>42058</v>
      </c>
      <c r="P161" s="27" t="n">
        <v>82871</v>
      </c>
      <c r="Q161" s="25" t="n">
        <f aca="false">SUM(P161/H161)</f>
        <v>12.9283931357254</v>
      </c>
      <c r="R161" s="27"/>
      <c r="S161" s="27"/>
      <c r="T161" s="27"/>
      <c r="U161" s="27"/>
      <c r="V161" s="27"/>
      <c r="W161" s="27"/>
      <c r="X161" s="28"/>
      <c r="Y161" s="28"/>
      <c r="Z161" s="27"/>
      <c r="AA161" s="29" t="s">
        <v>77</v>
      </c>
      <c r="AB161" s="30"/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206</v>
      </c>
      <c r="AM161" s="20" t="s">
        <v>689</v>
      </c>
      <c r="AW161" s="27"/>
      <c r="AY161" s="27"/>
      <c r="BA161" s="27"/>
      <c r="BC161" s="27"/>
      <c r="BE161" s="27"/>
      <c r="BG161" s="27"/>
      <c r="BI161" s="20" t="s">
        <v>690</v>
      </c>
    </row>
    <row r="162" s="20" customFormat="true" ht="12.75" hidden="false" customHeight="true" outlineLevel="0" collapsed="false">
      <c r="A162" s="19" t="n">
        <v>15161</v>
      </c>
      <c r="B162" s="20" t="s">
        <v>691</v>
      </c>
      <c r="C162" s="21" t="s">
        <v>692</v>
      </c>
      <c r="D162" s="20" t="s">
        <v>74</v>
      </c>
      <c r="E162" s="21" t="s">
        <v>75</v>
      </c>
      <c r="F162" s="20" t="s">
        <v>64</v>
      </c>
      <c r="G162" s="22" t="s">
        <v>65</v>
      </c>
      <c r="H162" s="23"/>
      <c r="I162" s="22" t="s">
        <v>66</v>
      </c>
      <c r="J162" s="22" t="s">
        <v>67</v>
      </c>
      <c r="K162" s="22" t="s">
        <v>182</v>
      </c>
      <c r="L162" s="22" t="s">
        <v>93</v>
      </c>
      <c r="M162" s="22" t="s">
        <v>94</v>
      </c>
      <c r="N162" s="22" t="s">
        <v>64</v>
      </c>
      <c r="O162" s="24" t="n">
        <v>42054</v>
      </c>
      <c r="P162" s="27" t="n">
        <v>10985</v>
      </c>
      <c r="Q162" s="25" t="e">
        <f aca="false">SUM(P162/H162)</f>
        <v>#DIV/0!</v>
      </c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109</v>
      </c>
      <c r="AB162" s="30" t="n">
        <v>0.05</v>
      </c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L162" s="20" t="s">
        <v>597</v>
      </c>
      <c r="AM162" s="20" t="s">
        <v>607</v>
      </c>
      <c r="AW162" s="27"/>
      <c r="AY162" s="27"/>
      <c r="BA162" s="27"/>
      <c r="BC162" s="27"/>
      <c r="BE162" s="27"/>
      <c r="BG162" s="27"/>
    </row>
    <row r="163" s="20" customFormat="true" ht="12.75" hidden="true" customHeight="true" outlineLevel="0" collapsed="false">
      <c r="A163" s="19" t="n">
        <v>15162</v>
      </c>
      <c r="B163" s="20" t="s">
        <v>693</v>
      </c>
      <c r="C163" s="21" t="s">
        <v>694</v>
      </c>
      <c r="D163" s="20" t="s">
        <v>695</v>
      </c>
      <c r="E163" s="21" t="s">
        <v>98</v>
      </c>
      <c r="F163" s="20" t="s">
        <v>64</v>
      </c>
      <c r="G163" s="22" t="s">
        <v>65</v>
      </c>
      <c r="H163" s="23"/>
      <c r="I163" s="22" t="s">
        <v>66</v>
      </c>
      <c r="J163" s="22" t="s">
        <v>67</v>
      </c>
      <c r="K163" s="22" t="s">
        <v>92</v>
      </c>
      <c r="L163" s="22" t="s">
        <v>93</v>
      </c>
      <c r="M163" s="22" t="s">
        <v>94</v>
      </c>
      <c r="N163" s="22" t="s">
        <v>64</v>
      </c>
      <c r="O163" s="24" t="n">
        <v>42055</v>
      </c>
      <c r="P163" s="27" t="n">
        <v>5000</v>
      </c>
      <c r="Q163" s="25" t="e">
        <f aca="false">SUM(P163/H163)</f>
        <v>#DIV/0!</v>
      </c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71</v>
      </c>
      <c r="AB163" s="30" t="n">
        <v>0.02</v>
      </c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L163" s="20" t="s">
        <v>696</v>
      </c>
      <c r="AM163" s="20" t="s">
        <v>697</v>
      </c>
      <c r="AW163" s="27"/>
      <c r="AY163" s="27"/>
      <c r="BA163" s="27"/>
      <c r="BC163" s="27"/>
      <c r="BE163" s="27"/>
      <c r="BG163" s="27"/>
    </row>
    <row r="164" s="20" customFormat="true" ht="12.75" hidden="true" customHeight="true" outlineLevel="0" collapsed="false">
      <c r="A164" s="19" t="n">
        <v>15163</v>
      </c>
      <c r="B164" s="20" t="s">
        <v>698</v>
      </c>
      <c r="C164" s="21" t="s">
        <v>699</v>
      </c>
      <c r="D164" s="20" t="s">
        <v>700</v>
      </c>
      <c r="E164" s="21" t="s">
        <v>159</v>
      </c>
      <c r="F164" s="20" t="s">
        <v>64</v>
      </c>
      <c r="G164" s="22" t="s">
        <v>65</v>
      </c>
      <c r="H164" s="23"/>
      <c r="I164" s="22" t="s">
        <v>701</v>
      </c>
      <c r="J164" s="22" t="s">
        <v>67</v>
      </c>
      <c r="K164" s="22" t="s">
        <v>92</v>
      </c>
      <c r="L164" s="22" t="s">
        <v>93</v>
      </c>
      <c r="M164" s="22" t="s">
        <v>94</v>
      </c>
      <c r="N164" s="22" t="s">
        <v>64</v>
      </c>
      <c r="O164" s="24" t="n">
        <v>42056</v>
      </c>
      <c r="P164" s="27" t="n">
        <v>2490</v>
      </c>
      <c r="Q164" s="25" t="e">
        <f aca="false">SUM(P164/H164)</f>
        <v>#DIV/0!</v>
      </c>
      <c r="R164" s="27" t="n">
        <v>500</v>
      </c>
      <c r="S164" s="27"/>
      <c r="T164" s="27"/>
      <c r="U164" s="27"/>
      <c r="V164" s="27"/>
      <c r="W164" s="27"/>
      <c r="X164" s="28"/>
      <c r="Y164" s="28"/>
      <c r="Z164" s="27"/>
      <c r="AA164" s="29" t="s">
        <v>71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L164" s="20" t="s">
        <v>702</v>
      </c>
      <c r="AM164" s="20" t="s">
        <v>703</v>
      </c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15164</v>
      </c>
      <c r="B165" s="20" t="s">
        <v>704</v>
      </c>
      <c r="C165" s="21" t="s">
        <v>705</v>
      </c>
      <c r="E165" s="21"/>
      <c r="F165" s="20" t="s">
        <v>64</v>
      </c>
      <c r="G165" s="22" t="s">
        <v>218</v>
      </c>
      <c r="H165" s="23"/>
      <c r="I165" s="22" t="s">
        <v>118</v>
      </c>
      <c r="J165" s="22" t="s">
        <v>67</v>
      </c>
      <c r="K165" s="22" t="s">
        <v>182</v>
      </c>
      <c r="L165" s="22" t="s">
        <v>119</v>
      </c>
      <c r="M165" s="22" t="s">
        <v>106</v>
      </c>
      <c r="N165" s="22" t="s">
        <v>64</v>
      </c>
      <c r="O165" s="24" t="n">
        <v>42059</v>
      </c>
      <c r="P165" s="27" t="n">
        <v>8300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77</v>
      </c>
      <c r="AB165" s="30"/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J165" s="20" t="s">
        <v>706</v>
      </c>
      <c r="AW165" s="27"/>
      <c r="AY165" s="27"/>
      <c r="BA165" s="27"/>
      <c r="BC165" s="27"/>
      <c r="BE165" s="27"/>
      <c r="BG165" s="27"/>
    </row>
    <row r="166" s="20" customFormat="true" ht="12.75" hidden="true" customHeight="true" outlineLevel="0" collapsed="false">
      <c r="A166" s="19" t="n">
        <v>15165</v>
      </c>
      <c r="B166" s="20" t="s">
        <v>707</v>
      </c>
      <c r="C166" s="21" t="s">
        <v>708</v>
      </c>
      <c r="D166" s="20" t="s">
        <v>709</v>
      </c>
      <c r="E166" s="21" t="s">
        <v>178</v>
      </c>
      <c r="F166" s="20" t="s">
        <v>64</v>
      </c>
      <c r="G166" s="22" t="s">
        <v>65</v>
      </c>
      <c r="H166" s="23"/>
      <c r="I166" s="22" t="s">
        <v>91</v>
      </c>
      <c r="J166" s="22" t="s">
        <v>67</v>
      </c>
      <c r="K166" s="22" t="s">
        <v>92</v>
      </c>
      <c r="L166" s="22" t="s">
        <v>93</v>
      </c>
      <c r="M166" s="22" t="s">
        <v>94</v>
      </c>
      <c r="N166" s="22" t="s">
        <v>64</v>
      </c>
      <c r="O166" s="24" t="n">
        <v>40963</v>
      </c>
      <c r="P166" s="27" t="n">
        <v>4972</v>
      </c>
      <c r="Q166" s="25" t="e">
        <f aca="false">SUM(P166/H166)</f>
        <v>#DIV/0!</v>
      </c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71</v>
      </c>
      <c r="AB166" s="30" t="n">
        <v>0.02</v>
      </c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L166" s="20" t="s">
        <v>710</v>
      </c>
      <c r="AM166" s="20" t="s">
        <v>711</v>
      </c>
      <c r="AW166" s="27"/>
      <c r="AY166" s="27"/>
      <c r="BA166" s="27"/>
      <c r="BC166" s="27"/>
      <c r="BE166" s="27"/>
      <c r="BG166" s="27"/>
    </row>
    <row r="167" s="20" customFormat="true" ht="12.75" hidden="false" customHeight="true" outlineLevel="0" collapsed="false">
      <c r="A167" s="19" t="n">
        <v>15166</v>
      </c>
      <c r="B167" s="20" t="s">
        <v>712</v>
      </c>
      <c r="C167" s="21" t="s">
        <v>713</v>
      </c>
      <c r="D167" s="20" t="s">
        <v>114</v>
      </c>
      <c r="E167" s="21" t="s">
        <v>63</v>
      </c>
      <c r="F167" s="20" t="s">
        <v>64</v>
      </c>
      <c r="G167" s="22" t="s">
        <v>65</v>
      </c>
      <c r="H167" s="23"/>
      <c r="I167" s="22" t="s">
        <v>408</v>
      </c>
      <c r="J167" s="22" t="s">
        <v>130</v>
      </c>
      <c r="K167" s="22" t="s">
        <v>182</v>
      </c>
      <c r="L167" s="22" t="s">
        <v>93</v>
      </c>
      <c r="M167" s="22" t="s">
        <v>94</v>
      </c>
      <c r="N167" s="22" t="s">
        <v>64</v>
      </c>
      <c r="O167" s="24" t="n">
        <v>42061</v>
      </c>
      <c r="P167" s="27" t="n">
        <v>78000</v>
      </c>
      <c r="Q167" s="25" t="e">
        <f aca="false">SUM(P167/H167)</f>
        <v>#DIV/0!</v>
      </c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109</v>
      </c>
      <c r="AB167" s="30" t="n">
        <v>0.02</v>
      </c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L167" s="20" t="s">
        <v>183</v>
      </c>
      <c r="AM167" s="20" t="s">
        <v>184</v>
      </c>
      <c r="AW167" s="27"/>
      <c r="AY167" s="27"/>
      <c r="BA167" s="27"/>
      <c r="BC167" s="27"/>
      <c r="BE167" s="27"/>
      <c r="BG167" s="27"/>
    </row>
    <row r="168" s="20" customFormat="true" ht="12.75" hidden="true" customHeight="true" outlineLevel="0" collapsed="false">
      <c r="A168" s="19" t="n">
        <v>15167</v>
      </c>
      <c r="B168" s="20" t="s">
        <v>714</v>
      </c>
      <c r="C168" s="21" t="s">
        <v>715</v>
      </c>
      <c r="D168" s="20" t="s">
        <v>716</v>
      </c>
      <c r="E168" s="21" t="s">
        <v>379</v>
      </c>
      <c r="F168" s="20" t="s">
        <v>64</v>
      </c>
      <c r="G168" s="22" t="s">
        <v>65</v>
      </c>
      <c r="H168" s="23"/>
      <c r="I168" s="22" t="s">
        <v>102</v>
      </c>
      <c r="J168" s="22" t="s">
        <v>67</v>
      </c>
      <c r="K168" s="22" t="s">
        <v>68</v>
      </c>
      <c r="L168" s="22" t="s">
        <v>318</v>
      </c>
      <c r="M168" s="22" t="s">
        <v>70</v>
      </c>
      <c r="N168" s="22" t="s">
        <v>64</v>
      </c>
      <c r="O168" s="24" t="n">
        <v>42062</v>
      </c>
      <c r="P168" s="27" t="n">
        <v>31148</v>
      </c>
      <c r="Q168" s="25" t="e">
        <f aca="false">SUM(P168/H168)</f>
        <v>#DIV/0!</v>
      </c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77</v>
      </c>
      <c r="AB168" s="30"/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110</v>
      </c>
      <c r="AM168" s="20" t="s">
        <v>717</v>
      </c>
      <c r="AW168" s="27"/>
      <c r="AY168" s="27"/>
      <c r="BA168" s="27"/>
      <c r="BC168" s="27"/>
      <c r="BE168" s="27"/>
      <c r="BG168" s="27"/>
    </row>
    <row r="169" s="20" customFormat="true" ht="12.75" hidden="true" customHeight="true" outlineLevel="0" collapsed="false">
      <c r="A169" s="19" t="n">
        <v>15168</v>
      </c>
      <c r="B169" s="20" t="s">
        <v>718</v>
      </c>
      <c r="C169" s="21" t="s">
        <v>719</v>
      </c>
      <c r="D169" s="20" t="s">
        <v>720</v>
      </c>
      <c r="E169" s="21" t="s">
        <v>721</v>
      </c>
      <c r="F169" s="20" t="s">
        <v>64</v>
      </c>
      <c r="G169" s="22" t="s">
        <v>65</v>
      </c>
      <c r="H169" s="23"/>
      <c r="I169" s="22" t="s">
        <v>91</v>
      </c>
      <c r="J169" s="22" t="s">
        <v>67</v>
      </c>
      <c r="K169" s="22" t="s">
        <v>68</v>
      </c>
      <c r="L169" s="22" t="s">
        <v>93</v>
      </c>
      <c r="M169" s="22" t="s">
        <v>94</v>
      </c>
      <c r="N169" s="22" t="s">
        <v>64</v>
      </c>
      <c r="O169" s="24" t="n">
        <v>42061</v>
      </c>
      <c r="P169" s="27" t="n">
        <v>2850</v>
      </c>
      <c r="Q169" s="25" t="e">
        <f aca="false">SUM(P169/H169)</f>
        <v>#DIV/0!</v>
      </c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71</v>
      </c>
      <c r="AB169" s="30" t="n">
        <v>0.02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L169" s="20" t="s">
        <v>722</v>
      </c>
      <c r="AM169" s="20" t="s">
        <v>723</v>
      </c>
      <c r="AW169" s="27"/>
      <c r="AY169" s="27"/>
      <c r="BA169" s="27"/>
      <c r="BC169" s="27"/>
      <c r="BE169" s="27"/>
      <c r="BG169" s="27"/>
    </row>
    <row r="170" s="20" customFormat="true" ht="12.75" hidden="false" customHeight="true" outlineLevel="0" collapsed="false">
      <c r="A170" s="19" t="n">
        <v>15169</v>
      </c>
      <c r="B170" s="20" t="s">
        <v>724</v>
      </c>
      <c r="C170" s="21" t="s">
        <v>144</v>
      </c>
      <c r="D170" s="20" t="s">
        <v>725</v>
      </c>
      <c r="E170" s="21" t="s">
        <v>63</v>
      </c>
      <c r="F170" s="20" t="s">
        <v>64</v>
      </c>
      <c r="G170" s="22" t="s">
        <v>65</v>
      </c>
      <c r="H170" s="23"/>
      <c r="I170" s="22" t="s">
        <v>102</v>
      </c>
      <c r="J170" s="22" t="s">
        <v>130</v>
      </c>
      <c r="K170" s="22" t="s">
        <v>92</v>
      </c>
      <c r="L170" s="22" t="s">
        <v>131</v>
      </c>
      <c r="M170" s="22" t="s">
        <v>70</v>
      </c>
      <c r="N170" s="22" t="s">
        <v>64</v>
      </c>
      <c r="O170" s="24" t="n">
        <v>42062</v>
      </c>
      <c r="P170" s="27" t="n">
        <v>1077822</v>
      </c>
      <c r="Q170" s="25" t="e">
        <f aca="false">SUM(P170/H170)</f>
        <v>#DIV/0!</v>
      </c>
      <c r="R170" s="27" t="n">
        <v>1275237</v>
      </c>
      <c r="S170" s="27"/>
      <c r="T170" s="27"/>
      <c r="U170" s="27"/>
      <c r="V170" s="27"/>
      <c r="W170" s="27"/>
      <c r="X170" s="28"/>
      <c r="Y170" s="28"/>
      <c r="Z170" s="27"/>
      <c r="AA170" s="29" t="s">
        <v>77</v>
      </c>
      <c r="AB170" s="30" t="n">
        <v>0.02</v>
      </c>
      <c r="AC170" s="31" t="n">
        <f aca="false">IF(AA170=Tables!J$5,AB170*P170,)</f>
        <v>0</v>
      </c>
      <c r="AD170" s="32"/>
      <c r="AE170" s="32"/>
      <c r="AF170" s="24"/>
      <c r="AG170" s="33"/>
      <c r="AH170" s="27"/>
      <c r="AI170" s="27"/>
      <c r="AL170" s="20" t="s">
        <v>132</v>
      </c>
      <c r="AM170" s="20" t="s">
        <v>726</v>
      </c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15170</v>
      </c>
      <c r="B171" s="20" t="s">
        <v>727</v>
      </c>
      <c r="C171" s="21" t="s">
        <v>728</v>
      </c>
      <c r="D171" s="20" t="s">
        <v>507</v>
      </c>
      <c r="E171" s="21" t="s">
        <v>178</v>
      </c>
      <c r="F171" s="20" t="s">
        <v>64</v>
      </c>
      <c r="G171" s="22" t="s">
        <v>65</v>
      </c>
      <c r="H171" s="23"/>
      <c r="I171" s="22" t="s">
        <v>118</v>
      </c>
      <c r="J171" s="22" t="s">
        <v>67</v>
      </c>
      <c r="K171" s="22" t="s">
        <v>68</v>
      </c>
      <c r="L171" s="22" t="s">
        <v>119</v>
      </c>
      <c r="M171" s="22" t="s">
        <v>106</v>
      </c>
      <c r="N171" s="22" t="s">
        <v>64</v>
      </c>
      <c r="O171" s="24" t="n">
        <v>42062</v>
      </c>
      <c r="P171" s="27" t="n">
        <v>20000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71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L171" s="20" t="s">
        <v>539</v>
      </c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15171</v>
      </c>
      <c r="B172" s="20" t="s">
        <v>729</v>
      </c>
      <c r="C172" s="21" t="s">
        <v>730</v>
      </c>
      <c r="D172" s="20" t="s">
        <v>731</v>
      </c>
      <c r="E172" s="21" t="s">
        <v>171</v>
      </c>
      <c r="F172" s="20" t="s">
        <v>64</v>
      </c>
      <c r="G172" s="22" t="s">
        <v>65</v>
      </c>
      <c r="H172" s="23"/>
      <c r="I172" s="22" t="s">
        <v>102</v>
      </c>
      <c r="J172" s="22" t="s">
        <v>76</v>
      </c>
      <c r="K172" s="22" t="s">
        <v>92</v>
      </c>
      <c r="L172" s="22" t="s">
        <v>93</v>
      </c>
      <c r="M172" s="22" t="s">
        <v>94</v>
      </c>
      <c r="N172" s="22" t="s">
        <v>64</v>
      </c>
      <c r="O172" s="24" t="n">
        <v>42062</v>
      </c>
      <c r="P172" s="27" t="n">
        <v>3267</v>
      </c>
      <c r="Q172" s="25" t="e">
        <f aca="false">SUM(P172/H172)</f>
        <v>#DIV/0!</v>
      </c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172</v>
      </c>
      <c r="AB172" s="30" t="n">
        <v>0.02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732</v>
      </c>
      <c r="AM172" s="20" t="s">
        <v>733</v>
      </c>
      <c r="AW172" s="27"/>
      <c r="AY172" s="27"/>
      <c r="BA172" s="27"/>
      <c r="BC172" s="27"/>
      <c r="BE172" s="27"/>
      <c r="BG172" s="27"/>
    </row>
    <row r="173" s="20" customFormat="true" ht="12.75" hidden="true" customHeight="true" outlineLevel="0" collapsed="false">
      <c r="A173" s="19" t="n">
        <v>15172</v>
      </c>
      <c r="B173" s="20" t="s">
        <v>734</v>
      </c>
      <c r="C173" s="21" t="s">
        <v>735</v>
      </c>
      <c r="E173" s="21" t="s">
        <v>63</v>
      </c>
      <c r="F173" s="20" t="s">
        <v>64</v>
      </c>
      <c r="G173" s="22" t="s">
        <v>65</v>
      </c>
      <c r="H173" s="23"/>
      <c r="I173" s="22" t="s">
        <v>408</v>
      </c>
      <c r="J173" s="22" t="s">
        <v>76</v>
      </c>
      <c r="K173" s="22" t="s">
        <v>92</v>
      </c>
      <c r="L173" s="22" t="s">
        <v>148</v>
      </c>
      <c r="M173" s="22" t="s">
        <v>70</v>
      </c>
      <c r="N173" s="22" t="s">
        <v>64</v>
      </c>
      <c r="O173" s="24" t="n">
        <v>42073</v>
      </c>
      <c r="P173" s="27" t="n">
        <v>182416</v>
      </c>
      <c r="Q173" s="25" t="e">
        <f aca="false">SUM(P173/H173)</f>
        <v>#DIV/0!</v>
      </c>
      <c r="R173" s="27" t="n">
        <v>87512</v>
      </c>
      <c r="S173" s="27" t="n">
        <v>25298</v>
      </c>
      <c r="T173" s="27" t="n">
        <v>37650</v>
      </c>
      <c r="U173" s="27" t="n">
        <v>3800</v>
      </c>
      <c r="V173" s="27" t="n">
        <v>16000</v>
      </c>
      <c r="W173" s="27"/>
      <c r="X173" s="28"/>
      <c r="Y173" s="28"/>
      <c r="Z173" s="27"/>
      <c r="AA173" s="29" t="s">
        <v>71</v>
      </c>
      <c r="AB173" s="30"/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15173</v>
      </c>
      <c r="B174" s="20" t="s">
        <v>736</v>
      </c>
      <c r="C174" s="21" t="s">
        <v>737</v>
      </c>
      <c r="D174" s="20" t="s">
        <v>738</v>
      </c>
      <c r="E174" s="21" t="s">
        <v>739</v>
      </c>
      <c r="F174" s="20" t="s">
        <v>64</v>
      </c>
      <c r="G174" s="22" t="s">
        <v>65</v>
      </c>
      <c r="H174" s="23"/>
      <c r="I174" s="22" t="s">
        <v>102</v>
      </c>
      <c r="J174" s="22" t="s">
        <v>67</v>
      </c>
      <c r="K174" s="22" t="s">
        <v>92</v>
      </c>
      <c r="L174" s="22" t="s">
        <v>93</v>
      </c>
      <c r="M174" s="22" t="s">
        <v>94</v>
      </c>
      <c r="N174" s="22" t="s">
        <v>64</v>
      </c>
      <c r="O174" s="24" t="n">
        <v>42067</v>
      </c>
      <c r="P174" s="27" t="n">
        <v>3674</v>
      </c>
      <c r="Q174" s="25" t="e">
        <f aca="false">SUM(P174/H174)</f>
        <v>#DIV/0!</v>
      </c>
      <c r="R174" s="27" t="n">
        <v>1116</v>
      </c>
      <c r="S174" s="27"/>
      <c r="T174" s="27"/>
      <c r="U174" s="27"/>
      <c r="V174" s="27"/>
      <c r="W174" s="27"/>
      <c r="X174" s="28"/>
      <c r="Y174" s="28"/>
      <c r="Z174" s="27"/>
      <c r="AA174" s="29" t="s">
        <v>77</v>
      </c>
      <c r="AB174" s="30" t="n">
        <v>0.02</v>
      </c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L174" s="20" t="s">
        <v>740</v>
      </c>
      <c r="AM174" s="20" t="s">
        <v>741</v>
      </c>
      <c r="AW174" s="27"/>
      <c r="AY174" s="27"/>
      <c r="BA174" s="27"/>
      <c r="BC174" s="27"/>
      <c r="BE174" s="27"/>
      <c r="BG174" s="27"/>
    </row>
    <row r="175" s="20" customFormat="true" ht="12.75" hidden="true" customHeight="true" outlineLevel="0" collapsed="false">
      <c r="A175" s="19" t="n">
        <v>15174</v>
      </c>
      <c r="B175" s="20" t="s">
        <v>742</v>
      </c>
      <c r="C175" s="21" t="s">
        <v>743</v>
      </c>
      <c r="D175" s="20" t="s">
        <v>97</v>
      </c>
      <c r="E175" s="21" t="s">
        <v>98</v>
      </c>
      <c r="F175" s="20" t="s">
        <v>64</v>
      </c>
      <c r="G175" s="22" t="s">
        <v>65</v>
      </c>
      <c r="H175" s="23"/>
      <c r="I175" s="22" t="s">
        <v>102</v>
      </c>
      <c r="J175" s="22" t="s">
        <v>67</v>
      </c>
      <c r="K175" s="22" t="s">
        <v>92</v>
      </c>
      <c r="L175" s="22" t="s">
        <v>93</v>
      </c>
      <c r="M175" s="22" t="s">
        <v>94</v>
      </c>
      <c r="N175" s="22" t="s">
        <v>64</v>
      </c>
      <c r="O175" s="24" t="n">
        <v>42069</v>
      </c>
      <c r="P175" s="27" t="n">
        <v>6733</v>
      </c>
      <c r="Q175" s="25" t="e">
        <f aca="false">SUM(P175/H175)</f>
        <v>#DIV/0!</v>
      </c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71</v>
      </c>
      <c r="AB175" s="30" t="n">
        <v>0.02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744</v>
      </c>
      <c r="AM175" s="20" t="s">
        <v>745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15175</v>
      </c>
      <c r="B176" s="20" t="s">
        <v>746</v>
      </c>
      <c r="C176" s="21" t="s">
        <v>747</v>
      </c>
      <c r="D176" s="20" t="s">
        <v>337</v>
      </c>
      <c r="E176" s="21" t="s">
        <v>748</v>
      </c>
      <c r="F176" s="20" t="s">
        <v>64</v>
      </c>
      <c r="G176" s="22" t="s">
        <v>218</v>
      </c>
      <c r="H176" s="23"/>
      <c r="I176" s="22" t="s">
        <v>102</v>
      </c>
      <c r="J176" s="22" t="s">
        <v>104</v>
      </c>
      <c r="K176" s="22" t="s">
        <v>92</v>
      </c>
      <c r="L176" s="22" t="s">
        <v>131</v>
      </c>
      <c r="M176" s="22" t="s">
        <v>70</v>
      </c>
      <c r="N176" s="22" t="s">
        <v>64</v>
      </c>
      <c r="O176" s="24" t="n">
        <v>42072</v>
      </c>
      <c r="P176" s="27" t="n">
        <v>42105</v>
      </c>
      <c r="Q176" s="25" t="e">
        <f aca="false">SUM(P176/H176)</f>
        <v>#DIV/0!</v>
      </c>
      <c r="R176" s="27" t="n">
        <v>5216</v>
      </c>
      <c r="S176" s="27"/>
      <c r="T176" s="27"/>
      <c r="U176" s="27"/>
      <c r="V176" s="27"/>
      <c r="W176" s="27"/>
      <c r="X176" s="28"/>
      <c r="Y176" s="28"/>
      <c r="Z176" s="27"/>
      <c r="AA176" s="29" t="s">
        <v>109</v>
      </c>
      <c r="AB176" s="30" t="n">
        <v>0.05</v>
      </c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L176" s="20" t="s">
        <v>749</v>
      </c>
      <c r="AM176" s="20" t="s">
        <v>750</v>
      </c>
      <c r="AW176" s="27"/>
      <c r="AY176" s="27"/>
      <c r="BA176" s="27"/>
      <c r="BC176" s="27"/>
      <c r="BE176" s="27"/>
      <c r="BG176" s="27"/>
    </row>
    <row r="177" s="20" customFormat="true" ht="12.75" hidden="false" customHeight="true" outlineLevel="0" collapsed="false">
      <c r="A177" s="19" t="n">
        <v>15176</v>
      </c>
      <c r="B177" s="20" t="s">
        <v>751</v>
      </c>
      <c r="C177" s="21" t="s">
        <v>752</v>
      </c>
      <c r="D177" s="20" t="s">
        <v>753</v>
      </c>
      <c r="E177" s="21" t="s">
        <v>754</v>
      </c>
      <c r="F177" s="20" t="s">
        <v>64</v>
      </c>
      <c r="G177" s="22" t="s">
        <v>65</v>
      </c>
      <c r="H177" s="23"/>
      <c r="I177" s="22" t="s">
        <v>102</v>
      </c>
      <c r="J177" s="22" t="s">
        <v>67</v>
      </c>
      <c r="K177" s="22" t="s">
        <v>92</v>
      </c>
      <c r="L177" s="22" t="s">
        <v>93</v>
      </c>
      <c r="M177" s="22" t="s">
        <v>94</v>
      </c>
      <c r="N177" s="22" t="s">
        <v>64</v>
      </c>
      <c r="O177" s="24" t="n">
        <v>42073</v>
      </c>
      <c r="P177" s="27" t="n">
        <v>5930</v>
      </c>
      <c r="Q177" s="25" t="e">
        <f aca="false">SUM(P177/H177)</f>
        <v>#DIV/0!</v>
      </c>
      <c r="R177" s="27" t="n">
        <v>92</v>
      </c>
      <c r="S177" s="27"/>
      <c r="T177" s="27"/>
      <c r="U177" s="27"/>
      <c r="V177" s="27"/>
      <c r="W177" s="27"/>
      <c r="X177" s="28"/>
      <c r="Y177" s="28"/>
      <c r="Z177" s="27"/>
      <c r="AA177" s="29" t="s">
        <v>109</v>
      </c>
      <c r="AB177" s="30" t="n">
        <v>0.02</v>
      </c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L177" s="20" t="s">
        <v>755</v>
      </c>
      <c r="AM177" s="20" t="s">
        <v>756</v>
      </c>
      <c r="AW177" s="27"/>
      <c r="AY177" s="27"/>
      <c r="BA177" s="27"/>
      <c r="BC177" s="27"/>
      <c r="BE177" s="27"/>
      <c r="BG177" s="27"/>
    </row>
    <row r="178" s="20" customFormat="true" ht="12.75" hidden="true" customHeight="true" outlineLevel="0" collapsed="false">
      <c r="A178" s="19" t="n">
        <v>15177</v>
      </c>
      <c r="B178" s="20" t="s">
        <v>757</v>
      </c>
      <c r="C178" s="21" t="s">
        <v>758</v>
      </c>
      <c r="D178" s="20" t="s">
        <v>759</v>
      </c>
      <c r="E178" s="21" t="s">
        <v>760</v>
      </c>
      <c r="F178" s="20" t="s">
        <v>64</v>
      </c>
      <c r="G178" s="22" t="s">
        <v>65</v>
      </c>
      <c r="H178" s="23"/>
      <c r="I178" s="22" t="s">
        <v>102</v>
      </c>
      <c r="J178" s="22" t="s">
        <v>67</v>
      </c>
      <c r="K178" s="22" t="s">
        <v>92</v>
      </c>
      <c r="L178" s="22" t="s">
        <v>93</v>
      </c>
      <c r="M178" s="22" t="s">
        <v>94</v>
      </c>
      <c r="N178" s="22" t="s">
        <v>64</v>
      </c>
      <c r="O178" s="24" t="n">
        <v>42073</v>
      </c>
      <c r="P178" s="27" t="n">
        <v>9600</v>
      </c>
      <c r="Q178" s="25" t="e">
        <f aca="false">SUM(P178/H178)</f>
        <v>#DIV/0!</v>
      </c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71</v>
      </c>
      <c r="AB178" s="30" t="n">
        <v>0.02</v>
      </c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L178" s="20" t="s">
        <v>761</v>
      </c>
      <c r="AM178" s="20" t="s">
        <v>762</v>
      </c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15178</v>
      </c>
      <c r="B179" s="20" t="s">
        <v>763</v>
      </c>
      <c r="C179" s="21" t="s">
        <v>764</v>
      </c>
      <c r="D179" s="20" t="s">
        <v>765</v>
      </c>
      <c r="E179" s="21" t="s">
        <v>760</v>
      </c>
      <c r="F179" s="20" t="s">
        <v>64</v>
      </c>
      <c r="G179" s="22" t="s">
        <v>65</v>
      </c>
      <c r="H179" s="23"/>
      <c r="I179" s="22" t="s">
        <v>91</v>
      </c>
      <c r="J179" s="22" t="s">
        <v>67</v>
      </c>
      <c r="K179" s="22" t="s">
        <v>92</v>
      </c>
      <c r="L179" s="22" t="s">
        <v>93</v>
      </c>
      <c r="M179" s="22" t="s">
        <v>94</v>
      </c>
      <c r="N179" s="22" t="s">
        <v>64</v>
      </c>
      <c r="O179" s="24" t="n">
        <v>42073</v>
      </c>
      <c r="P179" s="27" t="n">
        <v>15988</v>
      </c>
      <c r="Q179" s="25" t="e">
        <f aca="false">SUM(P179/H179)</f>
        <v>#DIV/0!</v>
      </c>
      <c r="R179" s="27" t="n">
        <v>500</v>
      </c>
      <c r="S179" s="27"/>
      <c r="T179" s="27"/>
      <c r="U179" s="27"/>
      <c r="V179" s="27"/>
      <c r="W179" s="27"/>
      <c r="X179" s="28"/>
      <c r="Y179" s="28"/>
      <c r="Z179" s="27"/>
      <c r="AA179" s="29" t="s">
        <v>77</v>
      </c>
      <c r="AB179" s="30" t="n">
        <v>0.02</v>
      </c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766</v>
      </c>
      <c r="AM179" s="20" t="s">
        <v>767</v>
      </c>
      <c r="AW179" s="27"/>
      <c r="AY179" s="27"/>
      <c r="BA179" s="27"/>
      <c r="BC179" s="27"/>
      <c r="BE179" s="27"/>
      <c r="BG179" s="27"/>
    </row>
    <row r="180" s="20" customFormat="true" ht="12.75" hidden="true" customHeight="true" outlineLevel="0" collapsed="false">
      <c r="A180" s="19" t="n">
        <v>15179</v>
      </c>
      <c r="B180" s="20" t="s">
        <v>768</v>
      </c>
      <c r="C180" s="21" t="s">
        <v>769</v>
      </c>
      <c r="E180" s="21" t="s">
        <v>63</v>
      </c>
      <c r="F180" s="20" t="s">
        <v>64</v>
      </c>
      <c r="G180" s="22" t="s">
        <v>65</v>
      </c>
      <c r="H180" s="23"/>
      <c r="I180" s="22" t="s">
        <v>91</v>
      </c>
      <c r="J180" s="22" t="s">
        <v>67</v>
      </c>
      <c r="K180" s="22" t="s">
        <v>92</v>
      </c>
      <c r="L180" s="22" t="s">
        <v>770</v>
      </c>
      <c r="M180" s="22" t="s">
        <v>70</v>
      </c>
      <c r="N180" s="22" t="s">
        <v>64</v>
      </c>
      <c r="O180" s="24" t="n">
        <v>42107</v>
      </c>
      <c r="P180" s="27" t="n">
        <v>100295</v>
      </c>
      <c r="Q180" s="25" t="e">
        <f aca="false">SUM(P180/H180)</f>
        <v>#DIV/0!</v>
      </c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71</v>
      </c>
      <c r="AB180" s="30" t="n">
        <v>0.9</v>
      </c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L180" s="20" t="s">
        <v>771</v>
      </c>
      <c r="AM180" s="20" t="s">
        <v>772</v>
      </c>
      <c r="AW180" s="27"/>
      <c r="AY180" s="27"/>
      <c r="BA180" s="27"/>
      <c r="BC180" s="27"/>
      <c r="BE180" s="27"/>
      <c r="BG180" s="27"/>
    </row>
    <row r="181" s="20" customFormat="true" ht="12.75" hidden="true" customHeight="true" outlineLevel="0" collapsed="false">
      <c r="A181" s="19" t="n">
        <v>15180</v>
      </c>
      <c r="B181" s="20" t="s">
        <v>773</v>
      </c>
      <c r="C181" s="21" t="s">
        <v>774</v>
      </c>
      <c r="D181" s="20" t="s">
        <v>775</v>
      </c>
      <c r="E181" s="21" t="s">
        <v>776</v>
      </c>
      <c r="F181" s="20" t="s">
        <v>64</v>
      </c>
      <c r="G181" s="22" t="s">
        <v>65</v>
      </c>
      <c r="H181" s="23"/>
      <c r="I181" s="22" t="s">
        <v>102</v>
      </c>
      <c r="J181" s="22" t="s">
        <v>67</v>
      </c>
      <c r="K181" s="22" t="s">
        <v>68</v>
      </c>
      <c r="L181" s="22" t="s">
        <v>131</v>
      </c>
      <c r="M181" s="22" t="s">
        <v>70</v>
      </c>
      <c r="N181" s="22" t="s">
        <v>64</v>
      </c>
      <c r="O181" s="24" t="n">
        <v>42075</v>
      </c>
      <c r="P181" s="27" t="n">
        <v>49086</v>
      </c>
      <c r="Q181" s="25" t="e">
        <f aca="false">SUM(P181/H181)</f>
        <v>#DIV/0!</v>
      </c>
      <c r="R181" s="27" t="n">
        <v>7083</v>
      </c>
      <c r="S181" s="27" t="n">
        <v>14746</v>
      </c>
      <c r="T181" s="27" t="n">
        <v>10387</v>
      </c>
      <c r="U181" s="27"/>
      <c r="V181" s="27"/>
      <c r="W181" s="27"/>
      <c r="X181" s="28"/>
      <c r="Y181" s="28"/>
      <c r="Z181" s="27"/>
      <c r="AA181" s="29" t="s">
        <v>71</v>
      </c>
      <c r="AB181" s="30" t="n">
        <v>0.5</v>
      </c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L181" s="20" t="s">
        <v>593</v>
      </c>
      <c r="AM181" s="20" t="s">
        <v>777</v>
      </c>
      <c r="AW181" s="27"/>
      <c r="AY181" s="27"/>
      <c r="BA181" s="27"/>
      <c r="BC181" s="27"/>
      <c r="BE181" s="27"/>
      <c r="BG181" s="27"/>
    </row>
    <row r="182" s="20" customFormat="true" ht="12.75" hidden="false" customHeight="true" outlineLevel="0" collapsed="false">
      <c r="A182" s="19" t="n">
        <v>15181</v>
      </c>
      <c r="B182" s="20" t="s">
        <v>778</v>
      </c>
      <c r="C182" s="21" t="s">
        <v>779</v>
      </c>
      <c r="E182" s="21" t="s">
        <v>780</v>
      </c>
      <c r="F182" s="20" t="s">
        <v>64</v>
      </c>
      <c r="G182" s="22" t="s">
        <v>65</v>
      </c>
      <c r="H182" s="23"/>
      <c r="I182" s="22" t="s">
        <v>408</v>
      </c>
      <c r="J182" s="22" t="s">
        <v>130</v>
      </c>
      <c r="K182" s="22" t="s">
        <v>92</v>
      </c>
      <c r="L182" s="22" t="s">
        <v>93</v>
      </c>
      <c r="M182" s="22" t="s">
        <v>94</v>
      </c>
      <c r="N182" s="22" t="s">
        <v>64</v>
      </c>
      <c r="O182" s="24" t="n">
        <v>42074</v>
      </c>
      <c r="P182" s="27" t="n">
        <v>16400</v>
      </c>
      <c r="Q182" s="25" t="e">
        <f aca="false">SUM(P182/H182)</f>
        <v>#DIV/0!</v>
      </c>
      <c r="R182" s="27"/>
      <c r="S182" s="27"/>
      <c r="T182" s="27"/>
      <c r="U182" s="27"/>
      <c r="V182" s="27"/>
      <c r="W182" s="27"/>
      <c r="X182" s="28"/>
      <c r="Y182" s="28"/>
      <c r="Z182" s="27"/>
      <c r="AA182" s="29" t="s">
        <v>109</v>
      </c>
      <c r="AB182" s="30" t="n">
        <v>0.02</v>
      </c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M182" s="20" t="s">
        <v>781</v>
      </c>
      <c r="AW182" s="27"/>
      <c r="AY182" s="27"/>
      <c r="BA182" s="27"/>
      <c r="BC182" s="27"/>
      <c r="BE182" s="27"/>
      <c r="BG182" s="27"/>
    </row>
    <row r="183" s="20" customFormat="true" ht="12.75" hidden="true" customHeight="true" outlineLevel="0" collapsed="false">
      <c r="A183" s="19" t="n">
        <v>15182</v>
      </c>
      <c r="B183" s="20" t="s">
        <v>782</v>
      </c>
      <c r="C183" s="21" t="s">
        <v>783</v>
      </c>
      <c r="D183" s="20" t="s">
        <v>114</v>
      </c>
      <c r="E183" s="21" t="s">
        <v>63</v>
      </c>
      <c r="F183" s="20" t="s">
        <v>64</v>
      </c>
      <c r="G183" s="22" t="s">
        <v>65</v>
      </c>
      <c r="H183" s="23"/>
      <c r="I183" s="22" t="s">
        <v>102</v>
      </c>
      <c r="J183" s="22" t="s">
        <v>67</v>
      </c>
      <c r="K183" s="22" t="s">
        <v>92</v>
      </c>
      <c r="L183" s="22" t="s">
        <v>93</v>
      </c>
      <c r="M183" s="22" t="s">
        <v>94</v>
      </c>
      <c r="N183" s="22" t="s">
        <v>64</v>
      </c>
      <c r="O183" s="24" t="n">
        <v>42075</v>
      </c>
      <c r="P183" s="27" t="n">
        <v>10969</v>
      </c>
      <c r="Q183" s="25" t="e">
        <f aca="false">SUM(P183/H183)</f>
        <v>#DIV/0!</v>
      </c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71</v>
      </c>
      <c r="AB183" s="30" t="n">
        <v>0.02</v>
      </c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L183" s="20" t="s">
        <v>284</v>
      </c>
      <c r="AM183" s="20" t="s">
        <v>784</v>
      </c>
      <c r="AW183" s="27"/>
      <c r="AY183" s="27"/>
      <c r="BA183" s="27"/>
      <c r="BC183" s="27"/>
      <c r="BE183" s="27"/>
      <c r="BG183" s="27"/>
    </row>
    <row r="184" s="20" customFormat="true" ht="12.75" hidden="true" customHeight="true" outlineLevel="0" collapsed="false">
      <c r="A184" s="19" t="n">
        <v>15183</v>
      </c>
      <c r="B184" s="20" t="s">
        <v>785</v>
      </c>
      <c r="C184" s="21" t="s">
        <v>786</v>
      </c>
      <c r="E184" s="21" t="s">
        <v>178</v>
      </c>
      <c r="F184" s="20" t="s">
        <v>64</v>
      </c>
      <c r="G184" s="22" t="s">
        <v>65</v>
      </c>
      <c r="H184" s="23"/>
      <c r="I184" s="22" t="s">
        <v>102</v>
      </c>
      <c r="J184" s="22" t="s">
        <v>67</v>
      </c>
      <c r="K184" s="22" t="s">
        <v>92</v>
      </c>
      <c r="L184" s="22" t="s">
        <v>93</v>
      </c>
      <c r="M184" s="22" t="s">
        <v>94</v>
      </c>
      <c r="N184" s="22" t="s">
        <v>64</v>
      </c>
      <c r="O184" s="24" t="n">
        <v>42076</v>
      </c>
      <c r="P184" s="27" t="n">
        <v>670</v>
      </c>
      <c r="Q184" s="25" t="e">
        <f aca="false">SUM(P184/H184)</f>
        <v>#DIV/0!</v>
      </c>
      <c r="R184" s="27"/>
      <c r="S184" s="27"/>
      <c r="T184" s="27"/>
      <c r="U184" s="27"/>
      <c r="V184" s="27"/>
      <c r="W184" s="27"/>
      <c r="X184" s="28"/>
      <c r="Y184" s="28"/>
      <c r="Z184" s="27"/>
      <c r="AA184" s="29" t="s">
        <v>71</v>
      </c>
      <c r="AB184" s="30" t="n">
        <v>0.02</v>
      </c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L184" s="20" t="s">
        <v>564</v>
      </c>
      <c r="AM184" s="20" t="s">
        <v>565</v>
      </c>
      <c r="AW184" s="27"/>
      <c r="AY184" s="27"/>
      <c r="BA184" s="27"/>
      <c r="BC184" s="27"/>
      <c r="BE184" s="27"/>
      <c r="BG184" s="27"/>
    </row>
    <row r="185" s="20" customFormat="true" ht="12.75" hidden="true" customHeight="true" outlineLevel="0" collapsed="false">
      <c r="A185" s="19" t="n">
        <v>15184</v>
      </c>
      <c r="B185" s="20" t="s">
        <v>787</v>
      </c>
      <c r="C185" s="21" t="s">
        <v>788</v>
      </c>
      <c r="D185" s="20" t="s">
        <v>216</v>
      </c>
      <c r="E185" s="21" t="s">
        <v>217</v>
      </c>
      <c r="F185" s="20" t="s">
        <v>64</v>
      </c>
      <c r="G185" s="22" t="s">
        <v>218</v>
      </c>
      <c r="H185" s="23"/>
      <c r="I185" s="22" t="s">
        <v>85</v>
      </c>
      <c r="J185" s="22" t="s">
        <v>67</v>
      </c>
      <c r="K185" s="22" t="s">
        <v>182</v>
      </c>
      <c r="L185" s="22" t="s">
        <v>93</v>
      </c>
      <c r="M185" s="22" t="s">
        <v>94</v>
      </c>
      <c r="N185" s="22" t="s">
        <v>64</v>
      </c>
      <c r="O185" s="24" t="n">
        <v>42076</v>
      </c>
      <c r="P185" s="27" t="n">
        <v>392070</v>
      </c>
      <c r="Q185" s="25" t="e">
        <f aca="false">SUM(P185/H185)</f>
        <v>#DIV/0!</v>
      </c>
      <c r="R185" s="27"/>
      <c r="S185" s="27"/>
      <c r="T185" s="27"/>
      <c r="U185" s="27"/>
      <c r="V185" s="27"/>
      <c r="W185" s="27"/>
      <c r="X185" s="28"/>
      <c r="Y185" s="28"/>
      <c r="Z185" s="27"/>
      <c r="AA185" s="29" t="s">
        <v>71</v>
      </c>
      <c r="AB185" s="30" t="n">
        <v>0.05</v>
      </c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L185" s="20" t="s">
        <v>219</v>
      </c>
      <c r="AM185" s="20" t="s">
        <v>220</v>
      </c>
      <c r="AW185" s="27"/>
      <c r="AY185" s="27"/>
      <c r="BA185" s="27"/>
      <c r="BC185" s="27"/>
      <c r="BE185" s="27"/>
      <c r="BG185" s="27"/>
    </row>
    <row r="186" s="20" customFormat="true" ht="12.75" hidden="false" customHeight="true" outlineLevel="0" collapsed="false">
      <c r="A186" s="19" t="n">
        <v>15185</v>
      </c>
      <c r="B186" s="20" t="s">
        <v>789</v>
      </c>
      <c r="C186" s="21" t="s">
        <v>790</v>
      </c>
      <c r="D186" s="20" t="s">
        <v>625</v>
      </c>
      <c r="E186" s="21" t="s">
        <v>373</v>
      </c>
      <c r="F186" s="20" t="s">
        <v>64</v>
      </c>
      <c r="G186" s="22" t="s">
        <v>65</v>
      </c>
      <c r="H186" s="23"/>
      <c r="I186" s="22" t="s">
        <v>102</v>
      </c>
      <c r="J186" s="22" t="s">
        <v>67</v>
      </c>
      <c r="K186" s="22" t="s">
        <v>92</v>
      </c>
      <c r="L186" s="22" t="s">
        <v>93</v>
      </c>
      <c r="M186" s="22" t="s">
        <v>94</v>
      </c>
      <c r="N186" s="22" t="s">
        <v>64</v>
      </c>
      <c r="O186" s="24" t="n">
        <v>42081</v>
      </c>
      <c r="P186" s="27" t="n">
        <v>49587</v>
      </c>
      <c r="Q186" s="25" t="e">
        <f aca="false">SUM(P186/H186)</f>
        <v>#DIV/0!</v>
      </c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109</v>
      </c>
      <c r="AB186" s="30" t="n">
        <v>0.1</v>
      </c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L186" s="20" t="s">
        <v>791</v>
      </c>
      <c r="AM186" s="20" t="s">
        <v>792</v>
      </c>
      <c r="AW186" s="27"/>
      <c r="AY186" s="27"/>
      <c r="BA186" s="27"/>
      <c r="BC186" s="27"/>
      <c r="BE186" s="27"/>
      <c r="BG186" s="27"/>
    </row>
    <row r="187" s="20" customFormat="true" ht="12.75" hidden="true" customHeight="true" outlineLevel="0" collapsed="false">
      <c r="A187" s="19" t="n">
        <v>15186</v>
      </c>
      <c r="B187" s="20" t="s">
        <v>793</v>
      </c>
      <c r="C187" s="21" t="s">
        <v>144</v>
      </c>
      <c r="D187" s="20" t="s">
        <v>794</v>
      </c>
      <c r="E187" s="21" t="s">
        <v>63</v>
      </c>
      <c r="F187" s="20" t="s">
        <v>64</v>
      </c>
      <c r="G187" s="22" t="s">
        <v>65</v>
      </c>
      <c r="H187" s="23" t="n">
        <v>10067</v>
      </c>
      <c r="I187" s="22" t="s">
        <v>102</v>
      </c>
      <c r="J187" s="22" t="s">
        <v>67</v>
      </c>
      <c r="K187" s="22" t="s">
        <v>92</v>
      </c>
      <c r="L187" s="22" t="s">
        <v>148</v>
      </c>
      <c r="M187" s="22" t="s">
        <v>70</v>
      </c>
      <c r="N187" s="22" t="s">
        <v>64</v>
      </c>
      <c r="O187" s="24" t="n">
        <v>42088</v>
      </c>
      <c r="P187" s="27" t="n">
        <v>246820</v>
      </c>
      <c r="Q187" s="25" t="n">
        <f aca="false">SUM(P187/H187)</f>
        <v>24.5177312009536</v>
      </c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71</v>
      </c>
      <c r="AB187" s="30" t="n">
        <v>1</v>
      </c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J187" s="20" t="s">
        <v>132</v>
      </c>
      <c r="AK187" s="20" t="s">
        <v>795</v>
      </c>
      <c r="AL187" s="20" t="s">
        <v>132</v>
      </c>
      <c r="AM187" s="20" t="s">
        <v>795</v>
      </c>
      <c r="AW187" s="27"/>
      <c r="AY187" s="27"/>
      <c r="BA187" s="27"/>
      <c r="BC187" s="27"/>
      <c r="BE187" s="27"/>
      <c r="BG187" s="27"/>
    </row>
    <row r="188" s="20" customFormat="true" ht="12.75" hidden="true" customHeight="true" outlineLevel="0" collapsed="false">
      <c r="A188" s="19" t="n">
        <v>15187</v>
      </c>
      <c r="B188" s="20" t="s">
        <v>796</v>
      </c>
      <c r="C188" s="21" t="s">
        <v>144</v>
      </c>
      <c r="D188" s="20" t="s">
        <v>797</v>
      </c>
      <c r="E188" s="21" t="s">
        <v>63</v>
      </c>
      <c r="F188" s="20" t="s">
        <v>64</v>
      </c>
      <c r="G188" s="22" t="s">
        <v>65</v>
      </c>
      <c r="H188" s="23" t="n">
        <v>10067</v>
      </c>
      <c r="I188" s="22" t="s">
        <v>102</v>
      </c>
      <c r="J188" s="22" t="s">
        <v>67</v>
      </c>
      <c r="K188" s="22" t="s">
        <v>92</v>
      </c>
      <c r="L188" s="22" t="s">
        <v>148</v>
      </c>
      <c r="M188" s="22" t="s">
        <v>70</v>
      </c>
      <c r="N188" s="22" t="s">
        <v>64</v>
      </c>
      <c r="O188" s="24" t="n">
        <v>42088</v>
      </c>
      <c r="P188" s="27" t="n">
        <v>227545</v>
      </c>
      <c r="Q188" s="25" t="n">
        <f aca="false">SUM(P188/H188)</f>
        <v>22.603059501341</v>
      </c>
      <c r="R188" s="27"/>
      <c r="S188" s="27"/>
      <c r="T188" s="27"/>
      <c r="U188" s="27"/>
      <c r="V188" s="27"/>
      <c r="W188" s="27"/>
      <c r="X188" s="28"/>
      <c r="Y188" s="28"/>
      <c r="Z188" s="27"/>
      <c r="AA188" s="29" t="s">
        <v>71</v>
      </c>
      <c r="AB188" s="30" t="n">
        <v>1</v>
      </c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J188" s="20" t="s">
        <v>132</v>
      </c>
      <c r="AK188" s="20" t="s">
        <v>795</v>
      </c>
      <c r="AL188" s="20" t="s">
        <v>132</v>
      </c>
      <c r="AM188" s="20" t="s">
        <v>795</v>
      </c>
      <c r="AW188" s="27"/>
      <c r="AY188" s="27"/>
      <c r="BA188" s="27"/>
      <c r="BC188" s="27"/>
      <c r="BE188" s="27"/>
      <c r="BG188" s="27"/>
    </row>
    <row r="189" s="20" customFormat="true" ht="12.75" hidden="true" customHeight="true" outlineLevel="0" collapsed="false">
      <c r="A189" s="19" t="n">
        <v>15188</v>
      </c>
      <c r="B189" s="20" t="s">
        <v>798</v>
      </c>
      <c r="C189" s="21" t="s">
        <v>144</v>
      </c>
      <c r="D189" s="20" t="s">
        <v>799</v>
      </c>
      <c r="E189" s="21" t="s">
        <v>63</v>
      </c>
      <c r="F189" s="20" t="s">
        <v>64</v>
      </c>
      <c r="G189" s="22" t="s">
        <v>65</v>
      </c>
      <c r="H189" s="23" t="n">
        <v>6340</v>
      </c>
      <c r="I189" s="22" t="s">
        <v>102</v>
      </c>
      <c r="J189" s="22" t="s">
        <v>67</v>
      </c>
      <c r="K189" s="22" t="s">
        <v>92</v>
      </c>
      <c r="L189" s="22" t="s">
        <v>148</v>
      </c>
      <c r="M189" s="22" t="s">
        <v>70</v>
      </c>
      <c r="N189" s="22" t="s">
        <v>64</v>
      </c>
      <c r="O189" s="24" t="n">
        <v>42088</v>
      </c>
      <c r="P189" s="27" t="n">
        <v>152044</v>
      </c>
      <c r="Q189" s="25" t="n">
        <f aca="false">SUM(P189/H189)</f>
        <v>23.9817034700315</v>
      </c>
      <c r="R189" s="27"/>
      <c r="S189" s="27"/>
      <c r="T189" s="27"/>
      <c r="U189" s="27"/>
      <c r="V189" s="27"/>
      <c r="W189" s="27"/>
      <c r="X189" s="28"/>
      <c r="Y189" s="28"/>
      <c r="Z189" s="27"/>
      <c r="AA189" s="29" t="s">
        <v>71</v>
      </c>
      <c r="AB189" s="30" t="n">
        <v>1</v>
      </c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J189" s="20" t="s">
        <v>132</v>
      </c>
      <c r="AK189" s="20" t="s">
        <v>795</v>
      </c>
      <c r="AL189" s="20" t="s">
        <v>132</v>
      </c>
      <c r="AM189" s="20" t="s">
        <v>795</v>
      </c>
      <c r="AW189" s="27"/>
      <c r="AY189" s="27"/>
      <c r="BA189" s="27"/>
      <c r="BC189" s="27"/>
      <c r="BE189" s="27"/>
      <c r="BG189" s="27"/>
    </row>
    <row r="190" s="20" customFormat="true" ht="12.75" hidden="true" customHeight="true" outlineLevel="0" collapsed="false">
      <c r="A190" s="19" t="n">
        <v>15189</v>
      </c>
      <c r="B190" s="20" t="s">
        <v>800</v>
      </c>
      <c r="C190" s="21"/>
      <c r="E190" s="21" t="s">
        <v>63</v>
      </c>
      <c r="F190" s="20" t="s">
        <v>64</v>
      </c>
      <c r="G190" s="22" t="s">
        <v>65</v>
      </c>
      <c r="H190" s="23"/>
      <c r="I190" s="22" t="s">
        <v>102</v>
      </c>
      <c r="J190" s="22" t="s">
        <v>67</v>
      </c>
      <c r="K190" s="22" t="s">
        <v>92</v>
      </c>
      <c r="L190" s="22" t="s">
        <v>131</v>
      </c>
      <c r="M190" s="22" t="s">
        <v>70</v>
      </c>
      <c r="N190" s="22" t="s">
        <v>64</v>
      </c>
      <c r="O190" s="24" t="n">
        <v>42086</v>
      </c>
      <c r="P190" s="27" t="n">
        <v>0</v>
      </c>
      <c r="Q190" s="25" t="e">
        <f aca="false">SUM(P190/H190)</f>
        <v>#DIV/0!</v>
      </c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155</v>
      </c>
      <c r="AB190" s="30" t="n">
        <v>0</v>
      </c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false" customHeight="true" outlineLevel="0" collapsed="false">
      <c r="A191" s="19" t="n">
        <v>15190</v>
      </c>
      <c r="B191" s="20" t="s">
        <v>801</v>
      </c>
      <c r="C191" s="21" t="s">
        <v>536</v>
      </c>
      <c r="E191" s="21" t="s">
        <v>538</v>
      </c>
      <c r="F191" s="20" t="s">
        <v>64</v>
      </c>
      <c r="G191" s="22" t="s">
        <v>218</v>
      </c>
      <c r="H191" s="23"/>
      <c r="I191" s="22" t="s">
        <v>85</v>
      </c>
      <c r="J191" s="22" t="s">
        <v>67</v>
      </c>
      <c r="K191" s="22" t="s">
        <v>92</v>
      </c>
      <c r="L191" s="22" t="s">
        <v>148</v>
      </c>
      <c r="M191" s="22" t="s">
        <v>70</v>
      </c>
      <c r="N191" s="22" t="s">
        <v>64</v>
      </c>
      <c r="O191" s="24" t="n">
        <v>42083</v>
      </c>
      <c r="P191" s="27" t="n">
        <v>306163</v>
      </c>
      <c r="Q191" s="25" t="e">
        <f aca="false">SUM(P191/H191)</f>
        <v>#DIV/0!</v>
      </c>
      <c r="R191" s="27" t="n">
        <v>50670</v>
      </c>
      <c r="S191" s="27"/>
      <c r="T191" s="27"/>
      <c r="U191" s="27"/>
      <c r="V191" s="27"/>
      <c r="W191" s="27"/>
      <c r="X191" s="28"/>
      <c r="Y191" s="28"/>
      <c r="Z191" s="27"/>
      <c r="AA191" s="29" t="s">
        <v>71</v>
      </c>
      <c r="AB191" s="30" t="n">
        <v>0.05</v>
      </c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L191" s="20" t="s">
        <v>539</v>
      </c>
      <c r="AM191" s="20" t="s">
        <v>802</v>
      </c>
      <c r="AW191" s="27"/>
      <c r="AY191" s="27"/>
      <c r="BA191" s="27"/>
      <c r="BC191" s="27"/>
      <c r="BE191" s="27"/>
      <c r="BG191" s="27"/>
    </row>
    <row r="192" s="20" customFormat="true" ht="12.75" hidden="true" customHeight="true" outlineLevel="0" collapsed="false">
      <c r="A192" s="19" t="n">
        <v>15191</v>
      </c>
      <c r="B192" s="20" t="s">
        <v>803</v>
      </c>
      <c r="C192" s="21" t="s">
        <v>804</v>
      </c>
      <c r="D192" s="20" t="s">
        <v>805</v>
      </c>
      <c r="E192" s="21" t="s">
        <v>75</v>
      </c>
      <c r="F192" s="20" t="s">
        <v>64</v>
      </c>
      <c r="G192" s="22" t="s">
        <v>65</v>
      </c>
      <c r="H192" s="23" t="n">
        <v>1091</v>
      </c>
      <c r="I192" s="22" t="s">
        <v>102</v>
      </c>
      <c r="J192" s="22" t="s">
        <v>76</v>
      </c>
      <c r="K192" s="22" t="s">
        <v>68</v>
      </c>
      <c r="L192" s="22" t="s">
        <v>69</v>
      </c>
      <c r="M192" s="22" t="s">
        <v>70</v>
      </c>
      <c r="N192" s="22" t="s">
        <v>64</v>
      </c>
      <c r="O192" s="24" t="n">
        <v>42093</v>
      </c>
      <c r="P192" s="27" t="n">
        <v>36584</v>
      </c>
      <c r="Q192" s="25" t="n">
        <f aca="false">SUM(P192/H192)</f>
        <v>33.5325389550871</v>
      </c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77</v>
      </c>
      <c r="AB192" s="30" t="n">
        <v>0.05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L192" s="20" t="s">
        <v>79</v>
      </c>
      <c r="AM192" s="20" t="s">
        <v>806</v>
      </c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15192</v>
      </c>
      <c r="B193" s="20" t="s">
        <v>807</v>
      </c>
      <c r="C193" s="21" t="s">
        <v>808</v>
      </c>
      <c r="D193" s="20" t="s">
        <v>97</v>
      </c>
      <c r="E193" s="21" t="s">
        <v>98</v>
      </c>
      <c r="F193" s="20" t="s">
        <v>64</v>
      </c>
      <c r="G193" s="22" t="s">
        <v>65</v>
      </c>
      <c r="H193" s="23"/>
      <c r="I193" s="22" t="s">
        <v>102</v>
      </c>
      <c r="J193" s="22" t="s">
        <v>67</v>
      </c>
      <c r="K193" s="22" t="s">
        <v>92</v>
      </c>
      <c r="L193" s="22" t="s">
        <v>93</v>
      </c>
      <c r="M193" s="22" t="s">
        <v>106</v>
      </c>
      <c r="N193" s="22" t="s">
        <v>64</v>
      </c>
      <c r="O193" s="24" t="n">
        <v>42083</v>
      </c>
      <c r="P193" s="27" t="n">
        <v>1680</v>
      </c>
      <c r="Q193" s="25" t="e">
        <f aca="false">SUM(P193/H193)</f>
        <v>#DIV/0!</v>
      </c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71</v>
      </c>
      <c r="AB193" s="30" t="n">
        <v>1</v>
      </c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J193" s="20" t="s">
        <v>744</v>
      </c>
      <c r="AK193" s="20" t="s">
        <v>809</v>
      </c>
      <c r="AL193" s="20" t="s">
        <v>744</v>
      </c>
      <c r="AM193" s="20" t="s">
        <v>809</v>
      </c>
      <c r="AW193" s="27"/>
      <c r="AY193" s="27"/>
      <c r="BA193" s="27"/>
      <c r="BC193" s="27"/>
      <c r="BE193" s="27"/>
      <c r="BG193" s="27"/>
    </row>
    <row r="194" s="20" customFormat="true" ht="12.75" hidden="true" customHeight="true" outlineLevel="0" collapsed="false">
      <c r="A194" s="19" t="n">
        <v>15193</v>
      </c>
      <c r="B194" s="20" t="s">
        <v>810</v>
      </c>
      <c r="C194" s="21" t="s">
        <v>811</v>
      </c>
      <c r="D194" s="20" t="s">
        <v>812</v>
      </c>
      <c r="E194" s="21" t="s">
        <v>63</v>
      </c>
      <c r="F194" s="20" t="s">
        <v>64</v>
      </c>
      <c r="G194" s="22" t="s">
        <v>65</v>
      </c>
      <c r="H194" s="23"/>
      <c r="I194" s="22" t="s">
        <v>91</v>
      </c>
      <c r="J194" s="22" t="s">
        <v>76</v>
      </c>
      <c r="K194" s="22" t="s">
        <v>92</v>
      </c>
      <c r="L194" s="22" t="s">
        <v>69</v>
      </c>
      <c r="M194" s="22" t="s">
        <v>70</v>
      </c>
      <c r="N194" s="22" t="s">
        <v>64</v>
      </c>
      <c r="O194" s="24" t="n">
        <v>42087</v>
      </c>
      <c r="P194" s="27" t="n">
        <v>13192</v>
      </c>
      <c r="Q194" s="25" t="e">
        <f aca="false">SUM(P194/H194)</f>
        <v>#DIV/0!</v>
      </c>
      <c r="R194" s="27"/>
      <c r="S194" s="27"/>
      <c r="T194" s="27"/>
      <c r="U194" s="27"/>
      <c r="V194" s="27"/>
      <c r="W194" s="27"/>
      <c r="X194" s="28"/>
      <c r="Y194" s="28"/>
      <c r="Z194" s="27"/>
      <c r="AA194" s="29" t="s">
        <v>77</v>
      </c>
      <c r="AB194" s="30" t="n">
        <v>0</v>
      </c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L194" s="20" t="s">
        <v>206</v>
      </c>
      <c r="AM194" s="20" t="s">
        <v>207</v>
      </c>
      <c r="AW194" s="27"/>
      <c r="AY194" s="27"/>
      <c r="BA194" s="27"/>
      <c r="BC194" s="27"/>
      <c r="BE194" s="27"/>
      <c r="BG194" s="27"/>
    </row>
    <row r="195" s="20" customFormat="true" ht="12.75" hidden="true" customHeight="true" outlineLevel="0" collapsed="false">
      <c r="A195" s="19" t="n">
        <v>15194</v>
      </c>
      <c r="B195" s="20" t="s">
        <v>813</v>
      </c>
      <c r="C195" s="21" t="s">
        <v>814</v>
      </c>
      <c r="D195" s="20" t="s">
        <v>601</v>
      </c>
      <c r="E195" s="21" t="s">
        <v>259</v>
      </c>
      <c r="F195" s="20" t="s">
        <v>64</v>
      </c>
      <c r="G195" s="22" t="s">
        <v>65</v>
      </c>
      <c r="H195" s="23"/>
      <c r="I195" s="22" t="s">
        <v>102</v>
      </c>
      <c r="J195" s="22" t="s">
        <v>67</v>
      </c>
      <c r="K195" s="22" t="s">
        <v>92</v>
      </c>
      <c r="L195" s="22" t="s">
        <v>93</v>
      </c>
      <c r="M195" s="22" t="s">
        <v>94</v>
      </c>
      <c r="N195" s="22" t="s">
        <v>64</v>
      </c>
      <c r="O195" s="24" t="n">
        <v>42057</v>
      </c>
      <c r="P195" s="27" t="n">
        <v>10800</v>
      </c>
      <c r="Q195" s="25" t="e">
        <f aca="false">SUM(P195/H195)</f>
        <v>#DIV/0!</v>
      </c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71</v>
      </c>
      <c r="AB195" s="30" t="n">
        <v>1</v>
      </c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L195" s="20" t="s">
        <v>815</v>
      </c>
      <c r="AM195" s="20" t="s">
        <v>816</v>
      </c>
      <c r="AW195" s="27"/>
      <c r="AY195" s="27"/>
      <c r="BA195" s="27"/>
      <c r="BC195" s="27"/>
      <c r="BE195" s="27"/>
      <c r="BG195" s="27"/>
    </row>
    <row r="196" s="20" customFormat="true" ht="12.75" hidden="true" customHeight="true" outlineLevel="0" collapsed="false">
      <c r="A196" s="19" t="n">
        <v>15195</v>
      </c>
      <c r="B196" s="20" t="s">
        <v>817</v>
      </c>
      <c r="C196" s="21" t="s">
        <v>818</v>
      </c>
      <c r="D196" s="20" t="s">
        <v>819</v>
      </c>
      <c r="E196" s="21" t="s">
        <v>63</v>
      </c>
      <c r="F196" s="20" t="s">
        <v>64</v>
      </c>
      <c r="G196" s="22" t="s">
        <v>65</v>
      </c>
      <c r="H196" s="23"/>
      <c r="I196" s="22" t="s">
        <v>102</v>
      </c>
      <c r="J196" s="22" t="s">
        <v>67</v>
      </c>
      <c r="K196" s="22" t="s">
        <v>92</v>
      </c>
      <c r="L196" s="22" t="s">
        <v>93</v>
      </c>
      <c r="M196" s="22" t="s">
        <v>94</v>
      </c>
      <c r="N196" s="22" t="s">
        <v>64</v>
      </c>
      <c r="O196" s="24" t="n">
        <v>42087</v>
      </c>
      <c r="P196" s="27" t="n">
        <v>440</v>
      </c>
      <c r="Q196" s="25" t="e">
        <f aca="false">SUM(P196/H196)</f>
        <v>#DIV/0!</v>
      </c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71</v>
      </c>
      <c r="AB196" s="30" t="n">
        <v>1</v>
      </c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K196" s="20" t="s">
        <v>820</v>
      </c>
      <c r="AM196" s="20" t="s">
        <v>820</v>
      </c>
      <c r="AW196" s="27"/>
      <c r="AY196" s="27"/>
      <c r="BA196" s="27"/>
      <c r="BC196" s="27"/>
      <c r="BE196" s="27"/>
      <c r="BG196" s="27"/>
    </row>
    <row r="197" s="20" customFormat="true" ht="12.75" hidden="false" customHeight="true" outlineLevel="0" collapsed="false">
      <c r="A197" s="19" t="n">
        <v>15196</v>
      </c>
      <c r="B197" s="20" t="s">
        <v>821</v>
      </c>
      <c r="C197" s="21" t="s">
        <v>822</v>
      </c>
      <c r="D197" s="20" t="s">
        <v>114</v>
      </c>
      <c r="E197" s="21" t="s">
        <v>63</v>
      </c>
      <c r="F197" s="20" t="s">
        <v>64</v>
      </c>
      <c r="G197" s="22" t="s">
        <v>65</v>
      </c>
      <c r="H197" s="23"/>
      <c r="I197" s="22" t="s">
        <v>102</v>
      </c>
      <c r="J197" s="22" t="s">
        <v>67</v>
      </c>
      <c r="K197" s="22" t="s">
        <v>92</v>
      </c>
      <c r="L197" s="22" t="s">
        <v>93</v>
      </c>
      <c r="M197" s="22" t="s">
        <v>94</v>
      </c>
      <c r="N197" s="22" t="s">
        <v>64</v>
      </c>
      <c r="O197" s="24" t="n">
        <v>42088</v>
      </c>
      <c r="P197" s="27" t="n">
        <v>12969</v>
      </c>
      <c r="Q197" s="25" t="e">
        <f aca="false">SUM(P197/H197)</f>
        <v>#DIV/0!</v>
      </c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109</v>
      </c>
      <c r="AB197" s="30" t="n">
        <v>0.02</v>
      </c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L197" s="20" t="s">
        <v>284</v>
      </c>
      <c r="AM197" s="20" t="s">
        <v>285</v>
      </c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15197</v>
      </c>
      <c r="B198" s="20" t="s">
        <v>823</v>
      </c>
      <c r="C198" s="21" t="s">
        <v>824</v>
      </c>
      <c r="D198" s="20" t="s">
        <v>114</v>
      </c>
      <c r="E198" s="21" t="s">
        <v>63</v>
      </c>
      <c r="F198" s="20" t="s">
        <v>64</v>
      </c>
      <c r="G198" s="22" t="s">
        <v>65</v>
      </c>
      <c r="H198" s="23"/>
      <c r="I198" s="22" t="s">
        <v>102</v>
      </c>
      <c r="J198" s="22" t="s">
        <v>67</v>
      </c>
      <c r="K198" s="22" t="s">
        <v>92</v>
      </c>
      <c r="L198" s="22" t="s">
        <v>93</v>
      </c>
      <c r="M198" s="22" t="s">
        <v>94</v>
      </c>
      <c r="N198" s="22" t="s">
        <v>64</v>
      </c>
      <c r="O198" s="24" t="n">
        <v>42088</v>
      </c>
      <c r="P198" s="27" t="n">
        <v>12394</v>
      </c>
      <c r="Q198" s="25" t="e">
        <f aca="false">SUM(P198/H198)</f>
        <v>#DIV/0!</v>
      </c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109</v>
      </c>
      <c r="AB198" s="30" t="n">
        <v>0.02</v>
      </c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L198" s="20" t="s">
        <v>825</v>
      </c>
      <c r="AM198" s="20" t="s">
        <v>826</v>
      </c>
      <c r="AW198" s="27"/>
      <c r="AY198" s="27"/>
      <c r="BA198" s="27"/>
      <c r="BC198" s="27"/>
      <c r="BE198" s="27"/>
      <c r="BG198" s="27"/>
    </row>
    <row r="199" s="20" customFormat="true" ht="12.75" hidden="false" customHeight="true" outlineLevel="0" collapsed="false">
      <c r="A199" s="19" t="n">
        <v>15198</v>
      </c>
      <c r="B199" s="20" t="s">
        <v>827</v>
      </c>
      <c r="C199" s="21" t="s">
        <v>828</v>
      </c>
      <c r="D199" s="20" t="s">
        <v>74</v>
      </c>
      <c r="E199" s="21" t="s">
        <v>75</v>
      </c>
      <c r="F199" s="20" t="s">
        <v>64</v>
      </c>
      <c r="G199" s="22" t="s">
        <v>65</v>
      </c>
      <c r="H199" s="23"/>
      <c r="I199" s="22" t="s">
        <v>102</v>
      </c>
      <c r="J199" s="22" t="s">
        <v>130</v>
      </c>
      <c r="K199" s="22" t="s">
        <v>92</v>
      </c>
      <c r="L199" s="22" t="s">
        <v>265</v>
      </c>
      <c r="M199" s="22" t="s">
        <v>106</v>
      </c>
      <c r="N199" s="22" t="s">
        <v>64</v>
      </c>
      <c r="O199" s="24" t="n">
        <v>42089</v>
      </c>
      <c r="P199" s="36"/>
      <c r="Q199" s="25" t="e">
        <f aca="false">SUM(P199/H199)</f>
        <v>#DIV/0!</v>
      </c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155</v>
      </c>
      <c r="AB199" s="30" t="n">
        <v>0.05</v>
      </c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false" customHeight="true" outlineLevel="0" collapsed="false">
      <c r="A200" s="19" t="n">
        <v>15199</v>
      </c>
      <c r="B200" s="20" t="s">
        <v>829</v>
      </c>
      <c r="C200" s="21" t="s">
        <v>830</v>
      </c>
      <c r="D200" s="20" t="s">
        <v>62</v>
      </c>
      <c r="E200" s="21" t="s">
        <v>63</v>
      </c>
      <c r="F200" s="20" t="s">
        <v>64</v>
      </c>
      <c r="G200" s="22" t="s">
        <v>65</v>
      </c>
      <c r="H200" s="23"/>
      <c r="I200" s="22" t="s">
        <v>66</v>
      </c>
      <c r="J200" s="22" t="s">
        <v>130</v>
      </c>
      <c r="K200" s="22" t="s">
        <v>92</v>
      </c>
      <c r="L200" s="22" t="s">
        <v>148</v>
      </c>
      <c r="M200" s="22" t="s">
        <v>70</v>
      </c>
      <c r="N200" s="22" t="s">
        <v>64</v>
      </c>
      <c r="O200" s="24" t="n">
        <v>42093</v>
      </c>
      <c r="P200" s="27" t="n">
        <v>182322</v>
      </c>
      <c r="Q200" s="25" t="e">
        <f aca="false">SUM(P200/H200)</f>
        <v>#DIV/0!</v>
      </c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109</v>
      </c>
      <c r="AB200" s="30" t="n">
        <v>0.1</v>
      </c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true" customHeight="true" outlineLevel="0" collapsed="false">
      <c r="A201" s="19" t="n">
        <v>15200</v>
      </c>
      <c r="B201" s="20" t="s">
        <v>831</v>
      </c>
      <c r="C201" s="21" t="s">
        <v>832</v>
      </c>
      <c r="D201" s="20" t="s">
        <v>833</v>
      </c>
      <c r="E201" s="21" t="s">
        <v>834</v>
      </c>
      <c r="F201" s="20" t="s">
        <v>64</v>
      </c>
      <c r="G201" s="22" t="s">
        <v>218</v>
      </c>
      <c r="H201" s="23" t="n">
        <v>8055</v>
      </c>
      <c r="I201" s="22" t="s">
        <v>102</v>
      </c>
      <c r="J201" s="22" t="s">
        <v>67</v>
      </c>
      <c r="K201" s="22" t="s">
        <v>92</v>
      </c>
      <c r="L201" s="22" t="s">
        <v>69</v>
      </c>
      <c r="M201" s="22" t="s">
        <v>70</v>
      </c>
      <c r="N201" s="22" t="s">
        <v>64</v>
      </c>
      <c r="O201" s="24" t="n">
        <v>42121</v>
      </c>
      <c r="P201" s="27" t="n">
        <v>663345</v>
      </c>
      <c r="Q201" s="25" t="n">
        <f aca="false">SUM(P201/H201)</f>
        <v>82.3519553072626</v>
      </c>
      <c r="R201" s="27" t="n">
        <v>12000</v>
      </c>
      <c r="S201" s="27"/>
      <c r="T201" s="27"/>
      <c r="U201" s="27"/>
      <c r="V201" s="27"/>
      <c r="W201" s="27"/>
      <c r="X201" s="28"/>
      <c r="Y201" s="28"/>
      <c r="Z201" s="27"/>
      <c r="AA201" s="29" t="s">
        <v>77</v>
      </c>
      <c r="AB201" s="30" t="n">
        <v>0.02</v>
      </c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L201" s="20" t="s">
        <v>429</v>
      </c>
      <c r="AM201" s="20" t="s">
        <v>430</v>
      </c>
      <c r="AN201" s="20" t="s">
        <v>835</v>
      </c>
      <c r="AO201" s="20" t="s">
        <v>836</v>
      </c>
      <c r="AW201" s="27"/>
      <c r="AY201" s="27"/>
      <c r="BA201" s="27"/>
      <c r="BC201" s="27"/>
      <c r="BE201" s="27"/>
      <c r="BG201" s="27"/>
    </row>
    <row r="202" s="20" customFormat="true" ht="12.75" hidden="false" customHeight="true" outlineLevel="0" collapsed="false">
      <c r="A202" s="19" t="n">
        <v>15201</v>
      </c>
      <c r="B202" s="20" t="s">
        <v>837</v>
      </c>
      <c r="C202" s="21" t="s">
        <v>838</v>
      </c>
      <c r="D202" s="20" t="s">
        <v>839</v>
      </c>
      <c r="E202" s="21" t="s">
        <v>497</v>
      </c>
      <c r="F202" s="20" t="s">
        <v>64</v>
      </c>
      <c r="G202" s="22" t="s">
        <v>65</v>
      </c>
      <c r="H202" s="23"/>
      <c r="I202" s="22" t="s">
        <v>181</v>
      </c>
      <c r="J202" s="22" t="s">
        <v>67</v>
      </c>
      <c r="K202" s="22" t="s">
        <v>68</v>
      </c>
      <c r="L202" s="22" t="s">
        <v>148</v>
      </c>
      <c r="M202" s="22" t="s">
        <v>70</v>
      </c>
      <c r="N202" s="22" t="s">
        <v>64</v>
      </c>
      <c r="O202" s="24" t="n">
        <v>42097</v>
      </c>
      <c r="P202" s="27" t="n">
        <v>373778</v>
      </c>
      <c r="Q202" s="25" t="e">
        <f aca="false">SUM(P202/H202)</f>
        <v>#DIV/0!</v>
      </c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77</v>
      </c>
      <c r="AB202" s="30" t="n">
        <v>0.01</v>
      </c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L202" s="20" t="s">
        <v>840</v>
      </c>
      <c r="AM202" s="20" t="s">
        <v>841</v>
      </c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15202</v>
      </c>
      <c r="B203" s="20" t="s">
        <v>842</v>
      </c>
      <c r="C203" s="21" t="s">
        <v>843</v>
      </c>
      <c r="E203" s="21" t="s">
        <v>63</v>
      </c>
      <c r="F203" s="20" t="s">
        <v>64</v>
      </c>
      <c r="G203" s="22" t="s">
        <v>65</v>
      </c>
      <c r="H203" s="23" t="n">
        <v>600</v>
      </c>
      <c r="I203" s="22" t="s">
        <v>408</v>
      </c>
      <c r="J203" s="22" t="s">
        <v>67</v>
      </c>
      <c r="K203" s="22" t="s">
        <v>68</v>
      </c>
      <c r="L203" s="22" t="s">
        <v>69</v>
      </c>
      <c r="M203" s="22" t="s">
        <v>70</v>
      </c>
      <c r="N203" s="22" t="s">
        <v>64</v>
      </c>
      <c r="O203" s="24" t="n">
        <v>42108</v>
      </c>
      <c r="P203" s="27"/>
      <c r="Q203" s="25" t="n">
        <f aca="false">SUM(P203/H203)</f>
        <v>0</v>
      </c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155</v>
      </c>
      <c r="AB203" s="30" t="n">
        <v>0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120</v>
      </c>
      <c r="AM203" s="20" t="s">
        <v>121</v>
      </c>
      <c r="AW203" s="27"/>
      <c r="AY203" s="27"/>
      <c r="BA203" s="27"/>
      <c r="BC203" s="27"/>
      <c r="BE203" s="27"/>
      <c r="BG203" s="27"/>
    </row>
    <row r="204" s="20" customFormat="true" ht="12.75" hidden="false" customHeight="true" outlineLevel="0" collapsed="false">
      <c r="A204" s="19" t="n">
        <v>15203</v>
      </c>
      <c r="B204" s="21" t="s">
        <v>844</v>
      </c>
      <c r="C204" s="21" t="s">
        <v>144</v>
      </c>
      <c r="D204" s="20" t="s">
        <v>278</v>
      </c>
      <c r="E204" s="21" t="s">
        <v>75</v>
      </c>
      <c r="F204" s="20" t="s">
        <v>64</v>
      </c>
      <c r="G204" s="22" t="s">
        <v>65</v>
      </c>
      <c r="H204" s="23"/>
      <c r="I204" s="22" t="s">
        <v>102</v>
      </c>
      <c r="J204" s="22" t="s">
        <v>104</v>
      </c>
      <c r="K204" s="22" t="s">
        <v>92</v>
      </c>
      <c r="L204" s="22" t="s">
        <v>131</v>
      </c>
      <c r="M204" s="22" t="s">
        <v>70</v>
      </c>
      <c r="N204" s="22" t="s">
        <v>64</v>
      </c>
      <c r="O204" s="24" t="n">
        <v>42094</v>
      </c>
      <c r="P204" s="27" t="n">
        <v>2759</v>
      </c>
      <c r="Q204" s="25" t="e">
        <f aca="false">SUM(P204/H204)</f>
        <v>#DIV/0!</v>
      </c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109</v>
      </c>
      <c r="AB204" s="30" t="n">
        <v>0.1</v>
      </c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L204" s="20" t="s">
        <v>845</v>
      </c>
      <c r="AM204" s="20" t="s">
        <v>846</v>
      </c>
      <c r="AW204" s="27"/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15204</v>
      </c>
      <c r="B205" s="20" t="s">
        <v>847</v>
      </c>
      <c r="C205" s="21" t="s">
        <v>144</v>
      </c>
      <c r="D205" s="20" t="s">
        <v>278</v>
      </c>
      <c r="E205" s="21" t="s">
        <v>75</v>
      </c>
      <c r="F205" s="20" t="s">
        <v>64</v>
      </c>
      <c r="G205" s="22" t="s">
        <v>65</v>
      </c>
      <c r="H205" s="23"/>
      <c r="I205" s="22" t="s">
        <v>102</v>
      </c>
      <c r="J205" s="22" t="s">
        <v>104</v>
      </c>
      <c r="K205" s="22" t="s">
        <v>92</v>
      </c>
      <c r="L205" s="22" t="s">
        <v>131</v>
      </c>
      <c r="M205" s="22" t="s">
        <v>70</v>
      </c>
      <c r="N205" s="22" t="s">
        <v>64</v>
      </c>
      <c r="O205" s="24" t="n">
        <v>42094</v>
      </c>
      <c r="P205" s="27" t="n">
        <v>1284</v>
      </c>
      <c r="Q205" s="25" t="e">
        <f aca="false">SUM(P205/H205)</f>
        <v>#DIV/0!</v>
      </c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109</v>
      </c>
      <c r="AB205" s="30" t="n">
        <v>0.1</v>
      </c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L205" s="20" t="s">
        <v>845</v>
      </c>
      <c r="AM205" s="20" t="s">
        <v>846</v>
      </c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15205</v>
      </c>
      <c r="B206" s="20" t="s">
        <v>848</v>
      </c>
      <c r="C206" s="21" t="s">
        <v>849</v>
      </c>
      <c r="D206" s="37" t="s">
        <v>850</v>
      </c>
      <c r="E206" s="21" t="s">
        <v>851</v>
      </c>
      <c r="F206" s="20" t="s">
        <v>64</v>
      </c>
      <c r="G206" s="22" t="s">
        <v>65</v>
      </c>
      <c r="H206" s="23"/>
      <c r="I206" s="22" t="s">
        <v>102</v>
      </c>
      <c r="J206" s="22" t="s">
        <v>67</v>
      </c>
      <c r="K206" s="22" t="s">
        <v>92</v>
      </c>
      <c r="L206" s="22" t="s">
        <v>93</v>
      </c>
      <c r="M206" s="22" t="s">
        <v>94</v>
      </c>
      <c r="N206" s="22" t="s">
        <v>64</v>
      </c>
      <c r="O206" s="24" t="n">
        <v>42097</v>
      </c>
      <c r="P206" s="27" t="n">
        <v>7400</v>
      </c>
      <c r="Q206" s="25" t="e">
        <f aca="false">SUM(P206/H206)</f>
        <v>#DIV/0!</v>
      </c>
      <c r="R206" s="27" t="n">
        <v>1400</v>
      </c>
      <c r="S206" s="27"/>
      <c r="T206" s="27"/>
      <c r="U206" s="27"/>
      <c r="V206" s="27"/>
      <c r="W206" s="27"/>
      <c r="X206" s="28"/>
      <c r="Y206" s="28"/>
      <c r="Z206" s="27"/>
      <c r="AA206" s="29" t="s">
        <v>172</v>
      </c>
      <c r="AB206" s="30" t="n">
        <v>0.02</v>
      </c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852</v>
      </c>
      <c r="AM206" s="20" t="s">
        <v>853</v>
      </c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15206</v>
      </c>
      <c r="B207" s="20" t="s">
        <v>854</v>
      </c>
      <c r="C207" s="21" t="s">
        <v>144</v>
      </c>
      <c r="D207" s="20" t="s">
        <v>855</v>
      </c>
      <c r="E207" s="21" t="s">
        <v>63</v>
      </c>
      <c r="F207" s="20" t="s">
        <v>64</v>
      </c>
      <c r="G207" s="22" t="s">
        <v>65</v>
      </c>
      <c r="H207" s="23"/>
      <c r="I207" s="22" t="s">
        <v>102</v>
      </c>
      <c r="J207" s="22" t="s">
        <v>104</v>
      </c>
      <c r="K207" s="22" t="s">
        <v>92</v>
      </c>
      <c r="L207" s="22" t="s">
        <v>131</v>
      </c>
      <c r="M207" s="22" t="s">
        <v>70</v>
      </c>
      <c r="N207" s="22" t="s">
        <v>64</v>
      </c>
      <c r="O207" s="24" t="n">
        <v>42097</v>
      </c>
      <c r="P207" s="27" t="n">
        <v>8894</v>
      </c>
      <c r="Q207" s="25" t="e">
        <f aca="false">SUM(P207/H207)</f>
        <v>#DIV/0!</v>
      </c>
      <c r="R207" s="27"/>
      <c r="S207" s="27"/>
      <c r="T207" s="27"/>
      <c r="U207" s="27"/>
      <c r="V207" s="27"/>
      <c r="W207" s="27"/>
      <c r="X207" s="28"/>
      <c r="Y207" s="28"/>
      <c r="Z207" s="27"/>
      <c r="AA207" s="29" t="s">
        <v>109</v>
      </c>
      <c r="AB207" s="30" t="n">
        <v>0.05</v>
      </c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L207" s="20" t="s">
        <v>132</v>
      </c>
      <c r="AM207" s="20" t="s">
        <v>856</v>
      </c>
      <c r="AW207" s="27"/>
      <c r="AY207" s="27"/>
      <c r="BA207" s="27"/>
      <c r="BC207" s="27"/>
      <c r="BE207" s="27"/>
      <c r="BG207" s="27"/>
    </row>
    <row r="208" s="20" customFormat="true" ht="12.75" hidden="true" customHeight="true" outlineLevel="0" collapsed="false">
      <c r="A208" s="19" t="n">
        <v>15207</v>
      </c>
      <c r="B208" s="20" t="s">
        <v>857</v>
      </c>
      <c r="C208" s="21" t="s">
        <v>144</v>
      </c>
      <c r="E208" s="21" t="s">
        <v>63</v>
      </c>
      <c r="F208" s="20" t="s">
        <v>64</v>
      </c>
      <c r="G208" s="22" t="s">
        <v>65</v>
      </c>
      <c r="H208" s="23"/>
      <c r="I208" s="22" t="s">
        <v>91</v>
      </c>
      <c r="J208" s="22" t="s">
        <v>130</v>
      </c>
      <c r="K208" s="22" t="s">
        <v>92</v>
      </c>
      <c r="L208" s="22" t="s">
        <v>131</v>
      </c>
      <c r="M208" s="22" t="s">
        <v>70</v>
      </c>
      <c r="N208" s="22" t="s">
        <v>64</v>
      </c>
      <c r="O208" s="24" t="n">
        <v>42101</v>
      </c>
      <c r="P208" s="27" t="n">
        <v>3055231</v>
      </c>
      <c r="Q208" s="25" t="e">
        <f aca="false">SUM(P208/H208)</f>
        <v>#DIV/0!</v>
      </c>
      <c r="R208" s="27" t="n">
        <v>5360703</v>
      </c>
      <c r="S208" s="27" t="n">
        <v>3014665</v>
      </c>
      <c r="T208" s="27" t="n">
        <v>4551454</v>
      </c>
      <c r="U208" s="27"/>
      <c r="V208" s="27"/>
      <c r="W208" s="27"/>
      <c r="X208" s="28"/>
      <c r="Y208" s="28"/>
      <c r="Z208" s="27"/>
      <c r="AA208" s="29" t="s">
        <v>172</v>
      </c>
      <c r="AB208" s="30" t="n">
        <v>0.05</v>
      </c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L208" s="20" t="s">
        <v>544</v>
      </c>
      <c r="AM208" s="20" t="s">
        <v>858</v>
      </c>
      <c r="AW208" s="27"/>
      <c r="AY208" s="27"/>
      <c r="BA208" s="27"/>
      <c r="BC208" s="27"/>
      <c r="BE208" s="27"/>
      <c r="BG208" s="27"/>
    </row>
    <row r="209" s="20" customFormat="true" ht="12.75" hidden="true" customHeight="true" outlineLevel="0" collapsed="false">
      <c r="A209" s="19" t="n">
        <v>15208</v>
      </c>
      <c r="B209" s="20" t="s">
        <v>859</v>
      </c>
      <c r="C209" s="21" t="s">
        <v>860</v>
      </c>
      <c r="E209" s="21" t="s">
        <v>75</v>
      </c>
      <c r="F209" s="20" t="s">
        <v>64</v>
      </c>
      <c r="G209" s="22" t="s">
        <v>65</v>
      </c>
      <c r="H209" s="23"/>
      <c r="I209" s="22" t="s">
        <v>85</v>
      </c>
      <c r="J209" s="22" t="s">
        <v>67</v>
      </c>
      <c r="K209" s="22" t="s">
        <v>182</v>
      </c>
      <c r="L209" s="22" t="s">
        <v>318</v>
      </c>
      <c r="M209" s="22" t="s">
        <v>70</v>
      </c>
      <c r="N209" s="22" t="s">
        <v>64</v>
      </c>
      <c r="O209" s="24" t="n">
        <v>42110</v>
      </c>
      <c r="P209" s="27" t="n">
        <v>21350</v>
      </c>
      <c r="Q209" s="25" t="e">
        <f aca="false">SUM(P209/H209)</f>
        <v>#DIV/0!</v>
      </c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71</v>
      </c>
      <c r="AB209" s="30" t="n">
        <v>1</v>
      </c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L209" s="20" t="s">
        <v>333</v>
      </c>
      <c r="AM209" s="20" t="s">
        <v>334</v>
      </c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15209</v>
      </c>
      <c r="B210" s="20" t="s">
        <v>861</v>
      </c>
      <c r="C210" s="21" t="s">
        <v>862</v>
      </c>
      <c r="D210" s="20" t="s">
        <v>863</v>
      </c>
      <c r="E210" s="21" t="s">
        <v>864</v>
      </c>
      <c r="F210" s="20" t="s">
        <v>64</v>
      </c>
      <c r="G210" s="22" t="s">
        <v>65</v>
      </c>
      <c r="H210" s="23"/>
      <c r="I210" s="22" t="s">
        <v>91</v>
      </c>
      <c r="J210" s="22" t="s">
        <v>67</v>
      </c>
      <c r="K210" s="22" t="s">
        <v>182</v>
      </c>
      <c r="L210" s="22" t="s">
        <v>93</v>
      </c>
      <c r="M210" s="22" t="s">
        <v>94</v>
      </c>
      <c r="N210" s="22" t="s">
        <v>64</v>
      </c>
      <c r="O210" s="24" t="n">
        <v>42101</v>
      </c>
      <c r="P210" s="27" t="n">
        <v>6030</v>
      </c>
      <c r="Q210" s="25" t="e">
        <f aca="false">SUM(P210/H210)</f>
        <v>#DIV/0!</v>
      </c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77</v>
      </c>
      <c r="AB210" s="30" t="n">
        <v>0.1</v>
      </c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L210" s="20" t="s">
        <v>865</v>
      </c>
      <c r="AM210" s="20" t="s">
        <v>866</v>
      </c>
      <c r="AW210" s="27"/>
      <c r="AY210" s="27"/>
      <c r="BA210" s="27"/>
      <c r="BC210" s="27"/>
      <c r="BE210" s="27"/>
      <c r="BG210" s="27"/>
    </row>
    <row r="211" s="20" customFormat="true" ht="12.75" hidden="true" customHeight="true" outlineLevel="0" collapsed="false">
      <c r="A211" s="19" t="n">
        <v>15210</v>
      </c>
      <c r="B211" s="20" t="s">
        <v>867</v>
      </c>
      <c r="C211" s="21" t="s">
        <v>868</v>
      </c>
      <c r="D211" s="20" t="s">
        <v>272</v>
      </c>
      <c r="E211" s="21" t="s">
        <v>63</v>
      </c>
      <c r="F211" s="20" t="s">
        <v>64</v>
      </c>
      <c r="G211" s="22" t="s">
        <v>65</v>
      </c>
      <c r="H211" s="23"/>
      <c r="I211" s="22" t="s">
        <v>102</v>
      </c>
      <c r="J211" s="22" t="s">
        <v>67</v>
      </c>
      <c r="K211" s="22" t="s">
        <v>92</v>
      </c>
      <c r="L211" s="22" t="s">
        <v>93</v>
      </c>
      <c r="M211" s="22" t="s">
        <v>94</v>
      </c>
      <c r="N211" s="22" t="s">
        <v>64</v>
      </c>
      <c r="O211" s="24" t="n">
        <v>42102</v>
      </c>
      <c r="P211" s="27" t="n">
        <v>1478</v>
      </c>
      <c r="Q211" s="25" t="e">
        <f aca="false">SUM(P211/H211)</f>
        <v>#DIV/0!</v>
      </c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71</v>
      </c>
      <c r="AB211" s="30" t="n">
        <v>1</v>
      </c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J211" s="20" t="s">
        <v>273</v>
      </c>
      <c r="AK211" s="20" t="s">
        <v>274</v>
      </c>
      <c r="AL211" s="20" t="s">
        <v>273</v>
      </c>
      <c r="AM211" s="20" t="s">
        <v>274</v>
      </c>
      <c r="AW211" s="27"/>
      <c r="AY211" s="27"/>
      <c r="BA211" s="27"/>
      <c r="BC211" s="27"/>
      <c r="BE211" s="27"/>
      <c r="BG211" s="27"/>
    </row>
    <row r="212" s="20" customFormat="true" ht="12.75" hidden="true" customHeight="true" outlineLevel="0" collapsed="false">
      <c r="A212" s="19" t="n">
        <v>15211</v>
      </c>
      <c r="B212" s="20" t="s">
        <v>869</v>
      </c>
      <c r="C212" s="21" t="s">
        <v>870</v>
      </c>
      <c r="D212" s="20" t="s">
        <v>640</v>
      </c>
      <c r="E212" s="21" t="s">
        <v>178</v>
      </c>
      <c r="F212" s="20" t="s">
        <v>64</v>
      </c>
      <c r="G212" s="22" t="s">
        <v>65</v>
      </c>
      <c r="H212" s="23"/>
      <c r="I212" s="22" t="s">
        <v>102</v>
      </c>
      <c r="J212" s="22" t="s">
        <v>67</v>
      </c>
      <c r="K212" s="22" t="s">
        <v>182</v>
      </c>
      <c r="L212" s="22" t="s">
        <v>93</v>
      </c>
      <c r="M212" s="22" t="s">
        <v>94</v>
      </c>
      <c r="N212" s="22" t="s">
        <v>64</v>
      </c>
      <c r="O212" s="24" t="n">
        <v>42102</v>
      </c>
      <c r="P212" s="27" t="n">
        <v>13872</v>
      </c>
      <c r="Q212" s="25" t="e">
        <f aca="false">SUM(P212/H212)</f>
        <v>#DIV/0!</v>
      </c>
      <c r="R212" s="27"/>
      <c r="S212" s="27"/>
      <c r="T212" s="27"/>
      <c r="U212" s="27"/>
      <c r="V212" s="27"/>
      <c r="W212" s="27"/>
      <c r="X212" s="28"/>
      <c r="Y212" s="28"/>
      <c r="Z212" s="27"/>
      <c r="AA212" s="29" t="s">
        <v>71</v>
      </c>
      <c r="AB212" s="30" t="n">
        <v>0.05</v>
      </c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L212" s="20" t="s">
        <v>871</v>
      </c>
      <c r="AM212" s="20" t="s">
        <v>872</v>
      </c>
      <c r="AW212" s="27"/>
      <c r="AY212" s="27"/>
      <c r="BA212" s="27"/>
      <c r="BC212" s="27"/>
      <c r="BE212" s="27"/>
      <c r="BG212" s="27"/>
    </row>
    <row r="213" s="20" customFormat="true" ht="12.75" hidden="true" customHeight="true" outlineLevel="0" collapsed="false">
      <c r="A213" s="19" t="n">
        <v>15212</v>
      </c>
      <c r="B213" s="20" t="s">
        <v>873</v>
      </c>
      <c r="C213" s="21" t="s">
        <v>449</v>
      </c>
      <c r="E213" s="21" t="s">
        <v>259</v>
      </c>
      <c r="F213" s="20" t="s">
        <v>64</v>
      </c>
      <c r="G213" s="22" t="s">
        <v>218</v>
      </c>
      <c r="H213" s="23" t="n">
        <v>12175</v>
      </c>
      <c r="I213" s="22" t="s">
        <v>85</v>
      </c>
      <c r="J213" s="22" t="s">
        <v>67</v>
      </c>
      <c r="K213" s="22" t="s">
        <v>68</v>
      </c>
      <c r="L213" s="22" t="s">
        <v>148</v>
      </c>
      <c r="M213" s="22" t="s">
        <v>70</v>
      </c>
      <c r="N213" s="22" t="s">
        <v>64</v>
      </c>
      <c r="O213" s="24" t="n">
        <v>42128</v>
      </c>
      <c r="P213" s="27" t="n">
        <v>696754</v>
      </c>
      <c r="Q213" s="25" t="n">
        <f aca="false">SUM(P213/H213)</f>
        <v>57.2282546201232</v>
      </c>
      <c r="R213" s="27"/>
      <c r="S213" s="27"/>
      <c r="T213" s="27"/>
      <c r="U213" s="27"/>
      <c r="V213" s="27"/>
      <c r="W213" s="27"/>
      <c r="X213" s="28"/>
      <c r="Y213" s="28"/>
      <c r="Z213" s="27"/>
      <c r="AA213" s="29" t="s">
        <v>77</v>
      </c>
      <c r="AB213" s="30" t="n">
        <v>0.2</v>
      </c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L213" s="20" t="s">
        <v>452</v>
      </c>
      <c r="AM213" s="20" t="s">
        <v>453</v>
      </c>
      <c r="AW213" s="27"/>
      <c r="AY213" s="27"/>
      <c r="BA213" s="27"/>
      <c r="BC213" s="27"/>
      <c r="BE213" s="27"/>
      <c r="BG213" s="27"/>
    </row>
    <row r="214" s="20" customFormat="true" ht="12.75" hidden="true" customHeight="true" outlineLevel="0" collapsed="false">
      <c r="A214" s="19" t="n">
        <v>15213</v>
      </c>
      <c r="B214" s="20" t="s">
        <v>874</v>
      </c>
      <c r="C214" s="21" t="s">
        <v>875</v>
      </c>
      <c r="D214" s="20" t="s">
        <v>170</v>
      </c>
      <c r="E214" s="21" t="s">
        <v>171</v>
      </c>
      <c r="F214" s="20" t="s">
        <v>64</v>
      </c>
      <c r="G214" s="22" t="s">
        <v>65</v>
      </c>
      <c r="H214" s="23"/>
      <c r="I214" s="22" t="s">
        <v>102</v>
      </c>
      <c r="J214" s="22" t="s">
        <v>67</v>
      </c>
      <c r="K214" s="22" t="s">
        <v>92</v>
      </c>
      <c r="L214" s="22" t="s">
        <v>93</v>
      </c>
      <c r="M214" s="22" t="s">
        <v>94</v>
      </c>
      <c r="N214" s="22" t="s">
        <v>64</v>
      </c>
      <c r="O214" s="24" t="n">
        <v>42103</v>
      </c>
      <c r="P214" s="27" t="n">
        <v>1788</v>
      </c>
      <c r="Q214" s="25" t="e">
        <f aca="false">SUM(P214/H214)</f>
        <v>#DIV/0!</v>
      </c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71</v>
      </c>
      <c r="AB214" s="30" t="n">
        <v>1</v>
      </c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J214" s="20" t="s">
        <v>876</v>
      </c>
      <c r="AK214" s="20" t="s">
        <v>877</v>
      </c>
      <c r="AL214" s="20" t="s">
        <v>876</v>
      </c>
      <c r="AM214" s="20" t="s">
        <v>877</v>
      </c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15214</v>
      </c>
      <c r="B215" s="20" t="s">
        <v>878</v>
      </c>
      <c r="C215" s="21"/>
      <c r="D215" s="20" t="s">
        <v>879</v>
      </c>
      <c r="E215" s="21" t="s">
        <v>880</v>
      </c>
      <c r="F215" s="20" t="s">
        <v>64</v>
      </c>
      <c r="G215" s="22"/>
      <c r="H215" s="23"/>
      <c r="I215" s="22" t="s">
        <v>102</v>
      </c>
      <c r="J215" s="22" t="s">
        <v>67</v>
      </c>
      <c r="K215" s="22" t="s">
        <v>92</v>
      </c>
      <c r="L215" s="22" t="s">
        <v>148</v>
      </c>
      <c r="M215" s="22" t="s">
        <v>70</v>
      </c>
      <c r="N215" s="22" t="s">
        <v>64</v>
      </c>
      <c r="O215" s="24" t="n">
        <v>42109</v>
      </c>
      <c r="P215" s="27" t="n">
        <v>435737</v>
      </c>
      <c r="Q215" s="25" t="e">
        <f aca="false">SUM(P215/H215)</f>
        <v>#DIV/0!</v>
      </c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77</v>
      </c>
      <c r="AB215" s="30" t="n">
        <v>0.05</v>
      </c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true" customHeight="true" outlineLevel="0" collapsed="false">
      <c r="A216" s="19" t="n">
        <v>15215</v>
      </c>
      <c r="B216" s="20" t="s">
        <v>881</v>
      </c>
      <c r="C216" s="21" t="s">
        <v>882</v>
      </c>
      <c r="D216" s="20" t="s">
        <v>883</v>
      </c>
      <c r="E216" s="21" t="s">
        <v>178</v>
      </c>
      <c r="F216" s="20" t="s">
        <v>64</v>
      </c>
      <c r="G216" s="22" t="s">
        <v>65</v>
      </c>
      <c r="H216" s="23"/>
      <c r="I216" s="22" t="s">
        <v>102</v>
      </c>
      <c r="J216" s="22" t="s">
        <v>67</v>
      </c>
      <c r="K216" s="22" t="s">
        <v>92</v>
      </c>
      <c r="L216" s="22" t="s">
        <v>93</v>
      </c>
      <c r="M216" s="22" t="s">
        <v>94</v>
      </c>
      <c r="N216" s="22" t="s">
        <v>64</v>
      </c>
      <c r="O216" s="24" t="n">
        <v>42108</v>
      </c>
      <c r="P216" s="27" t="n">
        <v>4990</v>
      </c>
      <c r="Q216" s="25" t="e">
        <f aca="false">SUM(P216/H216)</f>
        <v>#DIV/0!</v>
      </c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77</v>
      </c>
      <c r="AB216" s="30" t="n">
        <v>0</v>
      </c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L216" s="20" t="s">
        <v>374</v>
      </c>
      <c r="AM216" s="20" t="s">
        <v>565</v>
      </c>
      <c r="AW216" s="27"/>
      <c r="AY216" s="27"/>
      <c r="BA216" s="27"/>
      <c r="BC216" s="27"/>
      <c r="BE216" s="27"/>
      <c r="BG216" s="27"/>
    </row>
    <row r="217" s="20" customFormat="true" ht="12.75" hidden="true" customHeight="true" outlineLevel="0" collapsed="false">
      <c r="A217" s="19" t="n">
        <v>15216</v>
      </c>
      <c r="B217" s="20" t="s">
        <v>884</v>
      </c>
      <c r="C217" s="21" t="s">
        <v>885</v>
      </c>
      <c r="D217" s="20" t="s">
        <v>886</v>
      </c>
      <c r="E217" s="21" t="s">
        <v>98</v>
      </c>
      <c r="F217" s="20" t="s">
        <v>64</v>
      </c>
      <c r="G217" s="22" t="s">
        <v>65</v>
      </c>
      <c r="H217" s="23"/>
      <c r="I217" s="22" t="s">
        <v>102</v>
      </c>
      <c r="J217" s="22" t="s">
        <v>67</v>
      </c>
      <c r="K217" s="22" t="s">
        <v>92</v>
      </c>
      <c r="L217" s="22" t="s">
        <v>93</v>
      </c>
      <c r="M217" s="22" t="s">
        <v>94</v>
      </c>
      <c r="N217" s="22" t="s">
        <v>64</v>
      </c>
      <c r="O217" s="24" t="n">
        <v>42108</v>
      </c>
      <c r="P217" s="27" t="n">
        <v>1200</v>
      </c>
      <c r="Q217" s="25" t="e">
        <f aca="false">SUM(P217/H217)</f>
        <v>#DIV/0!</v>
      </c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71</v>
      </c>
      <c r="AB217" s="30" t="n">
        <v>1</v>
      </c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L217" s="20" t="s">
        <v>374</v>
      </c>
      <c r="AM217" s="20" t="s">
        <v>565</v>
      </c>
      <c r="AW217" s="27"/>
      <c r="AY217" s="27"/>
      <c r="BA217" s="27"/>
      <c r="BC217" s="27"/>
      <c r="BE217" s="27"/>
      <c r="BG217" s="27"/>
    </row>
    <row r="218" s="20" customFormat="true" ht="12.75" hidden="false" customHeight="true" outlineLevel="0" collapsed="false">
      <c r="A218" s="19" t="n">
        <v>15217</v>
      </c>
      <c r="B218" s="20" t="s">
        <v>887</v>
      </c>
      <c r="C218" s="21" t="s">
        <v>888</v>
      </c>
      <c r="D218" s="20" t="s">
        <v>114</v>
      </c>
      <c r="E218" s="21" t="s">
        <v>63</v>
      </c>
      <c r="F218" s="20" t="s">
        <v>64</v>
      </c>
      <c r="G218" s="22" t="s">
        <v>65</v>
      </c>
      <c r="H218" s="23"/>
      <c r="I218" s="22" t="s">
        <v>408</v>
      </c>
      <c r="J218" s="22" t="s">
        <v>67</v>
      </c>
      <c r="K218" s="22" t="s">
        <v>92</v>
      </c>
      <c r="L218" s="22" t="s">
        <v>93</v>
      </c>
      <c r="M218" s="22" t="s">
        <v>94</v>
      </c>
      <c r="N218" s="22" t="s">
        <v>64</v>
      </c>
      <c r="O218" s="24" t="n">
        <v>42111</v>
      </c>
      <c r="P218" s="27" t="n">
        <v>16880</v>
      </c>
      <c r="Q218" s="25" t="e">
        <f aca="false">SUM(P218/H218)</f>
        <v>#DIV/0!</v>
      </c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109</v>
      </c>
      <c r="AB218" s="30" t="n">
        <v>0.05</v>
      </c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L218" s="20" t="s">
        <v>284</v>
      </c>
      <c r="AM218" s="20" t="s">
        <v>889</v>
      </c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15218</v>
      </c>
      <c r="B219" s="20" t="s">
        <v>890</v>
      </c>
      <c r="C219" s="21"/>
      <c r="D219" s="38" t="s">
        <v>891</v>
      </c>
      <c r="E219" s="21" t="s">
        <v>75</v>
      </c>
      <c r="F219" s="20" t="s">
        <v>64</v>
      </c>
      <c r="G219" s="22" t="s">
        <v>65</v>
      </c>
      <c r="H219" s="23"/>
      <c r="I219" s="22" t="s">
        <v>102</v>
      </c>
      <c r="J219" s="22" t="s">
        <v>67</v>
      </c>
      <c r="K219" s="22" t="s">
        <v>92</v>
      </c>
      <c r="L219" s="22" t="s">
        <v>93</v>
      </c>
      <c r="M219" s="22" t="s">
        <v>94</v>
      </c>
      <c r="N219" s="22" t="s">
        <v>64</v>
      </c>
      <c r="O219" s="24" t="n">
        <v>42114</v>
      </c>
      <c r="P219" s="27" t="n">
        <v>70000</v>
      </c>
      <c r="Q219" s="25" t="e">
        <f aca="false">SUM(P219/H219)</f>
        <v>#DIV/0!</v>
      </c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172</v>
      </c>
      <c r="AB219" s="30" t="n">
        <v>0.02</v>
      </c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L219" s="20" t="s">
        <v>892</v>
      </c>
      <c r="AM219" s="20" t="s">
        <v>893</v>
      </c>
      <c r="AW219" s="27"/>
      <c r="AY219" s="27"/>
      <c r="BA219" s="27"/>
      <c r="BC219" s="27"/>
      <c r="BE219" s="27"/>
      <c r="BG219" s="27"/>
    </row>
    <row r="220" s="20" customFormat="true" ht="12.75" hidden="false" customHeight="true" outlineLevel="0" collapsed="false">
      <c r="A220" s="19" t="n">
        <v>15219</v>
      </c>
      <c r="B220" s="20" t="s">
        <v>894</v>
      </c>
      <c r="C220" s="20" t="s">
        <v>895</v>
      </c>
      <c r="D220" s="21" t="s">
        <v>896</v>
      </c>
      <c r="E220" s="20" t="s">
        <v>621</v>
      </c>
      <c r="F220" s="20" t="s">
        <v>64</v>
      </c>
      <c r="G220" s="22" t="s">
        <v>65</v>
      </c>
      <c r="H220" s="23"/>
      <c r="I220" s="22" t="s">
        <v>102</v>
      </c>
      <c r="J220" s="22" t="s">
        <v>67</v>
      </c>
      <c r="K220" s="22" t="s">
        <v>92</v>
      </c>
      <c r="L220" s="22" t="s">
        <v>93</v>
      </c>
      <c r="M220" s="22" t="s">
        <v>94</v>
      </c>
      <c r="N220" s="22" t="s">
        <v>64</v>
      </c>
      <c r="O220" s="24" t="n">
        <v>42114</v>
      </c>
      <c r="P220" s="27" t="n">
        <v>1955</v>
      </c>
      <c r="Q220" s="25" t="e">
        <f aca="false">SUM(P220/H220)</f>
        <v>#DIV/0!</v>
      </c>
      <c r="R220" s="27"/>
      <c r="S220" s="27"/>
      <c r="T220" s="27"/>
      <c r="U220" s="27"/>
      <c r="V220" s="27"/>
      <c r="W220" s="27"/>
      <c r="X220" s="28"/>
      <c r="Y220" s="28"/>
      <c r="Z220" s="27"/>
      <c r="AA220" s="29" t="s">
        <v>109</v>
      </c>
      <c r="AB220" s="30" t="n">
        <v>0.02</v>
      </c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true" customHeight="true" outlineLevel="0" collapsed="false">
      <c r="A221" s="19" t="n">
        <v>15220</v>
      </c>
      <c r="B221" s="20" t="s">
        <v>897</v>
      </c>
      <c r="C221" s="21" t="s">
        <v>898</v>
      </c>
      <c r="D221" s="20" t="s">
        <v>899</v>
      </c>
      <c r="E221" s="21" t="s">
        <v>84</v>
      </c>
      <c r="F221" s="20" t="s">
        <v>64</v>
      </c>
      <c r="G221" s="22" t="s">
        <v>65</v>
      </c>
      <c r="H221" s="23"/>
      <c r="I221" s="22" t="s">
        <v>85</v>
      </c>
      <c r="J221" s="22" t="s">
        <v>67</v>
      </c>
      <c r="K221" s="22" t="s">
        <v>182</v>
      </c>
      <c r="L221" s="22" t="s">
        <v>93</v>
      </c>
      <c r="M221" s="22" t="s">
        <v>94</v>
      </c>
      <c r="N221" s="22" t="s">
        <v>64</v>
      </c>
      <c r="O221" s="24" t="n">
        <v>42116</v>
      </c>
      <c r="P221" s="27" t="n">
        <v>79900</v>
      </c>
      <c r="Q221" s="25" t="e">
        <f aca="false">SUM(P221/H221)</f>
        <v>#DIV/0!</v>
      </c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71</v>
      </c>
      <c r="AB221" s="30" t="n">
        <v>1</v>
      </c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J221" s="20" t="s">
        <v>900</v>
      </c>
      <c r="AK221" s="20" t="s">
        <v>901</v>
      </c>
      <c r="AL221" s="20" t="s">
        <v>900</v>
      </c>
      <c r="AM221" s="20" t="s">
        <v>901</v>
      </c>
      <c r="AW221" s="27"/>
      <c r="AY221" s="27"/>
      <c r="BA221" s="27"/>
      <c r="BC221" s="27"/>
      <c r="BE221" s="27"/>
      <c r="BG221" s="27"/>
    </row>
    <row r="222" s="20" customFormat="true" ht="12.75" hidden="false" customHeight="true" outlineLevel="0" collapsed="false">
      <c r="A222" s="19" t="n">
        <v>15221</v>
      </c>
      <c r="B222" s="20" t="s">
        <v>902</v>
      </c>
      <c r="C222" s="21" t="s">
        <v>903</v>
      </c>
      <c r="D222" s="20" t="s">
        <v>904</v>
      </c>
      <c r="E222" s="21" t="s">
        <v>63</v>
      </c>
      <c r="F222" s="20" t="s">
        <v>64</v>
      </c>
      <c r="G222" s="22" t="s">
        <v>65</v>
      </c>
      <c r="H222" s="23"/>
      <c r="I222" s="22" t="s">
        <v>85</v>
      </c>
      <c r="J222" s="22" t="s">
        <v>67</v>
      </c>
      <c r="K222" s="22" t="s">
        <v>92</v>
      </c>
      <c r="L222" s="22" t="s">
        <v>148</v>
      </c>
      <c r="M222" s="22" t="s">
        <v>70</v>
      </c>
      <c r="N222" s="22" t="s">
        <v>64</v>
      </c>
      <c r="O222" s="24" t="n">
        <v>42117</v>
      </c>
      <c r="P222" s="27" t="n">
        <v>2944</v>
      </c>
      <c r="Q222" s="25" t="e">
        <f aca="false">SUM(P222/H222)</f>
        <v>#DIV/0!</v>
      </c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109</v>
      </c>
      <c r="AB222" s="30" t="n">
        <v>0.02</v>
      </c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L222" s="20" t="s">
        <v>301</v>
      </c>
      <c r="AM222" s="20" t="s">
        <v>461</v>
      </c>
      <c r="AW222" s="27"/>
      <c r="AY222" s="27"/>
      <c r="BA222" s="27"/>
      <c r="BC222" s="27"/>
      <c r="BE222" s="27"/>
      <c r="BG222" s="27"/>
    </row>
    <row r="223" s="20" customFormat="true" ht="12.75" hidden="false" customHeight="true" outlineLevel="0" collapsed="false">
      <c r="A223" s="19" t="n">
        <v>15222</v>
      </c>
      <c r="B223" s="20" t="s">
        <v>905</v>
      </c>
      <c r="C223" s="21" t="s">
        <v>906</v>
      </c>
      <c r="D223" s="20" t="s">
        <v>272</v>
      </c>
      <c r="E223" s="21" t="s">
        <v>63</v>
      </c>
      <c r="F223" s="20" t="s">
        <v>64</v>
      </c>
      <c r="G223" s="22" t="s">
        <v>65</v>
      </c>
      <c r="H223" s="23"/>
      <c r="I223" s="22" t="s">
        <v>85</v>
      </c>
      <c r="J223" s="22" t="s">
        <v>67</v>
      </c>
      <c r="K223" s="22" t="s">
        <v>92</v>
      </c>
      <c r="L223" s="22" t="s">
        <v>93</v>
      </c>
      <c r="M223" s="22" t="s">
        <v>94</v>
      </c>
      <c r="N223" s="22" t="s">
        <v>64</v>
      </c>
      <c r="O223" s="24" t="n">
        <v>42117</v>
      </c>
      <c r="P223" s="27" t="n">
        <v>55026</v>
      </c>
      <c r="Q223" s="25" t="e">
        <f aca="false">SUM(P223/H223)</f>
        <v>#DIV/0!</v>
      </c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109</v>
      </c>
      <c r="AB223" s="30" t="n">
        <v>0.02</v>
      </c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L223" s="20" t="s">
        <v>273</v>
      </c>
      <c r="AM223" s="20" t="s">
        <v>274</v>
      </c>
      <c r="AW223" s="27"/>
      <c r="AY223" s="27"/>
      <c r="BA223" s="27"/>
      <c r="BC223" s="27"/>
      <c r="BE223" s="27"/>
      <c r="BG223" s="27"/>
    </row>
    <row r="224" s="20" customFormat="true" ht="12.75" hidden="true" customHeight="true" outlineLevel="0" collapsed="false">
      <c r="A224" s="19" t="n">
        <v>15223</v>
      </c>
      <c r="B224" s="20" t="s">
        <v>907</v>
      </c>
      <c r="C224" s="21" t="s">
        <v>908</v>
      </c>
      <c r="D224" s="20" t="s">
        <v>899</v>
      </c>
      <c r="E224" s="21" t="s">
        <v>84</v>
      </c>
      <c r="F224" s="20" t="s">
        <v>64</v>
      </c>
      <c r="G224" s="22" t="s">
        <v>65</v>
      </c>
      <c r="H224" s="23"/>
      <c r="I224" s="22" t="s">
        <v>91</v>
      </c>
      <c r="J224" s="22" t="s">
        <v>67</v>
      </c>
      <c r="K224" s="22" t="s">
        <v>92</v>
      </c>
      <c r="L224" s="22" t="s">
        <v>93</v>
      </c>
      <c r="M224" s="22" t="s">
        <v>94</v>
      </c>
      <c r="N224" s="22" t="s">
        <v>64</v>
      </c>
      <c r="O224" s="24" t="n">
        <v>42117</v>
      </c>
      <c r="P224" s="27" t="n">
        <v>93047</v>
      </c>
      <c r="Q224" s="25" t="e">
        <f aca="false">SUM(P224/H224)</f>
        <v>#DIV/0!</v>
      </c>
      <c r="R224" s="27" t="n">
        <v>-5000</v>
      </c>
      <c r="S224" s="27"/>
      <c r="T224" s="27"/>
      <c r="U224" s="27"/>
      <c r="V224" s="27"/>
      <c r="W224" s="27"/>
      <c r="X224" s="28"/>
      <c r="Y224" s="28"/>
      <c r="Z224" s="27"/>
      <c r="AA224" s="29" t="s">
        <v>77</v>
      </c>
      <c r="AB224" s="30" t="n">
        <v>0.02</v>
      </c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L224" s="20" t="s">
        <v>909</v>
      </c>
      <c r="AM224" s="20" t="s">
        <v>910</v>
      </c>
      <c r="AW224" s="27"/>
      <c r="AY224" s="27"/>
      <c r="BA224" s="27"/>
      <c r="BC224" s="27"/>
      <c r="BE224" s="27"/>
      <c r="BG224" s="27"/>
    </row>
    <row r="225" s="20" customFormat="true" ht="12.75" hidden="true" customHeight="true" outlineLevel="0" collapsed="false">
      <c r="A225" s="19" t="n">
        <v>15224</v>
      </c>
      <c r="B225" s="20" t="s">
        <v>911</v>
      </c>
      <c r="C225" s="21" t="s">
        <v>912</v>
      </c>
      <c r="D225" s="20" t="s">
        <v>216</v>
      </c>
      <c r="E225" s="21" t="s">
        <v>217</v>
      </c>
      <c r="F225" s="20" t="s">
        <v>64</v>
      </c>
      <c r="G225" s="22" t="s">
        <v>218</v>
      </c>
      <c r="H225" s="23"/>
      <c r="I225" s="22" t="s">
        <v>85</v>
      </c>
      <c r="J225" s="22" t="s">
        <v>67</v>
      </c>
      <c r="K225" s="22" t="s">
        <v>68</v>
      </c>
      <c r="L225" s="22" t="s">
        <v>69</v>
      </c>
      <c r="M225" s="22" t="s">
        <v>70</v>
      </c>
      <c r="N225" s="22" t="s">
        <v>64</v>
      </c>
      <c r="O225" s="24" t="n">
        <v>42125</v>
      </c>
      <c r="P225" s="27" t="n">
        <v>912269</v>
      </c>
      <c r="Q225" s="25" t="e">
        <f aca="false">SUM(P225/H225)</f>
        <v>#DIV/0!</v>
      </c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77</v>
      </c>
      <c r="AB225" s="30" t="n">
        <v>0.05</v>
      </c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L225" s="20" t="s">
        <v>219</v>
      </c>
      <c r="AM225" s="20" t="s">
        <v>913</v>
      </c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15225</v>
      </c>
      <c r="B226" s="20" t="s">
        <v>914</v>
      </c>
      <c r="C226" s="21" t="s">
        <v>915</v>
      </c>
      <c r="D226" s="20" t="s">
        <v>916</v>
      </c>
      <c r="E226" s="21" t="s">
        <v>300</v>
      </c>
      <c r="F226" s="20" t="s">
        <v>64</v>
      </c>
      <c r="G226" s="22" t="s">
        <v>65</v>
      </c>
      <c r="H226" s="23"/>
      <c r="I226" s="22" t="s">
        <v>102</v>
      </c>
      <c r="J226" s="22" t="s">
        <v>67</v>
      </c>
      <c r="K226" s="22" t="s">
        <v>92</v>
      </c>
      <c r="L226" s="22" t="s">
        <v>93</v>
      </c>
      <c r="M226" s="22" t="s">
        <v>94</v>
      </c>
      <c r="N226" s="22" t="s">
        <v>64</v>
      </c>
      <c r="O226" s="24" t="n">
        <v>42118</v>
      </c>
      <c r="P226" s="27" t="n">
        <v>2215</v>
      </c>
      <c r="Q226" s="25" t="e">
        <f aca="false">SUM(P226/H226)</f>
        <v>#DIV/0!</v>
      </c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71</v>
      </c>
      <c r="AB226" s="30" t="n">
        <v>1</v>
      </c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L226" s="20" t="s">
        <v>702</v>
      </c>
      <c r="AM226" s="20" t="s">
        <v>917</v>
      </c>
      <c r="AW226" s="27"/>
      <c r="AY226" s="27"/>
      <c r="BA226" s="27"/>
      <c r="BC226" s="27"/>
      <c r="BE226" s="27"/>
      <c r="BG226" s="27"/>
    </row>
    <row r="227" s="20" customFormat="true" ht="12.75" hidden="true" customHeight="true" outlineLevel="0" collapsed="false">
      <c r="A227" s="19" t="n">
        <v>15226</v>
      </c>
      <c r="B227" s="20" t="s">
        <v>918</v>
      </c>
      <c r="C227" s="21" t="s">
        <v>144</v>
      </c>
      <c r="D227" s="20" t="s">
        <v>919</v>
      </c>
      <c r="E227" s="21" t="s">
        <v>63</v>
      </c>
      <c r="F227" s="20" t="s">
        <v>64</v>
      </c>
      <c r="G227" s="22" t="s">
        <v>65</v>
      </c>
      <c r="H227" s="23" t="n">
        <v>130000</v>
      </c>
      <c r="I227" s="22" t="s">
        <v>102</v>
      </c>
      <c r="J227" s="22" t="s">
        <v>76</v>
      </c>
      <c r="K227" s="22" t="s">
        <v>68</v>
      </c>
      <c r="L227" s="22" t="s">
        <v>131</v>
      </c>
      <c r="M227" s="22" t="s">
        <v>70</v>
      </c>
      <c r="N227" s="22" t="s">
        <v>64</v>
      </c>
      <c r="O227" s="24" t="n">
        <v>42169</v>
      </c>
      <c r="P227" s="27" t="n">
        <v>1883000</v>
      </c>
      <c r="Q227" s="25" t="n">
        <f aca="false">SUM(P227/H227)</f>
        <v>14.4846153846154</v>
      </c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 t="n">
        <v>0.05</v>
      </c>
      <c r="AC227" s="31" t="n">
        <f aca="false">IF(AA227=Tables!J$5,AB227*P227,)</f>
        <v>0</v>
      </c>
      <c r="AD227" s="32"/>
      <c r="AE227" s="32"/>
      <c r="AF227" s="24"/>
      <c r="AG227" s="33"/>
      <c r="AH227" s="27" t="n">
        <v>1883000</v>
      </c>
      <c r="AI227" s="27"/>
      <c r="AL227" s="20" t="s">
        <v>132</v>
      </c>
      <c r="AM227" s="20" t="s">
        <v>920</v>
      </c>
      <c r="AW227" s="27"/>
      <c r="AY227" s="27"/>
      <c r="BA227" s="27"/>
      <c r="BC227" s="27"/>
      <c r="BE227" s="27"/>
      <c r="BG227" s="27"/>
    </row>
    <row r="228" s="20" customFormat="true" ht="12.75" hidden="true" customHeight="true" outlineLevel="0" collapsed="false">
      <c r="A228" s="19" t="n">
        <v>15227</v>
      </c>
      <c r="B228" s="20" t="s">
        <v>921</v>
      </c>
      <c r="C228" s="21" t="s">
        <v>144</v>
      </c>
      <c r="D228" s="20" t="s">
        <v>922</v>
      </c>
      <c r="E228" s="21" t="s">
        <v>63</v>
      </c>
      <c r="F228" s="20" t="s">
        <v>64</v>
      </c>
      <c r="G228" s="22" t="s">
        <v>65</v>
      </c>
      <c r="H228" s="23" t="n">
        <v>130000</v>
      </c>
      <c r="I228" s="22" t="s">
        <v>102</v>
      </c>
      <c r="J228" s="22" t="s">
        <v>130</v>
      </c>
      <c r="K228" s="22" t="s">
        <v>92</v>
      </c>
      <c r="L228" s="22" t="s">
        <v>131</v>
      </c>
      <c r="M228" s="22" t="s">
        <v>70</v>
      </c>
      <c r="N228" s="22" t="s">
        <v>64</v>
      </c>
      <c r="O228" s="24" t="n">
        <v>42170</v>
      </c>
      <c r="P228" s="27" t="n">
        <v>2515000</v>
      </c>
      <c r="Q228" s="25" t="n">
        <f aca="false">SUM(P228/H228)</f>
        <v>19.3461538461538</v>
      </c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71</v>
      </c>
      <c r="AB228" s="30" t="n">
        <v>0.05</v>
      </c>
      <c r="AC228" s="31" t="n">
        <f aca="false">IF(AA228=Tables!J$5,AB228*P228,)</f>
        <v>0</v>
      </c>
      <c r="AD228" s="32"/>
      <c r="AE228" s="32"/>
      <c r="AF228" s="24"/>
      <c r="AG228" s="33"/>
      <c r="AH228" s="27" t="n">
        <v>2515000</v>
      </c>
      <c r="AI228" s="27"/>
      <c r="AL228" s="20" t="s">
        <v>132</v>
      </c>
      <c r="AM228" s="20" t="s">
        <v>920</v>
      </c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15228</v>
      </c>
      <c r="B229" s="20" t="s">
        <v>923</v>
      </c>
      <c r="C229" s="21" t="s">
        <v>118</v>
      </c>
      <c r="D229" s="20" t="s">
        <v>205</v>
      </c>
      <c r="E229" s="21"/>
      <c r="G229" s="22"/>
      <c r="H229" s="23"/>
      <c r="I229" s="22"/>
      <c r="J229" s="22" t="s">
        <v>67</v>
      </c>
      <c r="K229" s="22" t="s">
        <v>68</v>
      </c>
      <c r="L229" s="22" t="s">
        <v>119</v>
      </c>
      <c r="M229" s="22" t="s">
        <v>106</v>
      </c>
      <c r="N229" s="22" t="s">
        <v>64</v>
      </c>
      <c r="O229" s="24" t="n">
        <v>42125</v>
      </c>
      <c r="P229" s="27" t="n">
        <v>1575000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77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true" customHeight="true" outlineLevel="0" collapsed="false">
      <c r="A230" s="19" t="n">
        <v>15229</v>
      </c>
      <c r="B230" s="20" t="s">
        <v>924</v>
      </c>
      <c r="C230" s="21" t="s">
        <v>925</v>
      </c>
      <c r="D230" s="20" t="s">
        <v>926</v>
      </c>
      <c r="E230" s="21" t="s">
        <v>63</v>
      </c>
      <c r="F230" s="20" t="s">
        <v>64</v>
      </c>
      <c r="G230" s="22" t="s">
        <v>65</v>
      </c>
      <c r="H230" s="23"/>
      <c r="I230" s="22" t="s">
        <v>102</v>
      </c>
      <c r="J230" s="22" t="s">
        <v>67</v>
      </c>
      <c r="K230" s="22" t="s">
        <v>92</v>
      </c>
      <c r="L230" s="22" t="s">
        <v>93</v>
      </c>
      <c r="M230" s="22" t="s">
        <v>94</v>
      </c>
      <c r="N230" s="22" t="s">
        <v>64</v>
      </c>
      <c r="O230" s="24" t="n">
        <v>42128</v>
      </c>
      <c r="P230" s="27" t="n">
        <v>450</v>
      </c>
      <c r="Q230" s="25" t="e">
        <f aca="false">SUM(P230/H230)</f>
        <v>#DIV/0!</v>
      </c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71</v>
      </c>
      <c r="AB230" s="30" t="n">
        <v>0.1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L230" s="20" t="s">
        <v>927</v>
      </c>
      <c r="AM230" s="20" t="s">
        <v>927</v>
      </c>
      <c r="AW230" s="27"/>
      <c r="AY230" s="27"/>
      <c r="BA230" s="27"/>
      <c r="BC230" s="27"/>
      <c r="BE230" s="27"/>
      <c r="BG230" s="27"/>
    </row>
    <row r="231" s="20" customFormat="true" ht="12.75" hidden="true" customHeight="true" outlineLevel="0" collapsed="false">
      <c r="A231" s="19" t="n">
        <v>15230</v>
      </c>
      <c r="B231" s="20" t="s">
        <v>928</v>
      </c>
      <c r="C231" s="21" t="s">
        <v>929</v>
      </c>
      <c r="D231" s="20" t="s">
        <v>640</v>
      </c>
      <c r="E231" s="21" t="s">
        <v>178</v>
      </c>
      <c r="F231" s="20" t="s">
        <v>64</v>
      </c>
      <c r="G231" s="22" t="s">
        <v>65</v>
      </c>
      <c r="H231" s="23"/>
      <c r="I231" s="22" t="s">
        <v>102</v>
      </c>
      <c r="J231" s="22" t="s">
        <v>104</v>
      </c>
      <c r="K231" s="22" t="s">
        <v>92</v>
      </c>
      <c r="L231" s="22" t="s">
        <v>93</v>
      </c>
      <c r="M231" s="22" t="s">
        <v>94</v>
      </c>
      <c r="N231" s="22" t="s">
        <v>64</v>
      </c>
      <c r="O231" s="24" t="n">
        <v>42128</v>
      </c>
      <c r="P231" s="27" t="n">
        <v>4610</v>
      </c>
      <c r="Q231" s="25" t="e">
        <f aca="false">SUM(P231/H231)</f>
        <v>#DIV/0!</v>
      </c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71</v>
      </c>
      <c r="AB231" s="30" t="n">
        <v>0.1</v>
      </c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L231" s="20" t="s">
        <v>643</v>
      </c>
      <c r="AM231" s="20" t="s">
        <v>930</v>
      </c>
      <c r="AW231" s="27"/>
      <c r="AY231" s="27"/>
      <c r="BA231" s="27"/>
      <c r="BC231" s="27"/>
      <c r="BE231" s="27"/>
      <c r="BG231" s="27"/>
    </row>
    <row r="232" s="20" customFormat="true" ht="12.75" hidden="false" customHeight="true" outlineLevel="0" collapsed="false">
      <c r="A232" s="19" t="n">
        <v>15231</v>
      </c>
      <c r="B232" s="20" t="s">
        <v>931</v>
      </c>
      <c r="C232" s="21" t="s">
        <v>932</v>
      </c>
      <c r="D232" s="20" t="s">
        <v>572</v>
      </c>
      <c r="E232" s="21" t="s">
        <v>63</v>
      </c>
      <c r="F232" s="20" t="s">
        <v>64</v>
      </c>
      <c r="G232" s="22" t="s">
        <v>65</v>
      </c>
      <c r="H232" s="23"/>
      <c r="I232" s="22" t="s">
        <v>102</v>
      </c>
      <c r="J232" s="22" t="s">
        <v>67</v>
      </c>
      <c r="K232" s="22" t="s">
        <v>92</v>
      </c>
      <c r="L232" s="22" t="s">
        <v>93</v>
      </c>
      <c r="M232" s="22" t="s">
        <v>94</v>
      </c>
      <c r="N232" s="22" t="s">
        <v>64</v>
      </c>
      <c r="O232" s="24" t="n">
        <v>42130</v>
      </c>
      <c r="P232" s="27" t="n">
        <v>2720</v>
      </c>
      <c r="Q232" s="25" t="e">
        <f aca="false">SUM(P232/H232)</f>
        <v>#DIV/0!</v>
      </c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109</v>
      </c>
      <c r="AB232" s="30" t="n">
        <v>0.05</v>
      </c>
      <c r="AC232" s="31" t="n">
        <f aca="false">IF(AA232=Tables!J$5,AB232*P232,)</f>
        <v>0</v>
      </c>
      <c r="AD232" s="32"/>
      <c r="AE232" s="32"/>
      <c r="AF232" s="24"/>
      <c r="AG232" s="33"/>
      <c r="AH232" s="27"/>
      <c r="AI232" s="27"/>
      <c r="AL232" s="20" t="s">
        <v>933</v>
      </c>
      <c r="AM232" s="20" t="s">
        <v>934</v>
      </c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15232</v>
      </c>
      <c r="B233" s="20" t="s">
        <v>935</v>
      </c>
      <c r="C233" s="21" t="s">
        <v>144</v>
      </c>
      <c r="D233" s="20" t="s">
        <v>936</v>
      </c>
      <c r="E233" s="21" t="s">
        <v>178</v>
      </c>
      <c r="F233" s="20" t="s">
        <v>64</v>
      </c>
      <c r="G233" s="22" t="s">
        <v>65</v>
      </c>
      <c r="H233" s="23"/>
      <c r="I233" s="22" t="s">
        <v>102</v>
      </c>
      <c r="J233" s="22" t="s">
        <v>76</v>
      </c>
      <c r="K233" s="22" t="s">
        <v>68</v>
      </c>
      <c r="L233" s="22" t="s">
        <v>131</v>
      </c>
      <c r="M233" s="22" t="s">
        <v>70</v>
      </c>
      <c r="N233" s="22" t="s">
        <v>64</v>
      </c>
      <c r="O233" s="24" t="n">
        <v>42128</v>
      </c>
      <c r="P233" s="27" t="n">
        <v>0</v>
      </c>
      <c r="Q233" s="25" t="e">
        <f aca="false">SUM(P233/H233)</f>
        <v>#DIV/0!</v>
      </c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155</v>
      </c>
      <c r="AB233" s="30" t="n">
        <v>0</v>
      </c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L233" s="20" t="s">
        <v>110</v>
      </c>
      <c r="AM233" s="20" t="s">
        <v>937</v>
      </c>
      <c r="AW233" s="27"/>
      <c r="AY233" s="27"/>
      <c r="BA233" s="27"/>
      <c r="BC233" s="27"/>
      <c r="BE233" s="27"/>
      <c r="BG233" s="27"/>
    </row>
    <row r="234" s="20" customFormat="true" ht="12.75" hidden="true" customHeight="true" outlineLevel="0" collapsed="false">
      <c r="A234" s="19" t="n">
        <v>15233</v>
      </c>
      <c r="B234" s="20" t="s">
        <v>938</v>
      </c>
      <c r="C234" s="21" t="s">
        <v>939</v>
      </c>
      <c r="D234" s="20" t="s">
        <v>940</v>
      </c>
      <c r="E234" s="21" t="s">
        <v>941</v>
      </c>
      <c r="F234" s="20" t="s">
        <v>64</v>
      </c>
      <c r="G234" s="22" t="s">
        <v>218</v>
      </c>
      <c r="H234" s="23"/>
      <c r="I234" s="22" t="s">
        <v>181</v>
      </c>
      <c r="J234" s="22" t="s">
        <v>67</v>
      </c>
      <c r="K234" s="22" t="s">
        <v>92</v>
      </c>
      <c r="L234" s="22" t="s">
        <v>93</v>
      </c>
      <c r="M234" s="22" t="s">
        <v>94</v>
      </c>
      <c r="N234" s="22" t="s">
        <v>64</v>
      </c>
      <c r="O234" s="24" t="n">
        <v>42130</v>
      </c>
      <c r="P234" s="27" t="n">
        <v>256130</v>
      </c>
      <c r="Q234" s="25" t="e">
        <f aca="false">SUM(P234/H234)</f>
        <v>#DIV/0!</v>
      </c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77</v>
      </c>
      <c r="AB234" s="30" t="n">
        <v>0</v>
      </c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L234" s="20" t="s">
        <v>942</v>
      </c>
      <c r="AM234" s="20" t="s">
        <v>943</v>
      </c>
      <c r="AW234" s="27"/>
      <c r="AY234" s="27"/>
      <c r="BA234" s="27"/>
      <c r="BC234" s="27"/>
      <c r="BE234" s="27"/>
      <c r="BG234" s="27"/>
    </row>
    <row r="235" s="20" customFormat="true" ht="12.75" hidden="false" customHeight="true" outlineLevel="0" collapsed="false">
      <c r="A235" s="19" t="n">
        <v>15234</v>
      </c>
      <c r="B235" s="20" t="s">
        <v>944</v>
      </c>
      <c r="C235" s="21" t="s">
        <v>945</v>
      </c>
      <c r="D235" s="20" t="s">
        <v>946</v>
      </c>
      <c r="E235" s="21" t="s">
        <v>947</v>
      </c>
      <c r="F235" s="20" t="s">
        <v>64</v>
      </c>
      <c r="G235" s="22" t="s">
        <v>65</v>
      </c>
      <c r="H235" s="23"/>
      <c r="I235" s="22" t="s">
        <v>91</v>
      </c>
      <c r="J235" s="22" t="s">
        <v>67</v>
      </c>
      <c r="K235" s="22" t="s">
        <v>92</v>
      </c>
      <c r="L235" s="22" t="s">
        <v>93</v>
      </c>
      <c r="M235" s="22" t="s">
        <v>94</v>
      </c>
      <c r="N235" s="22" t="s">
        <v>64</v>
      </c>
      <c r="O235" s="24" t="n">
        <v>42130</v>
      </c>
      <c r="P235" s="27" t="n">
        <v>7475</v>
      </c>
      <c r="Q235" s="25" t="e">
        <f aca="false">SUM(P235/H235)</f>
        <v>#DIV/0!</v>
      </c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109</v>
      </c>
      <c r="AB235" s="30" t="n">
        <v>0.05</v>
      </c>
      <c r="AC235" s="31" t="n">
        <f aca="false">IF(AA235=Tables!J$5,AB235*P235,)</f>
        <v>0</v>
      </c>
      <c r="AD235" s="32"/>
      <c r="AE235" s="32"/>
      <c r="AF235" s="24"/>
      <c r="AG235" s="39"/>
      <c r="AH235" s="27"/>
      <c r="AI235" s="27"/>
      <c r="AL235" s="20" t="s">
        <v>948</v>
      </c>
      <c r="AM235" s="20" t="s">
        <v>949</v>
      </c>
      <c r="AW235" s="27"/>
      <c r="AY235" s="27"/>
      <c r="BA235" s="27"/>
      <c r="BC235" s="27"/>
      <c r="BE235" s="27"/>
      <c r="BG235" s="27"/>
    </row>
    <row r="236" s="20" customFormat="true" ht="12.75" hidden="true" customHeight="true" outlineLevel="0" collapsed="false">
      <c r="A236" s="19" t="n">
        <v>15235</v>
      </c>
      <c r="B236" s="20" t="s">
        <v>950</v>
      </c>
      <c r="C236" s="21" t="s">
        <v>951</v>
      </c>
      <c r="E236" s="21" t="s">
        <v>952</v>
      </c>
      <c r="F236" s="20" t="s">
        <v>64</v>
      </c>
      <c r="G236" s="22" t="s">
        <v>65</v>
      </c>
      <c r="H236" s="23"/>
      <c r="I236" s="22" t="s">
        <v>102</v>
      </c>
      <c r="J236" s="22" t="s">
        <v>67</v>
      </c>
      <c r="K236" s="22" t="s">
        <v>92</v>
      </c>
      <c r="L236" s="22" t="s">
        <v>93</v>
      </c>
      <c r="M236" s="22" t="s">
        <v>94</v>
      </c>
      <c r="N236" s="22" t="s">
        <v>64</v>
      </c>
      <c r="O236" s="24" t="n">
        <v>42129</v>
      </c>
      <c r="P236" s="27" t="n">
        <v>3981</v>
      </c>
      <c r="Q236" s="25" t="e">
        <f aca="false">SUM(P236/H236)</f>
        <v>#DIV/0!</v>
      </c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71</v>
      </c>
      <c r="AB236" s="30" t="n">
        <v>1</v>
      </c>
      <c r="AC236" s="31" t="n">
        <f aca="false">IF(AA236=Tables!J$5,AB236*P236,)</f>
        <v>0</v>
      </c>
      <c r="AD236" s="32"/>
      <c r="AE236" s="32"/>
      <c r="AF236" s="24"/>
      <c r="AG236" s="39"/>
      <c r="AH236" s="27"/>
      <c r="AI236" s="27"/>
      <c r="AL236" s="20" t="s">
        <v>953</v>
      </c>
      <c r="AM236" s="20" t="s">
        <v>954</v>
      </c>
      <c r="AW236" s="27"/>
      <c r="AY236" s="27"/>
      <c r="BA236" s="27"/>
      <c r="BC236" s="27"/>
      <c r="BE236" s="27"/>
      <c r="BG236" s="27"/>
    </row>
    <row r="237" s="20" customFormat="true" ht="12.75" hidden="true" customHeight="true" outlineLevel="0" collapsed="false">
      <c r="A237" s="19" t="n">
        <v>15236</v>
      </c>
      <c r="B237" s="20" t="s">
        <v>955</v>
      </c>
      <c r="C237" s="21" t="s">
        <v>956</v>
      </c>
      <c r="D237" s="20" t="s">
        <v>957</v>
      </c>
      <c r="E237" s="21" t="s">
        <v>84</v>
      </c>
      <c r="F237" s="20" t="s">
        <v>64</v>
      </c>
      <c r="G237" s="22" t="s">
        <v>65</v>
      </c>
      <c r="H237" s="23" t="n">
        <v>8000</v>
      </c>
      <c r="I237" s="22" t="s">
        <v>408</v>
      </c>
      <c r="J237" s="22" t="s">
        <v>76</v>
      </c>
      <c r="K237" s="22" t="s">
        <v>68</v>
      </c>
      <c r="L237" s="22" t="s">
        <v>69</v>
      </c>
      <c r="M237" s="22" t="s">
        <v>70</v>
      </c>
      <c r="N237" s="22" t="s">
        <v>64</v>
      </c>
      <c r="O237" s="24" t="n">
        <v>42144</v>
      </c>
      <c r="P237" s="27" t="n">
        <v>1339206</v>
      </c>
      <c r="Q237" s="25" t="n">
        <f aca="false">SUM(P237/H237)</f>
        <v>167.40075</v>
      </c>
      <c r="R237" s="27" t="n">
        <v>12945</v>
      </c>
      <c r="S237" s="27"/>
      <c r="T237" s="27"/>
      <c r="U237" s="27"/>
      <c r="V237" s="27"/>
      <c r="W237" s="27"/>
      <c r="X237" s="28"/>
      <c r="Y237" s="28"/>
      <c r="Z237" s="27"/>
      <c r="AA237" s="29" t="s">
        <v>77</v>
      </c>
      <c r="AB237" s="30" t="n">
        <v>0.05</v>
      </c>
      <c r="AC237" s="31" t="n">
        <f aca="false">IF(AA237=Tables!J$5,AB237*P237,)</f>
        <v>0</v>
      </c>
      <c r="AD237" s="32"/>
      <c r="AE237" s="32"/>
      <c r="AF237" s="24"/>
      <c r="AG237" s="39"/>
      <c r="AH237" s="27"/>
      <c r="AI237" s="27"/>
      <c r="AL237" s="20" t="s">
        <v>86</v>
      </c>
      <c r="AW237" s="27"/>
      <c r="AY237" s="27"/>
      <c r="BA237" s="27"/>
      <c r="BC237" s="27"/>
      <c r="BE237" s="27"/>
      <c r="BG237" s="27"/>
    </row>
    <row r="238" s="20" customFormat="true" ht="12.75" hidden="true" customHeight="true" outlineLevel="0" collapsed="false">
      <c r="A238" s="19" t="n">
        <v>15237</v>
      </c>
      <c r="B238" s="20" t="s">
        <v>958</v>
      </c>
      <c r="C238" s="21" t="s">
        <v>144</v>
      </c>
      <c r="D238" s="20" t="s">
        <v>959</v>
      </c>
      <c r="E238" s="21" t="s">
        <v>171</v>
      </c>
      <c r="F238" s="20" t="s">
        <v>64</v>
      </c>
      <c r="G238" s="22" t="s">
        <v>65</v>
      </c>
      <c r="H238" s="23"/>
      <c r="I238" s="22" t="s">
        <v>102</v>
      </c>
      <c r="J238" s="22" t="s">
        <v>104</v>
      </c>
      <c r="K238" s="22" t="s">
        <v>92</v>
      </c>
      <c r="L238" s="22" t="s">
        <v>131</v>
      </c>
      <c r="M238" s="22" t="s">
        <v>70</v>
      </c>
      <c r="N238" s="22" t="s">
        <v>64</v>
      </c>
      <c r="O238" s="24" t="n">
        <v>42131</v>
      </c>
      <c r="P238" s="27" t="n">
        <v>20920</v>
      </c>
      <c r="Q238" s="25" t="e">
        <f aca="false">SUM(P238/H238)</f>
        <v>#DIV/0!</v>
      </c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71</v>
      </c>
      <c r="AB238" s="30" t="n">
        <v>0.1</v>
      </c>
      <c r="AC238" s="31" t="n">
        <f aca="false">IF(AA238=Tables!J$5,AB238*P238,)</f>
        <v>0</v>
      </c>
      <c r="AD238" s="32"/>
      <c r="AE238" s="32"/>
      <c r="AF238" s="24"/>
      <c r="AG238" s="39"/>
      <c r="AH238" s="27"/>
      <c r="AI238" s="27"/>
      <c r="AL238" s="20" t="s">
        <v>301</v>
      </c>
      <c r="AM238" s="20" t="s">
        <v>461</v>
      </c>
      <c r="AW238" s="27"/>
      <c r="AY238" s="27"/>
      <c r="BA238" s="27"/>
      <c r="BC238" s="27"/>
      <c r="BE238" s="27"/>
      <c r="BG238" s="27"/>
    </row>
    <row r="239" s="20" customFormat="true" ht="12.75" hidden="true" customHeight="true" outlineLevel="0" collapsed="false">
      <c r="A239" s="19" t="n">
        <v>15238</v>
      </c>
      <c r="B239" s="20" t="s">
        <v>960</v>
      </c>
      <c r="C239" s="21" t="s">
        <v>961</v>
      </c>
      <c r="D239" s="20" t="s">
        <v>523</v>
      </c>
      <c r="E239" s="21" t="s">
        <v>962</v>
      </c>
      <c r="F239" s="20" t="s">
        <v>64</v>
      </c>
      <c r="G239" s="22" t="s">
        <v>65</v>
      </c>
      <c r="H239" s="23" t="n">
        <v>2310</v>
      </c>
      <c r="I239" s="22" t="s">
        <v>102</v>
      </c>
      <c r="J239" s="22" t="s">
        <v>76</v>
      </c>
      <c r="K239" s="22" t="s">
        <v>68</v>
      </c>
      <c r="L239" s="22" t="s">
        <v>148</v>
      </c>
      <c r="M239" s="22" t="s">
        <v>70</v>
      </c>
      <c r="N239" s="22" t="s">
        <v>64</v>
      </c>
      <c r="O239" s="24" t="n">
        <v>42136</v>
      </c>
      <c r="P239" s="27" t="n">
        <v>38034</v>
      </c>
      <c r="Q239" s="25" t="n">
        <f aca="false">SUM(P239/H239)</f>
        <v>16.4649350649351</v>
      </c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71</v>
      </c>
      <c r="AB239" s="30" t="n">
        <v>0.1</v>
      </c>
      <c r="AC239" s="31" t="n">
        <f aca="false">IF(AA239=Tables!J$5,AB239*P239,)</f>
        <v>0</v>
      </c>
      <c r="AD239" s="32"/>
      <c r="AE239" s="32"/>
      <c r="AF239" s="24"/>
      <c r="AG239" s="39"/>
      <c r="AH239" s="27"/>
      <c r="AI239" s="27"/>
      <c r="AL239" s="20" t="s">
        <v>110</v>
      </c>
      <c r="AM239" s="20" t="s">
        <v>963</v>
      </c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15239</v>
      </c>
      <c r="B240" s="20" t="s">
        <v>964</v>
      </c>
      <c r="C240" s="21" t="s">
        <v>965</v>
      </c>
      <c r="D240" s="20" t="s">
        <v>966</v>
      </c>
      <c r="E240" s="21" t="s">
        <v>967</v>
      </c>
      <c r="F240" s="20" t="s">
        <v>64</v>
      </c>
      <c r="G240" s="22" t="s">
        <v>65</v>
      </c>
      <c r="H240" s="23"/>
      <c r="I240" s="22" t="s">
        <v>408</v>
      </c>
      <c r="J240" s="22" t="s">
        <v>130</v>
      </c>
      <c r="K240" s="22" t="s">
        <v>92</v>
      </c>
      <c r="L240" s="22" t="s">
        <v>148</v>
      </c>
      <c r="M240" s="22" t="s">
        <v>70</v>
      </c>
      <c r="N240" s="22" t="s">
        <v>64</v>
      </c>
      <c r="O240" s="24" t="n">
        <v>42137</v>
      </c>
      <c r="P240" s="27" t="n">
        <v>6282618</v>
      </c>
      <c r="Q240" s="25" t="e">
        <f aca="false">SUM(P240/H240)</f>
        <v>#DIV/0!</v>
      </c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77</v>
      </c>
      <c r="AB240" s="30" t="n">
        <v>0.05</v>
      </c>
      <c r="AC240" s="31" t="n">
        <f aca="false">IF(AA240=Tables!J$5,AB240*P240,)</f>
        <v>0</v>
      </c>
      <c r="AD240" s="32"/>
      <c r="AE240" s="32"/>
      <c r="AF240" s="24"/>
      <c r="AG240" s="39"/>
      <c r="AH240" s="27"/>
      <c r="AI240" s="27"/>
      <c r="AL240" s="20" t="s">
        <v>968</v>
      </c>
      <c r="AM240" s="20" t="s">
        <v>969</v>
      </c>
      <c r="AW240" s="27"/>
      <c r="AY240" s="27"/>
      <c r="BA240" s="27"/>
      <c r="BC240" s="27"/>
      <c r="BE240" s="27"/>
      <c r="BG240" s="27"/>
    </row>
    <row r="241" s="20" customFormat="true" ht="12.75" hidden="false" customHeight="true" outlineLevel="0" collapsed="false">
      <c r="A241" s="19" t="n">
        <v>15240</v>
      </c>
      <c r="B241" s="20" t="s">
        <v>970</v>
      </c>
      <c r="C241" s="21" t="s">
        <v>971</v>
      </c>
      <c r="D241" s="20" t="s">
        <v>972</v>
      </c>
      <c r="E241" s="21" t="s">
        <v>63</v>
      </c>
      <c r="F241" s="20" t="s">
        <v>64</v>
      </c>
      <c r="G241" s="22" t="s">
        <v>65</v>
      </c>
      <c r="H241" s="23"/>
      <c r="I241" s="22" t="s">
        <v>102</v>
      </c>
      <c r="J241" s="22" t="s">
        <v>67</v>
      </c>
      <c r="K241" s="22" t="s">
        <v>92</v>
      </c>
      <c r="L241" s="22" t="s">
        <v>148</v>
      </c>
      <c r="M241" s="22" t="s">
        <v>70</v>
      </c>
      <c r="N241" s="22" t="s">
        <v>64</v>
      </c>
      <c r="O241" s="24" t="n">
        <v>42135</v>
      </c>
      <c r="P241" s="27" t="n">
        <v>10614</v>
      </c>
      <c r="Q241" s="25" t="e">
        <f aca="false">SUM(P241/H241)</f>
        <v>#DIV/0!</v>
      </c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109</v>
      </c>
      <c r="AB241" s="30" t="n">
        <v>0.05</v>
      </c>
      <c r="AC241" s="31" t="n">
        <f aca="false">IF(AA241=Tables!J$5,AB241*P241,)</f>
        <v>0</v>
      </c>
      <c r="AD241" s="32"/>
      <c r="AE241" s="32"/>
      <c r="AF241" s="24"/>
      <c r="AG241" s="39"/>
      <c r="AH241" s="27"/>
      <c r="AI241" s="27"/>
      <c r="AL241" s="20" t="s">
        <v>110</v>
      </c>
      <c r="AM241" s="20" t="s">
        <v>973</v>
      </c>
      <c r="AW241" s="27"/>
      <c r="AY241" s="27"/>
      <c r="BA241" s="27"/>
      <c r="BC241" s="27"/>
      <c r="BE241" s="27"/>
      <c r="BG241" s="27"/>
    </row>
    <row r="242" s="20" customFormat="true" ht="12.75" hidden="false" customHeight="true" outlineLevel="0" collapsed="false">
      <c r="A242" s="19" t="n">
        <v>15241</v>
      </c>
      <c r="B242" s="20" t="s">
        <v>974</v>
      </c>
      <c r="C242" s="21" t="s">
        <v>144</v>
      </c>
      <c r="E242" s="21" t="s">
        <v>975</v>
      </c>
      <c r="F242" s="20" t="s">
        <v>64</v>
      </c>
      <c r="G242" s="22" t="s">
        <v>65</v>
      </c>
      <c r="H242" s="23" t="n">
        <v>1700</v>
      </c>
      <c r="I242" s="22" t="s">
        <v>85</v>
      </c>
      <c r="J242" s="22" t="s">
        <v>130</v>
      </c>
      <c r="K242" s="22" t="s">
        <v>92</v>
      </c>
      <c r="L242" s="22" t="s">
        <v>131</v>
      </c>
      <c r="M242" s="22" t="s">
        <v>70</v>
      </c>
      <c r="N242" s="22" t="s">
        <v>64</v>
      </c>
      <c r="O242" s="24" t="n">
        <v>42132</v>
      </c>
      <c r="P242" s="27"/>
      <c r="Q242" s="25" t="n">
        <f aca="false">SUM(P242/H242)</f>
        <v>0</v>
      </c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155</v>
      </c>
      <c r="AB242" s="30" t="n">
        <v>0.02</v>
      </c>
      <c r="AC242" s="31" t="n">
        <f aca="false">IF(AA242=Tables!J$5,AB242*P242,)</f>
        <v>0</v>
      </c>
      <c r="AD242" s="32"/>
      <c r="AE242" s="32"/>
      <c r="AF242" s="24"/>
      <c r="AG242" s="39"/>
      <c r="AH242" s="27"/>
      <c r="AI242" s="27"/>
      <c r="AL242" s="20" t="s">
        <v>212</v>
      </c>
      <c r="AM242" s="20" t="s">
        <v>976</v>
      </c>
      <c r="AW242" s="27"/>
      <c r="AY242" s="27"/>
      <c r="BA242" s="27"/>
      <c r="BC242" s="27"/>
      <c r="BE242" s="27"/>
      <c r="BG242" s="27"/>
    </row>
    <row r="243" s="20" customFormat="true" ht="12.75" hidden="true" customHeight="true" outlineLevel="0" collapsed="false">
      <c r="A243" s="19" t="n">
        <v>15242</v>
      </c>
      <c r="B243" s="20" t="s">
        <v>977</v>
      </c>
      <c r="C243" s="21" t="s">
        <v>978</v>
      </c>
      <c r="D243" s="20" t="s">
        <v>979</v>
      </c>
      <c r="E243" s="21" t="s">
        <v>379</v>
      </c>
      <c r="F243" s="20" t="s">
        <v>64</v>
      </c>
      <c r="G243" s="22" t="s">
        <v>65</v>
      </c>
      <c r="H243" s="23"/>
      <c r="I243" s="22" t="s">
        <v>91</v>
      </c>
      <c r="J243" s="22" t="s">
        <v>67</v>
      </c>
      <c r="K243" s="22" t="s">
        <v>92</v>
      </c>
      <c r="L243" s="22" t="s">
        <v>93</v>
      </c>
      <c r="M243" s="22" t="s">
        <v>94</v>
      </c>
      <c r="N243" s="22" t="s">
        <v>64</v>
      </c>
      <c r="O243" s="24" t="n">
        <v>42136</v>
      </c>
      <c r="P243" s="27" t="n">
        <v>6845</v>
      </c>
      <c r="Q243" s="25" t="e">
        <f aca="false">SUM(P243/H243)</f>
        <v>#DIV/0!</v>
      </c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77</v>
      </c>
      <c r="AB243" s="30" t="n">
        <v>0.02</v>
      </c>
      <c r="AC243" s="31" t="n">
        <f aca="false">IF(AA243=Tables!J$5,AB243*P243,)</f>
        <v>0</v>
      </c>
      <c r="AD243" s="32"/>
      <c r="AE243" s="32"/>
      <c r="AF243" s="24"/>
      <c r="AG243" s="39"/>
      <c r="AH243" s="27"/>
      <c r="AI243" s="27"/>
      <c r="AL243" s="20" t="s">
        <v>980</v>
      </c>
      <c r="AM243" s="20" t="s">
        <v>981</v>
      </c>
      <c r="AW243" s="27"/>
      <c r="AY243" s="27"/>
      <c r="BA243" s="27"/>
      <c r="BC243" s="27"/>
      <c r="BE243" s="27"/>
      <c r="BG243" s="27"/>
    </row>
    <row r="244" s="20" customFormat="true" ht="12.75" hidden="false" customHeight="true" outlineLevel="0" collapsed="false">
      <c r="A244" s="19" t="n">
        <v>15243</v>
      </c>
      <c r="B244" s="20" t="s">
        <v>982</v>
      </c>
      <c r="C244" s="21" t="s">
        <v>983</v>
      </c>
      <c r="D244" s="20" t="s">
        <v>984</v>
      </c>
      <c r="E244" s="21" t="s">
        <v>84</v>
      </c>
      <c r="F244" s="20" t="s">
        <v>64</v>
      </c>
      <c r="G244" s="22" t="s">
        <v>65</v>
      </c>
      <c r="H244" s="23"/>
      <c r="I244" s="22" t="s">
        <v>91</v>
      </c>
      <c r="J244" s="22" t="s">
        <v>130</v>
      </c>
      <c r="K244" s="22" t="s">
        <v>182</v>
      </c>
      <c r="L244" s="22" t="s">
        <v>93</v>
      </c>
      <c r="M244" s="22" t="s">
        <v>94</v>
      </c>
      <c r="N244" s="22" t="s">
        <v>64</v>
      </c>
      <c r="O244" s="24" t="n">
        <v>42139</v>
      </c>
      <c r="P244" s="27" t="n">
        <v>148000</v>
      </c>
      <c r="Q244" s="25" t="e">
        <f aca="false">SUM(P244/H244)</f>
        <v>#DIV/0!</v>
      </c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109</v>
      </c>
      <c r="AB244" s="30" t="n">
        <v>0.2</v>
      </c>
      <c r="AC244" s="31" t="n">
        <f aca="false">IF(AA244=Tables!J$5,AB244*P244,)</f>
        <v>0</v>
      </c>
      <c r="AD244" s="32"/>
      <c r="AE244" s="32"/>
      <c r="AF244" s="24"/>
      <c r="AG244" s="39"/>
      <c r="AH244" s="27"/>
      <c r="AI244" s="27"/>
      <c r="AL244" s="20" t="s">
        <v>900</v>
      </c>
      <c r="AM244" s="20" t="s">
        <v>901</v>
      </c>
      <c r="AW244" s="27"/>
      <c r="AY244" s="27"/>
      <c r="BA244" s="27"/>
      <c r="BC244" s="27"/>
      <c r="BE244" s="27"/>
      <c r="BG244" s="27"/>
    </row>
    <row r="245" s="20" customFormat="true" ht="12.75" hidden="true" customHeight="true" outlineLevel="0" collapsed="false">
      <c r="A245" s="19" t="n">
        <v>15244</v>
      </c>
      <c r="B245" s="20" t="s">
        <v>985</v>
      </c>
      <c r="C245" s="21" t="s">
        <v>986</v>
      </c>
      <c r="D245" s="20" t="s">
        <v>552</v>
      </c>
      <c r="E245" s="21" t="s">
        <v>63</v>
      </c>
      <c r="F245" s="20" t="s">
        <v>64</v>
      </c>
      <c r="G245" s="22" t="s">
        <v>65</v>
      </c>
      <c r="H245" s="23" t="n">
        <v>17170</v>
      </c>
      <c r="I245" s="22" t="s">
        <v>102</v>
      </c>
      <c r="J245" s="22" t="s">
        <v>76</v>
      </c>
      <c r="K245" s="22" t="s">
        <v>68</v>
      </c>
      <c r="L245" s="22" t="s">
        <v>69</v>
      </c>
      <c r="M245" s="22" t="s">
        <v>70</v>
      </c>
      <c r="N245" s="22" t="s">
        <v>64</v>
      </c>
      <c r="O245" s="24" t="n">
        <v>42138</v>
      </c>
      <c r="P245" s="27" t="n">
        <v>227089</v>
      </c>
      <c r="Q245" s="25" t="n">
        <f aca="false">SUM(P245/H245)</f>
        <v>13.2259172976121</v>
      </c>
      <c r="R245" s="27" t="n">
        <v>6163</v>
      </c>
      <c r="S245" s="27" t="n">
        <v>2569</v>
      </c>
      <c r="T245" s="27" t="n">
        <v>800</v>
      </c>
      <c r="U245" s="27" t="n">
        <v>11348</v>
      </c>
      <c r="V245" s="27"/>
      <c r="W245" s="27"/>
      <c r="X245" s="28"/>
      <c r="Y245" s="28"/>
      <c r="Z245" s="27"/>
      <c r="AA245" s="29" t="s">
        <v>71</v>
      </c>
      <c r="AB245" s="30"/>
      <c r="AC245" s="31" t="n">
        <f aca="false">IF(AA245=Tables!J$5,AB245*P245,)</f>
        <v>0</v>
      </c>
      <c r="AD245" s="32"/>
      <c r="AE245" s="32"/>
      <c r="AF245" s="24"/>
      <c r="AG245" s="39"/>
      <c r="AH245" s="27" t="n">
        <v>243252</v>
      </c>
      <c r="AI245" s="27"/>
      <c r="AL245" s="20" t="s">
        <v>110</v>
      </c>
      <c r="AM245" s="20" t="s">
        <v>279</v>
      </c>
      <c r="AW245" s="27"/>
      <c r="AY245" s="27"/>
      <c r="BA245" s="27"/>
      <c r="BC245" s="27"/>
      <c r="BE245" s="27"/>
      <c r="BG245" s="27"/>
    </row>
    <row r="246" s="20" customFormat="true" ht="12.75" hidden="false" customHeight="true" outlineLevel="0" collapsed="false">
      <c r="A246" s="19" t="n">
        <v>15245</v>
      </c>
      <c r="B246" s="20" t="s">
        <v>987</v>
      </c>
      <c r="C246" s="21" t="s">
        <v>988</v>
      </c>
      <c r="D246" s="20" t="s">
        <v>170</v>
      </c>
      <c r="E246" s="21" t="s">
        <v>171</v>
      </c>
      <c r="F246" s="20" t="s">
        <v>64</v>
      </c>
      <c r="G246" s="22" t="s">
        <v>65</v>
      </c>
      <c r="H246" s="23"/>
      <c r="I246" s="22" t="s">
        <v>102</v>
      </c>
      <c r="J246" s="22" t="s">
        <v>104</v>
      </c>
      <c r="K246" s="22" t="s">
        <v>92</v>
      </c>
      <c r="L246" s="22" t="s">
        <v>93</v>
      </c>
      <c r="M246" s="22" t="s">
        <v>94</v>
      </c>
      <c r="N246" s="22" t="s">
        <v>64</v>
      </c>
      <c r="O246" s="24" t="n">
        <v>42136</v>
      </c>
      <c r="P246" s="27" t="n">
        <v>870</v>
      </c>
      <c r="Q246" s="25" t="e">
        <f aca="false">SUM(P246/H246)</f>
        <v>#DIV/0!</v>
      </c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109</v>
      </c>
      <c r="AB246" s="30" t="n">
        <v>0.05</v>
      </c>
      <c r="AC246" s="31" t="n">
        <f aca="false">IF(AA246=Tables!J$5,AB246*P246,)</f>
        <v>0</v>
      </c>
      <c r="AD246" s="32"/>
      <c r="AE246" s="32"/>
      <c r="AF246" s="24"/>
      <c r="AG246" s="39"/>
      <c r="AH246" s="27"/>
      <c r="AI246" s="27"/>
      <c r="AL246" s="20" t="s">
        <v>876</v>
      </c>
      <c r="AM246" s="20" t="s">
        <v>989</v>
      </c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15246</v>
      </c>
      <c r="B247" s="20" t="s">
        <v>990</v>
      </c>
      <c r="C247" s="21" t="s">
        <v>991</v>
      </c>
      <c r="D247" s="20" t="s">
        <v>992</v>
      </c>
      <c r="E247" s="21" t="s">
        <v>379</v>
      </c>
      <c r="F247" s="20" t="s">
        <v>64</v>
      </c>
      <c r="G247" s="22" t="s">
        <v>65</v>
      </c>
      <c r="H247" s="23"/>
      <c r="I247" s="22" t="s">
        <v>102</v>
      </c>
      <c r="J247" s="22" t="s">
        <v>76</v>
      </c>
      <c r="K247" s="22" t="s">
        <v>68</v>
      </c>
      <c r="L247" s="22" t="s">
        <v>93</v>
      </c>
      <c r="M247" s="22" t="s">
        <v>94</v>
      </c>
      <c r="N247" s="22" t="s">
        <v>64</v>
      </c>
      <c r="O247" s="24" t="n">
        <v>42140</v>
      </c>
      <c r="P247" s="27" t="n">
        <v>73775</v>
      </c>
      <c r="Q247" s="25" t="e">
        <f aca="false">SUM(P247/H247)</f>
        <v>#DIV/0!</v>
      </c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77</v>
      </c>
      <c r="AB247" s="30" t="n">
        <v>0.05</v>
      </c>
      <c r="AC247" s="31" t="n">
        <f aca="false">IF(AA247=Tables!J$5,AB247*P247,)</f>
        <v>0</v>
      </c>
      <c r="AD247" s="32"/>
      <c r="AE247" s="32"/>
      <c r="AF247" s="24"/>
      <c r="AG247" s="19"/>
      <c r="AH247" s="27"/>
      <c r="AI247" s="27"/>
      <c r="AL247" s="20" t="s">
        <v>993</v>
      </c>
      <c r="AM247" s="20" t="s">
        <v>994</v>
      </c>
      <c r="AW247" s="27"/>
      <c r="AY247" s="27"/>
      <c r="BA247" s="27"/>
      <c r="BC247" s="27"/>
      <c r="BE247" s="27"/>
      <c r="BG247" s="27"/>
    </row>
    <row r="248" s="20" customFormat="true" ht="12.75" hidden="true" customHeight="true" outlineLevel="0" collapsed="false">
      <c r="A248" s="19" t="n">
        <v>15247</v>
      </c>
      <c r="B248" s="20" t="s">
        <v>995</v>
      </c>
      <c r="C248" s="21" t="s">
        <v>996</v>
      </c>
      <c r="D248" s="20" t="s">
        <v>997</v>
      </c>
      <c r="E248" s="21" t="s">
        <v>75</v>
      </c>
      <c r="F248" s="20" t="s">
        <v>64</v>
      </c>
      <c r="G248" s="22" t="s">
        <v>65</v>
      </c>
      <c r="H248" s="23"/>
      <c r="I248" s="22" t="s">
        <v>102</v>
      </c>
      <c r="J248" s="22" t="s">
        <v>67</v>
      </c>
      <c r="K248" s="22" t="s">
        <v>92</v>
      </c>
      <c r="L248" s="22" t="s">
        <v>93</v>
      </c>
      <c r="M248" s="22" t="s">
        <v>94</v>
      </c>
      <c r="N248" s="22" t="s">
        <v>64</v>
      </c>
      <c r="O248" s="24" t="n">
        <v>42139</v>
      </c>
      <c r="P248" s="27" t="n">
        <v>460</v>
      </c>
      <c r="Q248" s="25" t="e">
        <f aca="false">SUM(P248/H248)</f>
        <v>#DIV/0!</v>
      </c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71</v>
      </c>
      <c r="AB248" s="30"/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998</v>
      </c>
      <c r="AM248" s="20" t="s">
        <v>999</v>
      </c>
      <c r="AW248" s="27"/>
      <c r="AY248" s="27"/>
      <c r="BA248" s="27"/>
      <c r="BC248" s="27"/>
      <c r="BE248" s="27"/>
      <c r="BG248" s="27"/>
    </row>
    <row r="249" s="20" customFormat="true" ht="12.75" hidden="true" customHeight="true" outlineLevel="0" collapsed="false">
      <c r="A249" s="19" t="n">
        <v>15248</v>
      </c>
      <c r="B249" s="20" t="s">
        <v>1000</v>
      </c>
      <c r="C249" s="21" t="s">
        <v>1001</v>
      </c>
      <c r="D249" s="20" t="s">
        <v>1002</v>
      </c>
      <c r="E249" s="21" t="s">
        <v>84</v>
      </c>
      <c r="F249" s="20" t="s">
        <v>64</v>
      </c>
      <c r="G249" s="22" t="s">
        <v>65</v>
      </c>
      <c r="H249" s="23"/>
      <c r="I249" s="22" t="s">
        <v>408</v>
      </c>
      <c r="J249" s="22" t="s">
        <v>67</v>
      </c>
      <c r="K249" s="22" t="s">
        <v>68</v>
      </c>
      <c r="L249" s="22" t="s">
        <v>318</v>
      </c>
      <c r="M249" s="22" t="s">
        <v>70</v>
      </c>
      <c r="N249" s="22" t="s">
        <v>64</v>
      </c>
      <c r="O249" s="24" t="n">
        <v>42150</v>
      </c>
      <c r="P249" s="27" t="n">
        <v>97040</v>
      </c>
      <c r="Q249" s="25" t="e">
        <f aca="false">SUM(P249/H249)</f>
        <v>#DIV/0!</v>
      </c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 t="n">
        <v>0.1</v>
      </c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L249" s="20" t="s">
        <v>86</v>
      </c>
      <c r="AM249" s="20" t="s">
        <v>1003</v>
      </c>
      <c r="AW249" s="27"/>
      <c r="AY249" s="27"/>
      <c r="BA249" s="27"/>
      <c r="BC249" s="27"/>
      <c r="BE249" s="27"/>
      <c r="BG249" s="27"/>
    </row>
    <row r="250" s="20" customFormat="true" ht="12.75" hidden="true" customHeight="true" outlineLevel="0" collapsed="false">
      <c r="A250" s="19" t="n">
        <v>15249</v>
      </c>
      <c r="B250" s="20" t="s">
        <v>1004</v>
      </c>
      <c r="C250" s="21" t="s">
        <v>1005</v>
      </c>
      <c r="E250" s="21" t="s">
        <v>178</v>
      </c>
      <c r="F250" s="20" t="s">
        <v>64</v>
      </c>
      <c r="G250" s="22" t="s">
        <v>65</v>
      </c>
      <c r="H250" s="23"/>
      <c r="I250" s="22" t="s">
        <v>102</v>
      </c>
      <c r="J250" s="22" t="s">
        <v>67</v>
      </c>
      <c r="K250" s="22" t="s">
        <v>92</v>
      </c>
      <c r="L250" s="22" t="s">
        <v>93</v>
      </c>
      <c r="M250" s="22" t="s">
        <v>94</v>
      </c>
      <c r="N250" s="22" t="s">
        <v>64</v>
      </c>
      <c r="O250" s="24" t="n">
        <v>42139</v>
      </c>
      <c r="P250" s="27" t="n">
        <v>1934</v>
      </c>
      <c r="Q250" s="25" t="e">
        <f aca="false">SUM(P250/H250)</f>
        <v>#DIV/0!</v>
      </c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77</v>
      </c>
      <c r="AB250" s="30"/>
      <c r="AC250" s="31" t="n">
        <v>0</v>
      </c>
      <c r="AD250" s="32"/>
      <c r="AE250" s="32"/>
      <c r="AF250" s="24"/>
      <c r="AG250" s="19"/>
      <c r="AH250" s="27"/>
      <c r="AI250" s="27"/>
      <c r="AL250" s="20" t="s">
        <v>1006</v>
      </c>
      <c r="AM250" s="20" t="s">
        <v>1007</v>
      </c>
      <c r="AW250" s="27"/>
      <c r="AY250" s="27"/>
      <c r="BA250" s="27"/>
      <c r="BC250" s="27"/>
      <c r="BE250" s="27"/>
      <c r="BG250" s="27"/>
    </row>
    <row r="251" s="20" customFormat="true" ht="12.75" hidden="true" customHeight="true" outlineLevel="0" collapsed="false">
      <c r="A251" s="19" t="n">
        <v>15250</v>
      </c>
      <c r="B251" s="20" t="s">
        <v>1008</v>
      </c>
      <c r="C251" s="21" t="s">
        <v>1009</v>
      </c>
      <c r="D251" s="20" t="s">
        <v>640</v>
      </c>
      <c r="E251" s="21" t="s">
        <v>178</v>
      </c>
      <c r="F251" s="20" t="s">
        <v>64</v>
      </c>
      <c r="G251" s="22" t="s">
        <v>65</v>
      </c>
      <c r="H251" s="23"/>
      <c r="I251" s="22" t="s">
        <v>102</v>
      </c>
      <c r="J251" s="22" t="s">
        <v>67</v>
      </c>
      <c r="K251" s="22" t="s">
        <v>92</v>
      </c>
      <c r="L251" s="22" t="s">
        <v>93</v>
      </c>
      <c r="M251" s="22" t="s">
        <v>94</v>
      </c>
      <c r="N251" s="22" t="s">
        <v>64</v>
      </c>
      <c r="O251" s="24" t="n">
        <v>42144</v>
      </c>
      <c r="P251" s="27" t="n">
        <v>4000</v>
      </c>
      <c r="Q251" s="25" t="e">
        <f aca="false">SUM(P251/H251)</f>
        <v>#DIV/0!</v>
      </c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71</v>
      </c>
      <c r="AB251" s="30" t="n">
        <v>0.1</v>
      </c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L251" s="20" t="s">
        <v>643</v>
      </c>
      <c r="AM251" s="20" t="s">
        <v>930</v>
      </c>
      <c r="AW251" s="27"/>
      <c r="AY251" s="27"/>
      <c r="BA251" s="27"/>
      <c r="BC251" s="27"/>
      <c r="BE251" s="27"/>
      <c r="BG251" s="27"/>
    </row>
    <row r="252" s="20" customFormat="true" ht="12.75" hidden="false" customHeight="true" outlineLevel="0" collapsed="false">
      <c r="A252" s="19" t="n">
        <v>15251</v>
      </c>
      <c r="B252" s="20" t="s">
        <v>1010</v>
      </c>
      <c r="C252" s="21" t="s">
        <v>1011</v>
      </c>
      <c r="D252" s="20" t="s">
        <v>1012</v>
      </c>
      <c r="E252" s="21" t="s">
        <v>63</v>
      </c>
      <c r="F252" s="20" t="s">
        <v>64</v>
      </c>
      <c r="G252" s="22" t="s">
        <v>65</v>
      </c>
      <c r="H252" s="23"/>
      <c r="I252" s="22" t="s">
        <v>102</v>
      </c>
      <c r="J252" s="22" t="s">
        <v>67</v>
      </c>
      <c r="K252" s="22" t="s">
        <v>182</v>
      </c>
      <c r="L252" s="22" t="s">
        <v>93</v>
      </c>
      <c r="M252" s="22" t="s">
        <v>94</v>
      </c>
      <c r="N252" s="22" t="s">
        <v>64</v>
      </c>
      <c r="O252" s="24" t="n">
        <v>42146</v>
      </c>
      <c r="P252" s="27" t="n">
        <v>4300</v>
      </c>
      <c r="Q252" s="25" t="e">
        <f aca="false">SUM(P252/H252)</f>
        <v>#DIV/0!</v>
      </c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109</v>
      </c>
      <c r="AB252" s="30" t="n">
        <v>0.05</v>
      </c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L252" s="20" t="s">
        <v>110</v>
      </c>
      <c r="AM252" s="20" t="s">
        <v>234</v>
      </c>
      <c r="AW252" s="27"/>
      <c r="AY252" s="27"/>
      <c r="BA252" s="27"/>
      <c r="BC252" s="27"/>
      <c r="BE252" s="27"/>
      <c r="BG252" s="27"/>
    </row>
    <row r="253" s="20" customFormat="true" ht="12.75" hidden="true" customHeight="true" outlineLevel="0" collapsed="false">
      <c r="A253" s="19" t="n">
        <v>15252</v>
      </c>
      <c r="B253" s="20" t="s">
        <v>1013</v>
      </c>
      <c r="C253" s="21" t="s">
        <v>1014</v>
      </c>
      <c r="D253" s="20" t="s">
        <v>1015</v>
      </c>
      <c r="E253" s="21"/>
      <c r="F253" s="20" t="s">
        <v>64</v>
      </c>
      <c r="G253" s="22" t="s">
        <v>218</v>
      </c>
      <c r="H253" s="23"/>
      <c r="I253" s="22" t="s">
        <v>118</v>
      </c>
      <c r="J253" s="22" t="s">
        <v>67</v>
      </c>
      <c r="K253" s="22" t="s">
        <v>68</v>
      </c>
      <c r="L253" s="22" t="s">
        <v>119</v>
      </c>
      <c r="M253" s="22" t="s">
        <v>106</v>
      </c>
      <c r="N253" s="22" t="s">
        <v>64</v>
      </c>
      <c r="O253" s="24" t="n">
        <v>42146</v>
      </c>
      <c r="P253" s="27" t="n">
        <v>47750</v>
      </c>
      <c r="Q253" s="25"/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71</v>
      </c>
      <c r="AB253" s="30"/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W253" s="27"/>
      <c r="AY253" s="27"/>
      <c r="BA253" s="27"/>
      <c r="BC253" s="27"/>
      <c r="BE253" s="27"/>
      <c r="BG253" s="27"/>
    </row>
    <row r="254" s="20" customFormat="true" ht="12.75" hidden="true" customHeight="true" outlineLevel="0" collapsed="false">
      <c r="A254" s="19" t="n">
        <v>15253</v>
      </c>
      <c r="B254" s="20" t="s">
        <v>1016</v>
      </c>
      <c r="C254" s="21" t="s">
        <v>1017</v>
      </c>
      <c r="D254" s="20" t="s">
        <v>1018</v>
      </c>
      <c r="E254" s="21" t="s">
        <v>75</v>
      </c>
      <c r="F254" s="20" t="s">
        <v>64</v>
      </c>
      <c r="G254" s="22" t="s">
        <v>65</v>
      </c>
      <c r="H254" s="23"/>
      <c r="I254" s="22" t="s">
        <v>408</v>
      </c>
      <c r="J254" s="22" t="s">
        <v>76</v>
      </c>
      <c r="K254" s="22" t="s">
        <v>68</v>
      </c>
      <c r="L254" s="22" t="s">
        <v>148</v>
      </c>
      <c r="M254" s="22" t="s">
        <v>70</v>
      </c>
      <c r="N254" s="22" t="s">
        <v>64</v>
      </c>
      <c r="O254" s="24" t="n">
        <v>42152</v>
      </c>
      <c r="P254" s="27" t="n">
        <v>390694</v>
      </c>
      <c r="Q254" s="25" t="e">
        <f aca="false">SUM(P254/H254)</f>
        <v>#DIV/0!</v>
      </c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77</v>
      </c>
      <c r="AB254" s="30"/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J254" s="20" t="s">
        <v>1019</v>
      </c>
      <c r="AL254" s="20" t="s">
        <v>1019</v>
      </c>
      <c r="AM254" s="20" t="s">
        <v>1020</v>
      </c>
      <c r="AV254" s="20" t="s">
        <v>1021</v>
      </c>
      <c r="AW254" s="27" t="n">
        <v>470000</v>
      </c>
      <c r="AX254" s="20" t="s">
        <v>1022</v>
      </c>
      <c r="AY254" s="27" t="n">
        <v>470000</v>
      </c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15254</v>
      </c>
      <c r="B255" s="20" t="s">
        <v>1023</v>
      </c>
      <c r="C255" s="21" t="s">
        <v>144</v>
      </c>
      <c r="D255" s="20" t="s">
        <v>1024</v>
      </c>
      <c r="E255" s="21" t="s">
        <v>63</v>
      </c>
      <c r="F255" s="20" t="s">
        <v>64</v>
      </c>
      <c r="G255" s="22" t="s">
        <v>65</v>
      </c>
      <c r="H255" s="23" t="n">
        <v>5511</v>
      </c>
      <c r="I255" s="22" t="s">
        <v>102</v>
      </c>
      <c r="J255" s="22" t="s">
        <v>104</v>
      </c>
      <c r="K255" s="22" t="s">
        <v>68</v>
      </c>
      <c r="L255" s="22" t="s">
        <v>131</v>
      </c>
      <c r="M255" s="22" t="s">
        <v>70</v>
      </c>
      <c r="N255" s="22" t="s">
        <v>64</v>
      </c>
      <c r="O255" s="24" t="n">
        <v>42146</v>
      </c>
      <c r="P255" s="27" t="n">
        <v>35400</v>
      </c>
      <c r="Q255" s="25" t="n">
        <f aca="false">SUM(P255/H255)</f>
        <v>6.42351660315732</v>
      </c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71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L255" s="20" t="s">
        <v>132</v>
      </c>
      <c r="AM255" s="20" t="s">
        <v>795</v>
      </c>
      <c r="AW255" s="27"/>
      <c r="AY255" s="27"/>
      <c r="BA255" s="27"/>
      <c r="BC255" s="27"/>
      <c r="BE255" s="27"/>
      <c r="BG255" s="27"/>
    </row>
    <row r="256" s="20" customFormat="true" ht="12.75" hidden="false" customHeight="true" outlineLevel="0" collapsed="false">
      <c r="A256" s="19" t="n">
        <v>15255</v>
      </c>
      <c r="B256" s="20" t="s">
        <v>1025</v>
      </c>
      <c r="C256" s="21" t="s">
        <v>1026</v>
      </c>
      <c r="D256" s="20" t="s">
        <v>114</v>
      </c>
      <c r="E256" s="21" t="s">
        <v>63</v>
      </c>
      <c r="F256" s="20" t="s">
        <v>64</v>
      </c>
      <c r="G256" s="22" t="s">
        <v>65</v>
      </c>
      <c r="H256" s="23"/>
      <c r="I256" s="22" t="s">
        <v>85</v>
      </c>
      <c r="J256" s="22" t="s">
        <v>67</v>
      </c>
      <c r="K256" s="22" t="s">
        <v>182</v>
      </c>
      <c r="L256" s="22" t="s">
        <v>93</v>
      </c>
      <c r="M256" s="22" t="s">
        <v>94</v>
      </c>
      <c r="N256" s="22" t="s">
        <v>64</v>
      </c>
      <c r="O256" s="24" t="n">
        <v>42146</v>
      </c>
      <c r="P256" s="27" t="n">
        <v>30000</v>
      </c>
      <c r="Q256" s="25" t="e">
        <f aca="false">SUM(P256/H256)</f>
        <v>#DIV/0!</v>
      </c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109</v>
      </c>
      <c r="AB256" s="30" t="n">
        <v>0.05</v>
      </c>
      <c r="AC256" s="31" t="n">
        <f aca="false">IF(AA256=Tables!J$5,AB256*P256,)</f>
        <v>0</v>
      </c>
      <c r="AD256" s="32"/>
      <c r="AE256" s="32"/>
      <c r="AF256" s="24"/>
      <c r="AG256" s="19"/>
      <c r="AH256" s="27"/>
      <c r="AI256" s="27"/>
      <c r="AL256" s="20" t="s">
        <v>183</v>
      </c>
      <c r="AM256" s="20" t="s">
        <v>184</v>
      </c>
      <c r="AW256" s="27"/>
      <c r="AY256" s="27"/>
      <c r="BA256" s="27"/>
      <c r="BC256" s="27"/>
      <c r="BE256" s="27"/>
      <c r="BG256" s="27"/>
    </row>
    <row r="257" s="20" customFormat="true" ht="12.75" hidden="true" customHeight="true" outlineLevel="0" collapsed="false">
      <c r="A257" s="19" t="n">
        <v>15256</v>
      </c>
      <c r="B257" s="20" t="s">
        <v>1027</v>
      </c>
      <c r="C257" s="21" t="s">
        <v>1028</v>
      </c>
      <c r="E257" s="21" t="s">
        <v>1029</v>
      </c>
      <c r="F257" s="20" t="s">
        <v>64</v>
      </c>
      <c r="G257" s="22" t="s">
        <v>218</v>
      </c>
      <c r="H257" s="23"/>
      <c r="I257" s="22" t="s">
        <v>118</v>
      </c>
      <c r="J257" s="22" t="s">
        <v>67</v>
      </c>
      <c r="K257" s="22" t="s">
        <v>68</v>
      </c>
      <c r="L257" s="22" t="s">
        <v>119</v>
      </c>
      <c r="M257" s="22" t="s">
        <v>106</v>
      </c>
      <c r="N257" s="22" t="s">
        <v>64</v>
      </c>
      <c r="O257" s="24" t="n">
        <v>42150</v>
      </c>
      <c r="P257" s="27" t="n">
        <v>98800</v>
      </c>
      <c r="Q257" s="25"/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77</v>
      </c>
      <c r="AB257" s="30"/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W257" s="27"/>
      <c r="AY257" s="27"/>
      <c r="BA257" s="27"/>
      <c r="BC257" s="27"/>
      <c r="BE257" s="27"/>
      <c r="BG257" s="27"/>
    </row>
    <row r="258" s="20" customFormat="true" ht="12.75" hidden="true" customHeight="true" outlineLevel="0" collapsed="false">
      <c r="A258" s="19" t="n">
        <v>15257</v>
      </c>
      <c r="B258" s="20" t="s">
        <v>1030</v>
      </c>
      <c r="C258" s="21" t="s">
        <v>1031</v>
      </c>
      <c r="D258" s="21" t="s">
        <v>1032</v>
      </c>
      <c r="E258" s="21" t="s">
        <v>63</v>
      </c>
      <c r="F258" s="20" t="s">
        <v>64</v>
      </c>
      <c r="G258" s="22" t="s">
        <v>65</v>
      </c>
      <c r="H258" s="23"/>
      <c r="I258" s="22" t="s">
        <v>66</v>
      </c>
      <c r="J258" s="22" t="s">
        <v>67</v>
      </c>
      <c r="K258" s="22" t="s">
        <v>68</v>
      </c>
      <c r="L258" s="22" t="s">
        <v>69</v>
      </c>
      <c r="M258" s="22" t="s">
        <v>70</v>
      </c>
      <c r="N258" s="22" t="s">
        <v>64</v>
      </c>
      <c r="O258" s="24" t="n">
        <v>42151</v>
      </c>
      <c r="P258" s="27" t="n">
        <v>88337</v>
      </c>
      <c r="Q258" s="25" t="e">
        <f aca="false">SUM(P258/H258)</f>
        <v>#DIV/0!</v>
      </c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71</v>
      </c>
      <c r="AB258" s="30"/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M258" s="20" t="s">
        <v>1033</v>
      </c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15258</v>
      </c>
      <c r="B259" s="20" t="s">
        <v>1034</v>
      </c>
      <c r="C259" s="21" t="s">
        <v>1031</v>
      </c>
      <c r="D259" s="21" t="s">
        <v>1035</v>
      </c>
      <c r="E259" s="21" t="s">
        <v>63</v>
      </c>
      <c r="F259" s="20" t="s">
        <v>64</v>
      </c>
      <c r="G259" s="22" t="s">
        <v>65</v>
      </c>
      <c r="H259" s="23"/>
      <c r="I259" s="22" t="s">
        <v>66</v>
      </c>
      <c r="J259" s="22" t="s">
        <v>67</v>
      </c>
      <c r="K259" s="22" t="s">
        <v>68</v>
      </c>
      <c r="L259" s="22" t="s">
        <v>69</v>
      </c>
      <c r="M259" s="22" t="s">
        <v>70</v>
      </c>
      <c r="N259" s="22" t="s">
        <v>64</v>
      </c>
      <c r="O259" s="24" t="n">
        <v>42158</v>
      </c>
      <c r="P259" s="27" t="n">
        <v>49707</v>
      </c>
      <c r="Q259" s="25" t="e">
        <f aca="false">SUM(P259/H259)</f>
        <v>#DIV/0!</v>
      </c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71</v>
      </c>
      <c r="AB259" s="30"/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M259" s="20" t="s">
        <v>1033</v>
      </c>
      <c r="AW259" s="27"/>
      <c r="AY259" s="27"/>
      <c r="BA259" s="27"/>
      <c r="BC259" s="27"/>
      <c r="BE259" s="27"/>
      <c r="BG259" s="27"/>
    </row>
    <row r="260" s="20" customFormat="true" ht="12.75" hidden="true" customHeight="true" outlineLevel="0" collapsed="false">
      <c r="A260" s="19" t="n">
        <v>15259</v>
      </c>
      <c r="B260" s="20" t="s">
        <v>1036</v>
      </c>
      <c r="C260" s="21" t="s">
        <v>1031</v>
      </c>
      <c r="D260" s="21" t="s">
        <v>1037</v>
      </c>
      <c r="E260" s="21" t="s">
        <v>63</v>
      </c>
      <c r="F260" s="20" t="s">
        <v>64</v>
      </c>
      <c r="G260" s="22" t="s">
        <v>65</v>
      </c>
      <c r="H260" s="23"/>
      <c r="I260" s="22" t="s">
        <v>66</v>
      </c>
      <c r="J260" s="22" t="s">
        <v>67</v>
      </c>
      <c r="K260" s="22" t="s">
        <v>68</v>
      </c>
      <c r="L260" s="22" t="s">
        <v>69</v>
      </c>
      <c r="M260" s="22" t="s">
        <v>70</v>
      </c>
      <c r="N260" s="22" t="s">
        <v>64</v>
      </c>
      <c r="O260" s="24" t="n">
        <v>42159</v>
      </c>
      <c r="P260" s="27" t="n">
        <v>24673</v>
      </c>
      <c r="Q260" s="25" t="e">
        <f aca="false">SUM(P260/H260)</f>
        <v>#DIV/0!</v>
      </c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71</v>
      </c>
      <c r="AB260" s="30"/>
      <c r="AC260" s="31" t="n">
        <f aca="false">IF(AA260=Tables!J$5,AB260*P260,)</f>
        <v>0</v>
      </c>
      <c r="AD260" s="32"/>
      <c r="AE260" s="32"/>
      <c r="AF260" s="24"/>
      <c r="AG260" s="19"/>
      <c r="AH260" s="27"/>
      <c r="AI260" s="27"/>
      <c r="AM260" s="20" t="s">
        <v>1033</v>
      </c>
      <c r="AW260" s="27"/>
      <c r="AY260" s="27"/>
      <c r="BA260" s="27"/>
      <c r="BC260" s="27"/>
      <c r="BE260" s="27"/>
      <c r="BG260" s="27"/>
    </row>
    <row r="261" s="20" customFormat="true" ht="12.75" hidden="true" customHeight="true" outlineLevel="0" collapsed="false">
      <c r="A261" s="19" t="n">
        <v>15260</v>
      </c>
      <c r="B261" s="20" t="s">
        <v>1038</v>
      </c>
      <c r="C261" s="21" t="s">
        <v>1031</v>
      </c>
      <c r="D261" s="21" t="s">
        <v>1039</v>
      </c>
      <c r="E261" s="21" t="s">
        <v>63</v>
      </c>
      <c r="F261" s="20" t="s">
        <v>64</v>
      </c>
      <c r="G261" s="22" t="s">
        <v>65</v>
      </c>
      <c r="H261" s="23"/>
      <c r="I261" s="22" t="s">
        <v>66</v>
      </c>
      <c r="J261" s="22" t="s">
        <v>67</v>
      </c>
      <c r="K261" s="22" t="s">
        <v>68</v>
      </c>
      <c r="L261" s="22" t="s">
        <v>69</v>
      </c>
      <c r="M261" s="22" t="s">
        <v>70</v>
      </c>
      <c r="N261" s="22" t="s">
        <v>64</v>
      </c>
      <c r="O261" s="24" t="n">
        <v>42160</v>
      </c>
      <c r="P261" s="27" t="n">
        <v>7283</v>
      </c>
      <c r="Q261" s="25" t="e">
        <f aca="false">SUM(P261/H261)</f>
        <v>#DIV/0!</v>
      </c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71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M261" s="20" t="s">
        <v>1033</v>
      </c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15261</v>
      </c>
      <c r="B262" s="20" t="s">
        <v>1040</v>
      </c>
      <c r="C262" s="21" t="s">
        <v>1041</v>
      </c>
      <c r="D262" s="20" t="s">
        <v>414</v>
      </c>
      <c r="E262" s="21" t="s">
        <v>63</v>
      </c>
      <c r="F262" s="20" t="s">
        <v>64</v>
      </c>
      <c r="G262" s="22" t="s">
        <v>65</v>
      </c>
      <c r="H262" s="23"/>
      <c r="I262" s="22" t="s">
        <v>102</v>
      </c>
      <c r="J262" s="22" t="s">
        <v>67</v>
      </c>
      <c r="K262" s="22" t="s">
        <v>68</v>
      </c>
      <c r="L262" s="22" t="s">
        <v>93</v>
      </c>
      <c r="M262" s="22" t="s">
        <v>94</v>
      </c>
      <c r="N262" s="22" t="s">
        <v>64</v>
      </c>
      <c r="O262" s="24" t="n">
        <v>42156</v>
      </c>
      <c r="P262" s="27" t="n">
        <v>8500</v>
      </c>
      <c r="Q262" s="25" t="e">
        <f aca="false">SUM(P262/H262)</f>
        <v>#DIV/0!</v>
      </c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71</v>
      </c>
      <c r="AB262" s="30" t="n">
        <v>0.05</v>
      </c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L262" s="20" t="s">
        <v>110</v>
      </c>
      <c r="AM262" s="20" t="s">
        <v>234</v>
      </c>
      <c r="AW262" s="27"/>
      <c r="AY262" s="27"/>
      <c r="BA262" s="27"/>
      <c r="BC262" s="27"/>
      <c r="BE262" s="27"/>
      <c r="BG262" s="27"/>
    </row>
    <row r="263" s="20" customFormat="true" ht="12.75" hidden="true" customHeight="true" outlineLevel="0" collapsed="false">
      <c r="A263" s="19" t="n">
        <v>15262</v>
      </c>
      <c r="B263" s="20" t="s">
        <v>1042</v>
      </c>
      <c r="C263" s="21" t="s">
        <v>1043</v>
      </c>
      <c r="D263" s="20" t="s">
        <v>97</v>
      </c>
      <c r="E263" s="21" t="s">
        <v>98</v>
      </c>
      <c r="F263" s="20" t="s">
        <v>64</v>
      </c>
      <c r="G263" s="22" t="s">
        <v>65</v>
      </c>
      <c r="H263" s="23"/>
      <c r="I263" s="22" t="s">
        <v>102</v>
      </c>
      <c r="J263" s="22" t="s">
        <v>67</v>
      </c>
      <c r="K263" s="22" t="s">
        <v>92</v>
      </c>
      <c r="L263" s="22" t="s">
        <v>93</v>
      </c>
      <c r="M263" s="22" t="s">
        <v>94</v>
      </c>
      <c r="N263" s="22" t="s">
        <v>64</v>
      </c>
      <c r="O263" s="24" t="n">
        <v>42156</v>
      </c>
      <c r="P263" s="27" t="n">
        <v>18801</v>
      </c>
      <c r="Q263" s="25" t="e">
        <f aca="false">SUM(P263/H263)</f>
        <v>#DIV/0!</v>
      </c>
      <c r="R263" s="27"/>
      <c r="S263" s="27"/>
      <c r="T263" s="27"/>
      <c r="U263" s="27"/>
      <c r="V263" s="27"/>
      <c r="W263" s="27"/>
      <c r="X263" s="28"/>
      <c r="Y263" s="28"/>
      <c r="Z263" s="27"/>
      <c r="AA263" s="29" t="s">
        <v>71</v>
      </c>
      <c r="AB263" s="30" t="n">
        <v>0.05</v>
      </c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L263" s="20" t="s">
        <v>744</v>
      </c>
      <c r="AM263" s="20" t="s">
        <v>1044</v>
      </c>
      <c r="AW263" s="27"/>
      <c r="AY263" s="27"/>
      <c r="BA263" s="27"/>
      <c r="BC263" s="27"/>
      <c r="BE263" s="27"/>
      <c r="BG263" s="27"/>
    </row>
    <row r="264" s="20" customFormat="true" ht="12.75" hidden="true" customHeight="true" outlineLevel="0" collapsed="false">
      <c r="A264" s="19" t="n">
        <v>15263</v>
      </c>
      <c r="B264" s="20" t="s">
        <v>1045</v>
      </c>
      <c r="C264" s="21" t="s">
        <v>1046</v>
      </c>
      <c r="D264" s="20" t="s">
        <v>1047</v>
      </c>
      <c r="E264" s="21" t="s">
        <v>1048</v>
      </c>
      <c r="F264" s="20" t="s">
        <v>64</v>
      </c>
      <c r="G264" s="22" t="s">
        <v>65</v>
      </c>
      <c r="H264" s="23"/>
      <c r="I264" s="22" t="s">
        <v>102</v>
      </c>
      <c r="J264" s="22" t="s">
        <v>67</v>
      </c>
      <c r="K264" s="22" t="s">
        <v>92</v>
      </c>
      <c r="L264" s="22" t="s">
        <v>93</v>
      </c>
      <c r="M264" s="22" t="s">
        <v>94</v>
      </c>
      <c r="N264" s="22" t="s">
        <v>64</v>
      </c>
      <c r="O264" s="24" t="n">
        <v>42156</v>
      </c>
      <c r="P264" s="27" t="n">
        <v>996</v>
      </c>
      <c r="Q264" s="25" t="e">
        <f aca="false">SUM(P264/H264)</f>
        <v>#DIV/0!</v>
      </c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71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L264" s="20" t="s">
        <v>1049</v>
      </c>
      <c r="AM264" s="20" t="s">
        <v>1049</v>
      </c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15264</v>
      </c>
      <c r="B265" s="20" t="s">
        <v>1050</v>
      </c>
      <c r="C265" s="21" t="s">
        <v>144</v>
      </c>
      <c r="D265" s="20" t="s">
        <v>1051</v>
      </c>
      <c r="E265" s="21" t="s">
        <v>63</v>
      </c>
      <c r="F265" s="20" t="s">
        <v>64</v>
      </c>
      <c r="G265" s="22" t="s">
        <v>65</v>
      </c>
      <c r="H265" s="23"/>
      <c r="I265" s="22" t="s">
        <v>102</v>
      </c>
      <c r="J265" s="22" t="s">
        <v>67</v>
      </c>
      <c r="K265" s="22" t="s">
        <v>68</v>
      </c>
      <c r="L265" s="22" t="s">
        <v>148</v>
      </c>
      <c r="M265" s="22" t="s">
        <v>70</v>
      </c>
      <c r="N265" s="22" t="s">
        <v>64</v>
      </c>
      <c r="O265" s="24" t="n">
        <v>42160</v>
      </c>
      <c r="P265" s="27" t="n">
        <v>208101</v>
      </c>
      <c r="Q265" s="25" t="e">
        <f aca="false">SUM(P265/H265)</f>
        <v>#DIV/0!</v>
      </c>
      <c r="R265" s="27" t="n">
        <v>5718</v>
      </c>
      <c r="S265" s="27" t="n">
        <v>224</v>
      </c>
      <c r="T265" s="27" t="n">
        <v>12928</v>
      </c>
      <c r="U265" s="27"/>
      <c r="V265" s="27"/>
      <c r="W265" s="27"/>
      <c r="X265" s="28"/>
      <c r="Y265" s="28"/>
      <c r="Z265" s="27"/>
      <c r="AA265" s="29" t="s">
        <v>77</v>
      </c>
      <c r="AB265" s="30"/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110</v>
      </c>
      <c r="AM265" s="20" t="s">
        <v>234</v>
      </c>
      <c r="AV265" s="20" t="s">
        <v>685</v>
      </c>
      <c r="AW265" s="27" t="n">
        <v>-7000</v>
      </c>
      <c r="AX265" s="20" t="s">
        <v>122</v>
      </c>
      <c r="AY265" s="27" t="n">
        <v>10000</v>
      </c>
      <c r="BA265" s="27"/>
      <c r="BC265" s="27"/>
      <c r="BE265" s="27"/>
      <c r="BG265" s="27"/>
    </row>
    <row r="266" s="20" customFormat="true" ht="12.75" hidden="true" customHeight="true" outlineLevel="0" collapsed="false">
      <c r="A266" s="19" t="n">
        <v>15265</v>
      </c>
      <c r="B266" s="20" t="s">
        <v>1052</v>
      </c>
      <c r="C266" s="21" t="s">
        <v>1053</v>
      </c>
      <c r="D266" s="20" t="s">
        <v>637</v>
      </c>
      <c r="E266" s="21" t="s">
        <v>63</v>
      </c>
      <c r="F266" s="20" t="s">
        <v>64</v>
      </c>
      <c r="G266" s="22" t="s">
        <v>65</v>
      </c>
      <c r="H266" s="23"/>
      <c r="I266" s="22" t="s">
        <v>102</v>
      </c>
      <c r="J266" s="22" t="s">
        <v>67</v>
      </c>
      <c r="K266" s="22" t="s">
        <v>182</v>
      </c>
      <c r="L266" s="22" t="s">
        <v>93</v>
      </c>
      <c r="M266" s="22" t="s">
        <v>94</v>
      </c>
      <c r="N266" s="22" t="s">
        <v>64</v>
      </c>
      <c r="O266" s="24" t="n">
        <v>42160</v>
      </c>
      <c r="P266" s="27" t="n">
        <v>1900</v>
      </c>
      <c r="Q266" s="25" t="e">
        <f aca="false">SUM(P266/H266)</f>
        <v>#DIV/0!</v>
      </c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71</v>
      </c>
      <c r="AB266" s="30" t="n">
        <v>0.1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1054</v>
      </c>
      <c r="AM266" s="20" t="s">
        <v>1055</v>
      </c>
      <c r="AW266" s="27"/>
      <c r="AY266" s="27"/>
      <c r="BA266" s="27"/>
      <c r="BC266" s="27"/>
      <c r="BE266" s="27"/>
      <c r="BG266" s="27"/>
    </row>
    <row r="267" s="20" customFormat="true" ht="12.75" hidden="true" customHeight="true" outlineLevel="0" collapsed="false">
      <c r="A267" s="19" t="n">
        <v>15266</v>
      </c>
      <c r="B267" s="20" t="s">
        <v>1056</v>
      </c>
      <c r="C267" s="21" t="s">
        <v>1057</v>
      </c>
      <c r="D267" s="20" t="s">
        <v>1058</v>
      </c>
      <c r="E267" s="21" t="s">
        <v>75</v>
      </c>
      <c r="F267" s="20" t="s">
        <v>64</v>
      </c>
      <c r="G267" s="22" t="s">
        <v>65</v>
      </c>
      <c r="H267" s="23" t="n">
        <v>9724</v>
      </c>
      <c r="I267" s="22" t="s">
        <v>102</v>
      </c>
      <c r="J267" s="22" t="s">
        <v>76</v>
      </c>
      <c r="K267" s="22" t="s">
        <v>68</v>
      </c>
      <c r="L267" s="22" t="s">
        <v>69</v>
      </c>
      <c r="M267" s="22" t="s">
        <v>70</v>
      </c>
      <c r="N267" s="22" t="s">
        <v>64</v>
      </c>
      <c r="O267" s="24" t="n">
        <v>42164</v>
      </c>
      <c r="P267" s="27"/>
      <c r="Q267" s="25" t="n">
        <f aca="false">SUM(P267/H267)</f>
        <v>0</v>
      </c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155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L267" s="20" t="s">
        <v>333</v>
      </c>
      <c r="AM267" s="20" t="s">
        <v>1059</v>
      </c>
      <c r="AW267" s="27"/>
      <c r="AY267" s="27"/>
      <c r="BA267" s="27"/>
      <c r="BC267" s="27"/>
      <c r="BE267" s="27"/>
      <c r="BG267" s="27"/>
    </row>
    <row r="268" s="20" customFormat="true" ht="12.75" hidden="false" customHeight="true" outlineLevel="0" collapsed="false">
      <c r="A268" s="19" t="n">
        <v>15267</v>
      </c>
      <c r="B268" s="20" t="s">
        <v>1060</v>
      </c>
      <c r="C268" s="21" t="s">
        <v>1061</v>
      </c>
      <c r="D268" s="20" t="s">
        <v>114</v>
      </c>
      <c r="E268" s="21" t="s">
        <v>63</v>
      </c>
      <c r="F268" s="20" t="s">
        <v>64</v>
      </c>
      <c r="G268" s="22" t="s">
        <v>65</v>
      </c>
      <c r="H268" s="23"/>
      <c r="I268" s="22" t="s">
        <v>102</v>
      </c>
      <c r="J268" s="22" t="s">
        <v>67</v>
      </c>
      <c r="K268" s="22" t="s">
        <v>182</v>
      </c>
      <c r="L268" s="22" t="s">
        <v>93</v>
      </c>
      <c r="M268" s="22" t="s">
        <v>94</v>
      </c>
      <c r="N268" s="22" t="s">
        <v>64</v>
      </c>
      <c r="O268" s="24" t="n">
        <v>42160</v>
      </c>
      <c r="P268" s="27" t="n">
        <v>7627</v>
      </c>
      <c r="Q268" s="25" t="e">
        <f aca="false">SUM(P268/H268)</f>
        <v>#DIV/0!</v>
      </c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109</v>
      </c>
      <c r="AB268" s="30" t="n">
        <v>0.05</v>
      </c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L268" s="20" t="s">
        <v>284</v>
      </c>
      <c r="AM268" s="20" t="s">
        <v>826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15268</v>
      </c>
      <c r="B269" s="20" t="s">
        <v>1062</v>
      </c>
      <c r="C269" s="21" t="s">
        <v>144</v>
      </c>
      <c r="D269" s="20" t="s">
        <v>1063</v>
      </c>
      <c r="E269" s="20" t="s">
        <v>434</v>
      </c>
      <c r="F269" s="20" t="s">
        <v>64</v>
      </c>
      <c r="G269" s="22" t="s">
        <v>65</v>
      </c>
      <c r="H269" s="23"/>
      <c r="I269" s="22" t="s">
        <v>102</v>
      </c>
      <c r="J269" s="22" t="s">
        <v>67</v>
      </c>
      <c r="K269" s="22" t="s">
        <v>68</v>
      </c>
      <c r="L269" s="22" t="s">
        <v>93</v>
      </c>
      <c r="M269" s="22" t="s">
        <v>94</v>
      </c>
      <c r="N269" s="22" t="s">
        <v>64</v>
      </c>
      <c r="O269" s="24" t="n">
        <v>42170</v>
      </c>
      <c r="P269" s="27" t="n">
        <v>41510</v>
      </c>
      <c r="Q269" s="25" t="e">
        <f aca="false">SUM(P269/H269)</f>
        <v>#DIV/0!</v>
      </c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71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L269" s="20" t="s">
        <v>1064</v>
      </c>
      <c r="AM269" s="20" t="s">
        <v>499</v>
      </c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15269</v>
      </c>
      <c r="B270" s="20" t="s">
        <v>1065</v>
      </c>
      <c r="C270" s="21" t="s">
        <v>144</v>
      </c>
      <c r="D270" s="20" t="s">
        <v>1066</v>
      </c>
      <c r="E270" s="21" t="s">
        <v>63</v>
      </c>
      <c r="F270" s="20" t="s">
        <v>64</v>
      </c>
      <c r="G270" s="22" t="s">
        <v>65</v>
      </c>
      <c r="H270" s="23" t="n">
        <v>10067</v>
      </c>
      <c r="I270" s="22" t="s">
        <v>102</v>
      </c>
      <c r="J270" s="22" t="s">
        <v>67</v>
      </c>
      <c r="K270" s="22" t="s">
        <v>68</v>
      </c>
      <c r="L270" s="22" t="s">
        <v>69</v>
      </c>
      <c r="M270" s="22" t="s">
        <v>70</v>
      </c>
      <c r="N270" s="22" t="s">
        <v>64</v>
      </c>
      <c r="O270" s="24" t="n">
        <v>42172</v>
      </c>
      <c r="P270" s="27" t="n">
        <v>212772</v>
      </c>
      <c r="Q270" s="25" t="n">
        <f aca="false">SUM(P270/H270)</f>
        <v>21.1355915367041</v>
      </c>
      <c r="R270" s="27" t="n">
        <v>5802</v>
      </c>
      <c r="S270" s="27" t="n">
        <v>8927</v>
      </c>
      <c r="T270" s="27" t="n">
        <v>6446</v>
      </c>
      <c r="U270" s="27" t="n">
        <v>6644</v>
      </c>
      <c r="V270" s="27" t="n">
        <v>450</v>
      </c>
      <c r="W270" s="27" t="n">
        <v>1350</v>
      </c>
      <c r="X270" s="28"/>
      <c r="Y270" s="28"/>
      <c r="Z270" s="27"/>
      <c r="AA270" s="29" t="s">
        <v>77</v>
      </c>
      <c r="AB270" s="30" t="n">
        <v>0.8</v>
      </c>
      <c r="AC270" s="31" t="n">
        <f aca="false">IF(AA270=Tables!J$5,AB270*P270,)</f>
        <v>0</v>
      </c>
      <c r="AD270" s="32"/>
      <c r="AE270" s="32"/>
      <c r="AF270" s="24"/>
      <c r="AG270" s="19"/>
      <c r="AH270" s="27"/>
      <c r="AI270" s="27"/>
      <c r="AL270" s="20" t="s">
        <v>132</v>
      </c>
      <c r="AM270" s="20" t="s">
        <v>795</v>
      </c>
      <c r="AW270" s="27"/>
      <c r="AY270" s="27"/>
      <c r="BA270" s="27"/>
      <c r="BC270" s="27"/>
      <c r="BE270" s="27"/>
      <c r="BG270" s="27"/>
    </row>
    <row r="271" s="20" customFormat="true" ht="12.75" hidden="true" customHeight="true" outlineLevel="0" collapsed="false">
      <c r="A271" s="19" t="n">
        <v>15270</v>
      </c>
      <c r="B271" s="20" t="s">
        <v>1067</v>
      </c>
      <c r="C271" s="21" t="s">
        <v>144</v>
      </c>
      <c r="D271" s="20" t="s">
        <v>1068</v>
      </c>
      <c r="E271" s="21" t="s">
        <v>1069</v>
      </c>
      <c r="F271" s="20" t="s">
        <v>64</v>
      </c>
      <c r="G271" s="22" t="s">
        <v>65</v>
      </c>
      <c r="H271" s="23"/>
      <c r="I271" s="22" t="s">
        <v>102</v>
      </c>
      <c r="J271" s="22" t="s">
        <v>67</v>
      </c>
      <c r="K271" s="22" t="s">
        <v>92</v>
      </c>
      <c r="L271" s="22" t="s">
        <v>93</v>
      </c>
      <c r="M271" s="22" t="s">
        <v>94</v>
      </c>
      <c r="N271" s="22" t="s">
        <v>64</v>
      </c>
      <c r="O271" s="24" t="n">
        <v>42167</v>
      </c>
      <c r="P271" s="27" t="n">
        <v>1560</v>
      </c>
      <c r="Q271" s="25" t="e">
        <f aca="false">SUM(P271/H271)</f>
        <v>#DIV/0!</v>
      </c>
      <c r="R271" s="27" t="n">
        <v>300</v>
      </c>
      <c r="S271" s="27" t="n">
        <v>575</v>
      </c>
      <c r="T271" s="27"/>
      <c r="U271" s="27"/>
      <c r="V271" s="27"/>
      <c r="W271" s="27"/>
      <c r="X271" s="28"/>
      <c r="Y271" s="28"/>
      <c r="Z271" s="27"/>
      <c r="AA271" s="29" t="s">
        <v>77</v>
      </c>
      <c r="AB271" s="30" t="n">
        <v>0.05</v>
      </c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L271" s="20" t="s">
        <v>1070</v>
      </c>
      <c r="AM271" s="20" t="s">
        <v>1070</v>
      </c>
      <c r="AW271" s="27"/>
      <c r="AY271" s="27"/>
      <c r="BA271" s="27"/>
      <c r="BC271" s="27"/>
      <c r="BE271" s="27"/>
      <c r="BG271" s="27"/>
    </row>
    <row r="272" s="20" customFormat="true" ht="12.75" hidden="true" customHeight="true" outlineLevel="0" collapsed="false">
      <c r="A272" s="19" t="n">
        <v>15271</v>
      </c>
      <c r="B272" s="20" t="s">
        <v>1071</v>
      </c>
      <c r="C272" s="21" t="s">
        <v>144</v>
      </c>
      <c r="D272" s="20" t="s">
        <v>1072</v>
      </c>
      <c r="E272" s="21" t="s">
        <v>63</v>
      </c>
      <c r="F272" s="20" t="s">
        <v>64</v>
      </c>
      <c r="G272" s="22" t="s">
        <v>65</v>
      </c>
      <c r="H272" s="23"/>
      <c r="I272" s="22" t="s">
        <v>102</v>
      </c>
      <c r="J272" s="22" t="s">
        <v>76</v>
      </c>
      <c r="K272" s="22" t="s">
        <v>68</v>
      </c>
      <c r="L272" s="22" t="s">
        <v>119</v>
      </c>
      <c r="M272" s="22" t="s">
        <v>106</v>
      </c>
      <c r="N272" s="22" t="s">
        <v>64</v>
      </c>
      <c r="O272" s="24" t="n">
        <v>42171</v>
      </c>
      <c r="P272" s="27"/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155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W272" s="27"/>
      <c r="AY272" s="27"/>
      <c r="BA272" s="27"/>
      <c r="BC272" s="27"/>
      <c r="BE272" s="27"/>
      <c r="BG272" s="27"/>
    </row>
    <row r="273" s="20" customFormat="true" ht="12.75" hidden="true" customHeight="true" outlineLevel="0" collapsed="false">
      <c r="A273" s="19" t="n">
        <v>15272</v>
      </c>
      <c r="B273" s="20" t="s">
        <v>1073</v>
      </c>
      <c r="C273" s="21" t="s">
        <v>432</v>
      </c>
      <c r="D273" s="20" t="s">
        <v>1074</v>
      </c>
      <c r="E273" s="21" t="s">
        <v>63</v>
      </c>
      <c r="F273" s="20" t="s">
        <v>64</v>
      </c>
      <c r="G273" s="22" t="s">
        <v>65</v>
      </c>
      <c r="H273" s="23" t="n">
        <v>540385</v>
      </c>
      <c r="I273" s="22" t="s">
        <v>1075</v>
      </c>
      <c r="J273" s="22" t="s">
        <v>130</v>
      </c>
      <c r="K273" s="22" t="s">
        <v>68</v>
      </c>
      <c r="L273" s="22" t="s">
        <v>131</v>
      </c>
      <c r="M273" s="22" t="s">
        <v>70</v>
      </c>
      <c r="N273" s="22" t="s">
        <v>64</v>
      </c>
      <c r="O273" s="24" t="n">
        <v>42205</v>
      </c>
      <c r="P273" s="27" t="n">
        <v>13870797</v>
      </c>
      <c r="Q273" s="25" t="n">
        <f aca="false">SUM(P273/H273)</f>
        <v>25.6683605207398</v>
      </c>
      <c r="R273" s="27" t="n">
        <v>98184</v>
      </c>
      <c r="S273" s="27" t="n">
        <v>1102209</v>
      </c>
      <c r="T273" s="27" t="n">
        <v>45246</v>
      </c>
      <c r="U273" s="27" t="n">
        <v>104458</v>
      </c>
      <c r="V273" s="27" t="n">
        <v>73071</v>
      </c>
      <c r="W273" s="27" t="n">
        <v>108077</v>
      </c>
      <c r="X273" s="28"/>
      <c r="Y273" s="28"/>
      <c r="Z273" s="27"/>
      <c r="AA273" s="29" t="s">
        <v>77</v>
      </c>
      <c r="AB273" s="30" t="n">
        <v>0.3</v>
      </c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L273" s="20" t="s">
        <v>544</v>
      </c>
      <c r="AM273" s="20" t="s">
        <v>1076</v>
      </c>
      <c r="AV273" s="20" t="s">
        <v>1077</v>
      </c>
      <c r="AW273" s="27"/>
      <c r="AY273" s="27"/>
      <c r="BA273" s="27"/>
      <c r="BC273" s="27"/>
      <c r="BE273" s="27"/>
      <c r="BG273" s="27"/>
    </row>
    <row r="274" s="20" customFormat="true" ht="12.75" hidden="false" customHeight="true" outlineLevel="0" collapsed="false">
      <c r="A274" s="19" t="n">
        <v>15273</v>
      </c>
      <c r="B274" s="20" t="s">
        <v>1078</v>
      </c>
      <c r="C274" s="21" t="s">
        <v>144</v>
      </c>
      <c r="D274" s="20" t="s">
        <v>278</v>
      </c>
      <c r="E274" s="21" t="s">
        <v>75</v>
      </c>
      <c r="F274" s="20" t="s">
        <v>64</v>
      </c>
      <c r="G274" s="22" t="s">
        <v>65</v>
      </c>
      <c r="H274" s="23"/>
      <c r="I274" s="22" t="s">
        <v>102</v>
      </c>
      <c r="J274" s="22" t="s">
        <v>104</v>
      </c>
      <c r="K274" s="22" t="s">
        <v>92</v>
      </c>
      <c r="L274" s="22" t="s">
        <v>131</v>
      </c>
      <c r="M274" s="22" t="s">
        <v>70</v>
      </c>
      <c r="N274" s="22" t="s">
        <v>64</v>
      </c>
      <c r="O274" s="24" t="n">
        <v>42173</v>
      </c>
      <c r="P274" s="27" t="n">
        <v>14406</v>
      </c>
      <c r="Q274" s="25" t="e">
        <f aca="false">SUM(P274/H274)</f>
        <v>#DIV/0!</v>
      </c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109</v>
      </c>
      <c r="AB274" s="30" t="n">
        <v>0.05</v>
      </c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L274" s="20" t="s">
        <v>845</v>
      </c>
      <c r="AM274" s="20" t="s">
        <v>1079</v>
      </c>
      <c r="AW274" s="27"/>
      <c r="AY274" s="27"/>
      <c r="BA274" s="27"/>
      <c r="BC274" s="27"/>
      <c r="BE274" s="27"/>
      <c r="BG274" s="27"/>
    </row>
    <row r="275" s="20" customFormat="true" ht="12.75" hidden="false" customHeight="true" outlineLevel="0" collapsed="false">
      <c r="A275" s="19" t="n">
        <v>15274</v>
      </c>
      <c r="B275" s="20" t="s">
        <v>1080</v>
      </c>
      <c r="C275" s="21" t="s">
        <v>1081</v>
      </c>
      <c r="D275" s="20" t="s">
        <v>640</v>
      </c>
      <c r="E275" s="21" t="s">
        <v>178</v>
      </c>
      <c r="F275" s="20" t="s">
        <v>64</v>
      </c>
      <c r="G275" s="22" t="s">
        <v>65</v>
      </c>
      <c r="H275" s="23"/>
      <c r="I275" s="22" t="s">
        <v>102</v>
      </c>
      <c r="J275" s="22" t="s">
        <v>130</v>
      </c>
      <c r="K275" s="22" t="s">
        <v>92</v>
      </c>
      <c r="L275" s="22" t="s">
        <v>93</v>
      </c>
      <c r="M275" s="22" t="s">
        <v>94</v>
      </c>
      <c r="N275" s="22" t="s">
        <v>64</v>
      </c>
      <c r="O275" s="24" t="n">
        <v>42179</v>
      </c>
      <c r="P275" s="27" t="n">
        <v>35000</v>
      </c>
      <c r="Q275" s="25" t="e">
        <f aca="false">SUM(P275/H275)</f>
        <v>#DIV/0!</v>
      </c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109</v>
      </c>
      <c r="AB275" s="30" t="n">
        <v>0.05</v>
      </c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L275" s="20" t="s">
        <v>643</v>
      </c>
      <c r="AM275" s="20" t="s">
        <v>930</v>
      </c>
      <c r="AW275" s="27"/>
      <c r="AY275" s="27"/>
      <c r="BA275" s="27"/>
      <c r="BC275" s="27"/>
      <c r="BE275" s="27"/>
      <c r="BG275" s="27"/>
    </row>
    <row r="276" s="20" customFormat="true" ht="12.75" hidden="false" customHeight="true" outlineLevel="0" collapsed="false">
      <c r="A276" s="19" t="n">
        <v>15275</v>
      </c>
      <c r="B276" s="20" t="s">
        <v>1082</v>
      </c>
      <c r="C276" s="21" t="s">
        <v>1083</v>
      </c>
      <c r="D276" s="20" t="s">
        <v>1084</v>
      </c>
      <c r="E276" s="21" t="s">
        <v>63</v>
      </c>
      <c r="F276" s="20" t="s">
        <v>64</v>
      </c>
      <c r="G276" s="22" t="s">
        <v>65</v>
      </c>
      <c r="H276" s="23"/>
      <c r="I276" s="22" t="s">
        <v>102</v>
      </c>
      <c r="J276" s="22" t="s">
        <v>130</v>
      </c>
      <c r="K276" s="22" t="s">
        <v>92</v>
      </c>
      <c r="L276" s="22" t="s">
        <v>93</v>
      </c>
      <c r="M276" s="22" t="s">
        <v>94</v>
      </c>
      <c r="N276" s="22" t="s">
        <v>64</v>
      </c>
      <c r="O276" s="24" t="n">
        <v>42174</v>
      </c>
      <c r="P276" s="27" t="n">
        <v>53880</v>
      </c>
      <c r="Q276" s="25" t="e">
        <f aca="false">SUM(P276/H276)</f>
        <v>#DIV/0!</v>
      </c>
      <c r="R276" s="27" t="n">
        <v>9000</v>
      </c>
      <c r="S276" s="27"/>
      <c r="T276" s="27"/>
      <c r="U276" s="27"/>
      <c r="V276" s="27"/>
      <c r="W276" s="27"/>
      <c r="X276" s="28"/>
      <c r="Y276" s="28"/>
      <c r="Z276" s="27"/>
      <c r="AA276" s="29" t="s">
        <v>109</v>
      </c>
      <c r="AB276" s="30" t="n">
        <v>0.05</v>
      </c>
      <c r="AC276" s="31" t="n">
        <f aca="false">IF(AA276=Tables!J$5,AB276*P276,)</f>
        <v>0</v>
      </c>
      <c r="AD276" s="32"/>
      <c r="AE276" s="32"/>
      <c r="AF276" s="24"/>
      <c r="AG276" s="19"/>
      <c r="AH276" s="27"/>
      <c r="AI276" s="27"/>
      <c r="AL276" s="20" t="s">
        <v>187</v>
      </c>
      <c r="AM276" s="20" t="s">
        <v>188</v>
      </c>
      <c r="AW276" s="27"/>
      <c r="AY276" s="27"/>
      <c r="BA276" s="27"/>
      <c r="BC276" s="27"/>
      <c r="BE276" s="27"/>
      <c r="BG276" s="27"/>
    </row>
    <row r="277" s="20" customFormat="true" ht="12.75" hidden="true" customHeight="true" outlineLevel="0" collapsed="false">
      <c r="A277" s="19" t="n">
        <v>15276</v>
      </c>
      <c r="B277" s="20" t="s">
        <v>1085</v>
      </c>
      <c r="C277" s="21" t="s">
        <v>1086</v>
      </c>
      <c r="D277" s="20" t="s">
        <v>883</v>
      </c>
      <c r="E277" s="21" t="s">
        <v>178</v>
      </c>
      <c r="F277" s="20" t="s">
        <v>64</v>
      </c>
      <c r="G277" s="22" t="s">
        <v>65</v>
      </c>
      <c r="H277" s="23"/>
      <c r="I277" s="22" t="s">
        <v>102</v>
      </c>
      <c r="J277" s="22" t="s">
        <v>67</v>
      </c>
      <c r="K277" s="22" t="s">
        <v>92</v>
      </c>
      <c r="L277" s="22" t="s">
        <v>93</v>
      </c>
      <c r="M277" s="22" t="s">
        <v>94</v>
      </c>
      <c r="N277" s="22" t="s">
        <v>64</v>
      </c>
      <c r="O277" s="24" t="n">
        <v>42174</v>
      </c>
      <c r="P277" s="27" t="n">
        <v>5045</v>
      </c>
      <c r="Q277" s="25" t="e">
        <f aca="false">SUM(#REF!/H277)</f>
        <v>#REF!</v>
      </c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71</v>
      </c>
      <c r="AB277" s="30" t="n">
        <v>0.05</v>
      </c>
      <c r="AC277" s="31" t="n">
        <f aca="false">IF(AA277=Tables!J$5,AB277*#REF!,)</f>
        <v>0</v>
      </c>
      <c r="AD277" s="32"/>
      <c r="AE277" s="32"/>
      <c r="AF277" s="24"/>
      <c r="AG277" s="19"/>
      <c r="AH277" s="27"/>
      <c r="AI277" s="27"/>
      <c r="AL277" s="20" t="s">
        <v>1087</v>
      </c>
      <c r="AM277" s="20" t="s">
        <v>565</v>
      </c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15277</v>
      </c>
      <c r="B278" s="20" t="s">
        <v>1088</v>
      </c>
      <c r="C278" s="21" t="s">
        <v>1089</v>
      </c>
      <c r="D278" s="20" t="s">
        <v>114</v>
      </c>
      <c r="E278" s="21" t="s">
        <v>63</v>
      </c>
      <c r="F278" s="20" t="s">
        <v>64</v>
      </c>
      <c r="G278" s="22" t="s">
        <v>65</v>
      </c>
      <c r="H278" s="23"/>
      <c r="I278" s="22" t="s">
        <v>102</v>
      </c>
      <c r="J278" s="22" t="s">
        <v>67</v>
      </c>
      <c r="K278" s="22" t="s">
        <v>92</v>
      </c>
      <c r="L278" s="22" t="s">
        <v>93</v>
      </c>
      <c r="M278" s="22" t="s">
        <v>94</v>
      </c>
      <c r="N278" s="22" t="s">
        <v>64</v>
      </c>
      <c r="O278" s="24" t="n">
        <v>42173</v>
      </c>
      <c r="P278" s="20" t="n">
        <v>2402</v>
      </c>
      <c r="Q278" s="25" t="e">
        <f aca="false">SUM(P277/H278)</f>
        <v>#DIV/0!</v>
      </c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71</v>
      </c>
      <c r="AB278" s="30" t="n">
        <v>0.05</v>
      </c>
      <c r="AC278" s="31" t="n">
        <f aca="false">IF(AA278=Tables!J$5,AB278*P277,)</f>
        <v>0</v>
      </c>
      <c r="AD278" s="32"/>
      <c r="AE278" s="32"/>
      <c r="AF278" s="24"/>
      <c r="AG278" s="19"/>
      <c r="AH278" s="27"/>
      <c r="AI278" s="27"/>
      <c r="AL278" s="20" t="s">
        <v>284</v>
      </c>
      <c r="AM278" s="20" t="s">
        <v>510</v>
      </c>
      <c r="AW278" s="27"/>
      <c r="AY278" s="27"/>
      <c r="BA278" s="27"/>
      <c r="BC278" s="27"/>
      <c r="BE278" s="27"/>
      <c r="BG278" s="27"/>
    </row>
    <row r="279" s="20" customFormat="true" ht="12.75" hidden="true" customHeight="true" outlineLevel="0" collapsed="false">
      <c r="A279" s="19" t="n">
        <v>15278</v>
      </c>
      <c r="B279" s="20" t="s">
        <v>1090</v>
      </c>
      <c r="C279" s="21" t="s">
        <v>1091</v>
      </c>
      <c r="D279" s="20" t="s">
        <v>1092</v>
      </c>
      <c r="E279" s="21" t="s">
        <v>178</v>
      </c>
      <c r="F279" s="20" t="s">
        <v>64</v>
      </c>
      <c r="G279" s="22" t="s">
        <v>65</v>
      </c>
      <c r="H279" s="23"/>
      <c r="I279" s="22" t="s">
        <v>102</v>
      </c>
      <c r="J279" s="22" t="s">
        <v>67</v>
      </c>
      <c r="K279" s="22" t="s">
        <v>92</v>
      </c>
      <c r="L279" s="22" t="s">
        <v>93</v>
      </c>
      <c r="M279" s="22" t="s">
        <v>94</v>
      </c>
      <c r="N279" s="22" t="s">
        <v>64</v>
      </c>
      <c r="O279" s="24" t="n">
        <v>42173</v>
      </c>
      <c r="P279" s="27" t="n">
        <v>9885</v>
      </c>
      <c r="Q279" s="25" t="e">
        <f aca="false">SUM(P279/H279)</f>
        <v>#DIV/0!</v>
      </c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77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L279" s="20" t="s">
        <v>1093</v>
      </c>
      <c r="AM279" s="20" t="s">
        <v>1094</v>
      </c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15279</v>
      </c>
      <c r="B280" s="20" t="s">
        <v>1095</v>
      </c>
      <c r="C280" s="21" t="s">
        <v>1096</v>
      </c>
      <c r="D280" s="20" t="s">
        <v>1097</v>
      </c>
      <c r="E280" s="21" t="s">
        <v>63</v>
      </c>
      <c r="F280" s="20" t="s">
        <v>64</v>
      </c>
      <c r="G280" s="22" t="s">
        <v>65</v>
      </c>
      <c r="H280" s="23"/>
      <c r="I280" s="22" t="s">
        <v>102</v>
      </c>
      <c r="J280" s="22" t="s">
        <v>67</v>
      </c>
      <c r="K280" s="22" t="s">
        <v>92</v>
      </c>
      <c r="L280" s="22" t="s">
        <v>93</v>
      </c>
      <c r="M280" s="22" t="s">
        <v>94</v>
      </c>
      <c r="N280" s="22" t="s">
        <v>64</v>
      </c>
      <c r="O280" s="24" t="n">
        <v>42173</v>
      </c>
      <c r="P280" s="27" t="n">
        <v>2800</v>
      </c>
      <c r="Q280" s="25" t="e">
        <f aca="false">SUM(P280/H280)</f>
        <v>#DIV/0!</v>
      </c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77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1098</v>
      </c>
      <c r="AM280" s="20" t="s">
        <v>1098</v>
      </c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15280</v>
      </c>
      <c r="B281" s="20" t="s">
        <v>1099</v>
      </c>
      <c r="C281" s="21" t="s">
        <v>1100</v>
      </c>
      <c r="D281" s="20" t="s">
        <v>1101</v>
      </c>
      <c r="E281" s="21" t="s">
        <v>84</v>
      </c>
      <c r="F281" s="20" t="s">
        <v>64</v>
      </c>
      <c r="G281" s="22" t="s">
        <v>65</v>
      </c>
      <c r="H281" s="23"/>
      <c r="I281" s="22" t="s">
        <v>91</v>
      </c>
      <c r="J281" s="22" t="s">
        <v>67</v>
      </c>
      <c r="K281" s="22" t="s">
        <v>92</v>
      </c>
      <c r="L281" s="22" t="s">
        <v>93</v>
      </c>
      <c r="M281" s="22" t="s">
        <v>94</v>
      </c>
      <c r="N281" s="22" t="s">
        <v>64</v>
      </c>
      <c r="O281" s="24" t="n">
        <v>42177</v>
      </c>
      <c r="P281" s="27" t="n">
        <v>6285</v>
      </c>
      <c r="Q281" s="25" t="e">
        <f aca="false">SUM(P281/H281)</f>
        <v>#DIV/0!</v>
      </c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71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L281" s="20" t="s">
        <v>710</v>
      </c>
      <c r="AM281" s="20" t="s">
        <v>949</v>
      </c>
      <c r="AW281" s="27"/>
      <c r="AY281" s="27"/>
      <c r="BA281" s="27"/>
      <c r="BC281" s="27"/>
      <c r="BE281" s="27"/>
      <c r="BG281" s="27"/>
    </row>
    <row r="282" s="20" customFormat="true" ht="12.75" hidden="true" customHeight="true" outlineLevel="0" collapsed="false">
      <c r="A282" s="19" t="n">
        <v>15281</v>
      </c>
      <c r="B282" s="20" t="s">
        <v>1102</v>
      </c>
      <c r="C282" s="21" t="s">
        <v>307</v>
      </c>
      <c r="D282" s="20" t="s">
        <v>1103</v>
      </c>
      <c r="E282" s="21" t="s">
        <v>962</v>
      </c>
      <c r="F282" s="20" t="s">
        <v>64</v>
      </c>
      <c r="G282" s="22" t="s">
        <v>65</v>
      </c>
      <c r="H282" s="23" t="n">
        <v>1920</v>
      </c>
      <c r="I282" s="22" t="s">
        <v>102</v>
      </c>
      <c r="J282" s="22" t="s">
        <v>67</v>
      </c>
      <c r="K282" s="22" t="s">
        <v>68</v>
      </c>
      <c r="L282" s="22" t="s">
        <v>69</v>
      </c>
      <c r="M282" s="22" t="s">
        <v>70</v>
      </c>
      <c r="N282" s="22" t="s">
        <v>64</v>
      </c>
      <c r="O282" s="24"/>
      <c r="P282" s="27" t="n">
        <v>31014</v>
      </c>
      <c r="Q282" s="25" t="n">
        <f aca="false">SUM(P282/H282)</f>
        <v>16.153125</v>
      </c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77</v>
      </c>
      <c r="AB282" s="30" t="n">
        <v>0.05</v>
      </c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true" customHeight="true" outlineLevel="0" collapsed="false">
      <c r="A283" s="19" t="n">
        <v>15282</v>
      </c>
      <c r="B283" s="20" t="s">
        <v>1104</v>
      </c>
      <c r="C283" s="21" t="s">
        <v>1105</v>
      </c>
      <c r="D283" s="20" t="s">
        <v>1106</v>
      </c>
      <c r="E283" s="21" t="s">
        <v>98</v>
      </c>
      <c r="F283" s="20" t="s">
        <v>64</v>
      </c>
      <c r="G283" s="22" t="s">
        <v>65</v>
      </c>
      <c r="H283" s="23"/>
      <c r="I283" s="22" t="s">
        <v>102</v>
      </c>
      <c r="J283" s="22" t="s">
        <v>67</v>
      </c>
      <c r="K283" s="22" t="s">
        <v>92</v>
      </c>
      <c r="L283" s="22" t="s">
        <v>93</v>
      </c>
      <c r="M283" s="22" t="s">
        <v>94</v>
      </c>
      <c r="N283" s="22" t="s">
        <v>64</v>
      </c>
      <c r="O283" s="24" t="n">
        <v>42180</v>
      </c>
      <c r="P283" s="27" t="n">
        <v>1700</v>
      </c>
      <c r="Q283" s="25" t="e">
        <f aca="false">SUM(P283/H283)</f>
        <v>#DIV/0!</v>
      </c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71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false" customHeight="true" outlineLevel="0" collapsed="false">
      <c r="A284" s="19" t="n">
        <v>15283</v>
      </c>
      <c r="B284" s="20" t="s">
        <v>1107</v>
      </c>
      <c r="C284" s="21" t="s">
        <v>1108</v>
      </c>
      <c r="D284" s="20" t="s">
        <v>278</v>
      </c>
      <c r="E284" s="21" t="s">
        <v>75</v>
      </c>
      <c r="F284" s="20" t="s">
        <v>64</v>
      </c>
      <c r="G284" s="22" t="s">
        <v>65</v>
      </c>
      <c r="H284" s="23"/>
      <c r="I284" s="22"/>
      <c r="J284" s="22" t="s">
        <v>67</v>
      </c>
      <c r="K284" s="22" t="s">
        <v>92</v>
      </c>
      <c r="L284" s="22" t="s">
        <v>93</v>
      </c>
      <c r="M284" s="22" t="s">
        <v>94</v>
      </c>
      <c r="N284" s="22" t="s">
        <v>64</v>
      </c>
      <c r="O284" s="24" t="n">
        <v>42185</v>
      </c>
      <c r="P284" s="27" t="n">
        <v>31050</v>
      </c>
      <c r="Q284" s="25" t="e">
        <f aca="false">SUM(P284/H284)</f>
        <v>#DIV/0!</v>
      </c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109</v>
      </c>
      <c r="AB284" s="30" t="n">
        <v>0.05</v>
      </c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true" customHeight="true" outlineLevel="0" collapsed="false">
      <c r="A285" s="19" t="n">
        <v>15284</v>
      </c>
      <c r="B285" s="20" t="s">
        <v>1109</v>
      </c>
      <c r="C285" s="21" t="s">
        <v>1110</v>
      </c>
      <c r="E285" s="21" t="s">
        <v>1111</v>
      </c>
      <c r="F285" s="20" t="s">
        <v>64</v>
      </c>
      <c r="G285" s="22" t="s">
        <v>65</v>
      </c>
      <c r="H285" s="23"/>
      <c r="I285" s="22" t="s">
        <v>91</v>
      </c>
      <c r="J285" s="22" t="s">
        <v>67</v>
      </c>
      <c r="K285" s="22" t="s">
        <v>92</v>
      </c>
      <c r="L285" s="22" t="s">
        <v>93</v>
      </c>
      <c r="M285" s="22" t="s">
        <v>94</v>
      </c>
      <c r="N285" s="22" t="s">
        <v>64</v>
      </c>
      <c r="O285" s="24" t="n">
        <v>42185</v>
      </c>
      <c r="P285" s="27" t="n">
        <v>3500</v>
      </c>
      <c r="Q285" s="25" t="e">
        <f aca="false">SUM(P285/H285)</f>
        <v>#DIV/0!</v>
      </c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71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W285" s="27"/>
      <c r="AY285" s="27"/>
      <c r="BA285" s="27"/>
      <c r="BC285" s="27"/>
      <c r="BE285" s="27"/>
      <c r="BG285" s="27"/>
    </row>
    <row r="286" s="20" customFormat="true" ht="12.75" hidden="true" customHeight="true" outlineLevel="0" collapsed="false">
      <c r="A286" s="19" t="n">
        <v>15285</v>
      </c>
      <c r="B286" s="20" t="s">
        <v>1112</v>
      </c>
      <c r="C286" s="21" t="s">
        <v>1057</v>
      </c>
      <c r="D286" s="20" t="s">
        <v>1113</v>
      </c>
      <c r="E286" s="21" t="s">
        <v>434</v>
      </c>
      <c r="F286" s="20" t="s">
        <v>64</v>
      </c>
      <c r="G286" s="22" t="s">
        <v>65</v>
      </c>
      <c r="H286" s="23" t="n">
        <v>2348</v>
      </c>
      <c r="I286" s="22" t="s">
        <v>102</v>
      </c>
      <c r="J286" s="22" t="s">
        <v>76</v>
      </c>
      <c r="K286" s="22" t="s">
        <v>68</v>
      </c>
      <c r="L286" s="22" t="s">
        <v>69</v>
      </c>
      <c r="M286" s="22" t="s">
        <v>70</v>
      </c>
      <c r="N286" s="22" t="s">
        <v>64</v>
      </c>
      <c r="O286" s="24" t="n">
        <v>42193</v>
      </c>
      <c r="P286" s="27" t="n">
        <v>81768</v>
      </c>
      <c r="Q286" s="25" t="n">
        <f aca="false">SUM(P286/H286)</f>
        <v>34.824531516184</v>
      </c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77</v>
      </c>
      <c r="AB286" s="30" t="n">
        <v>0.05</v>
      </c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L286" s="20" t="s">
        <v>86</v>
      </c>
      <c r="AM286" s="20" t="s">
        <v>1114</v>
      </c>
      <c r="AW286" s="27"/>
      <c r="AY286" s="27"/>
      <c r="BA286" s="27"/>
      <c r="BC286" s="27"/>
      <c r="BE286" s="27"/>
      <c r="BG286" s="27"/>
    </row>
    <row r="287" s="20" customFormat="true" ht="12.75" hidden="true" customHeight="true" outlineLevel="0" collapsed="false">
      <c r="A287" s="19" t="n">
        <v>15286</v>
      </c>
      <c r="B287" s="20" t="s">
        <v>1115</v>
      </c>
      <c r="C287" s="21" t="s">
        <v>1116</v>
      </c>
      <c r="D287" s="20" t="s">
        <v>62</v>
      </c>
      <c r="E287" s="21" t="s">
        <v>63</v>
      </c>
      <c r="F287" s="20" t="s">
        <v>64</v>
      </c>
      <c r="G287" s="22" t="s">
        <v>65</v>
      </c>
      <c r="H287" s="23"/>
      <c r="I287" s="22" t="s">
        <v>66</v>
      </c>
      <c r="J287" s="22" t="s">
        <v>76</v>
      </c>
      <c r="K287" s="22" t="s">
        <v>92</v>
      </c>
      <c r="L287" s="22" t="s">
        <v>69</v>
      </c>
      <c r="M287" s="22" t="s">
        <v>70</v>
      </c>
      <c r="N287" s="22" t="s">
        <v>64</v>
      </c>
      <c r="O287" s="24" t="n">
        <v>42187</v>
      </c>
      <c r="P287" s="27" t="n">
        <v>1135</v>
      </c>
      <c r="Q287" s="25" t="e">
        <f aca="false">SUM(P287/H287)</f>
        <v>#DIV/0!</v>
      </c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 t="n">
        <v>0.1</v>
      </c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true" customHeight="true" outlineLevel="0" collapsed="false">
      <c r="A288" s="19" t="n">
        <v>15287</v>
      </c>
      <c r="B288" s="20" t="s">
        <v>1117</v>
      </c>
      <c r="C288" s="20" t="s">
        <v>1118</v>
      </c>
      <c r="D288" s="20" t="s">
        <v>62</v>
      </c>
      <c r="E288" s="21" t="s">
        <v>63</v>
      </c>
      <c r="F288" s="20" t="s">
        <v>64</v>
      </c>
      <c r="G288" s="22" t="s">
        <v>65</v>
      </c>
      <c r="H288" s="23"/>
      <c r="I288" s="22" t="s">
        <v>66</v>
      </c>
      <c r="J288" s="22" t="s">
        <v>76</v>
      </c>
      <c r="K288" s="22" t="s">
        <v>92</v>
      </c>
      <c r="L288" s="22" t="s">
        <v>69</v>
      </c>
      <c r="M288" s="22" t="s">
        <v>70</v>
      </c>
      <c r="N288" s="22" t="s">
        <v>64</v>
      </c>
      <c r="O288" s="24" t="n">
        <v>42188</v>
      </c>
      <c r="P288" s="27" t="n">
        <v>2089</v>
      </c>
      <c r="Q288" s="25" t="e">
        <f aca="false">SUM(P288/H288)</f>
        <v>#DIV/0!</v>
      </c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71</v>
      </c>
      <c r="AB288" s="30" t="n">
        <v>0.1</v>
      </c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false" customHeight="true" outlineLevel="0" collapsed="false">
      <c r="A289" s="19" t="n">
        <v>15288</v>
      </c>
      <c r="B289" s="20" t="s">
        <v>1119</v>
      </c>
      <c r="C289" s="21" t="s">
        <v>1120</v>
      </c>
      <c r="D289" s="20" t="s">
        <v>1121</v>
      </c>
      <c r="E289" s="21" t="s">
        <v>497</v>
      </c>
      <c r="F289" s="20" t="s">
        <v>64</v>
      </c>
      <c r="G289" s="22" t="s">
        <v>65</v>
      </c>
      <c r="H289" s="23"/>
      <c r="I289" s="22" t="s">
        <v>102</v>
      </c>
      <c r="J289" s="22" t="s">
        <v>67</v>
      </c>
      <c r="K289" s="22" t="s">
        <v>182</v>
      </c>
      <c r="L289" s="22" t="s">
        <v>93</v>
      </c>
      <c r="M289" s="22" t="s">
        <v>94</v>
      </c>
      <c r="N289" s="22" t="s">
        <v>64</v>
      </c>
      <c r="O289" s="24" t="n">
        <v>42188</v>
      </c>
      <c r="P289" s="27" t="n">
        <v>263850</v>
      </c>
      <c r="Q289" s="25" t="e">
        <f aca="false">SUM(P289/H289)</f>
        <v>#DIV/0!</v>
      </c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109</v>
      </c>
      <c r="AB289" s="30" t="n">
        <v>0.05</v>
      </c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L289" s="20" t="s">
        <v>1122</v>
      </c>
      <c r="AM289" s="20" t="s">
        <v>499</v>
      </c>
      <c r="AW289" s="27"/>
      <c r="AY289" s="27"/>
      <c r="BA289" s="27"/>
      <c r="BC289" s="27"/>
      <c r="BE289" s="27"/>
      <c r="BG289" s="27"/>
    </row>
    <row r="290" s="20" customFormat="true" ht="12.75" hidden="true" customHeight="true" outlineLevel="0" collapsed="false">
      <c r="A290" s="19" t="n">
        <v>15289</v>
      </c>
      <c r="B290" s="20" t="s">
        <v>1123</v>
      </c>
      <c r="C290" s="21" t="s">
        <v>1124</v>
      </c>
      <c r="D290" s="20" t="s">
        <v>1125</v>
      </c>
      <c r="E290" s="21" t="s">
        <v>366</v>
      </c>
      <c r="F290" s="20" t="s">
        <v>64</v>
      </c>
      <c r="G290" s="22" t="s">
        <v>65</v>
      </c>
      <c r="H290" s="23"/>
      <c r="I290" s="22" t="s">
        <v>102</v>
      </c>
      <c r="J290" s="22" t="s">
        <v>67</v>
      </c>
      <c r="K290" s="22" t="s">
        <v>182</v>
      </c>
      <c r="L290" s="22" t="s">
        <v>93</v>
      </c>
      <c r="M290" s="22" t="s">
        <v>94</v>
      </c>
      <c r="N290" s="22" t="s">
        <v>64</v>
      </c>
      <c r="O290" s="24" t="n">
        <v>42188</v>
      </c>
      <c r="P290" s="27" t="n">
        <v>5690</v>
      </c>
      <c r="Q290" s="25" t="e">
        <f aca="false">SUM(P290/H290)</f>
        <v>#DIV/0!</v>
      </c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77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L290" s="20" t="s">
        <v>1126</v>
      </c>
      <c r="AM290" s="20" t="s">
        <v>1094</v>
      </c>
      <c r="AW290" s="27"/>
      <c r="AY290" s="27"/>
      <c r="BA290" s="27"/>
      <c r="BC290" s="27"/>
      <c r="BE290" s="27"/>
      <c r="BG290" s="27"/>
    </row>
    <row r="291" s="20" customFormat="true" ht="12.75" hidden="true" customHeight="true" outlineLevel="0" collapsed="false">
      <c r="A291" s="19" t="n">
        <v>15290</v>
      </c>
      <c r="B291" s="20" t="s">
        <v>1127</v>
      </c>
      <c r="C291" s="21" t="s">
        <v>144</v>
      </c>
      <c r="D291" s="20" t="s">
        <v>1128</v>
      </c>
      <c r="E291" s="21" t="s">
        <v>538</v>
      </c>
      <c r="F291" s="20" t="s">
        <v>64</v>
      </c>
      <c r="G291" s="22" t="s">
        <v>218</v>
      </c>
      <c r="H291" s="23" t="n">
        <v>123420</v>
      </c>
      <c r="I291" s="22" t="s">
        <v>102</v>
      </c>
      <c r="J291" s="22" t="s">
        <v>104</v>
      </c>
      <c r="K291" s="22" t="s">
        <v>68</v>
      </c>
      <c r="L291" s="22" t="s">
        <v>131</v>
      </c>
      <c r="M291" s="22" t="s">
        <v>70</v>
      </c>
      <c r="N291" s="22" t="s">
        <v>64</v>
      </c>
      <c r="O291" s="24" t="n">
        <v>42195</v>
      </c>
      <c r="P291" s="27" t="n">
        <v>1840680</v>
      </c>
      <c r="Q291" s="25" t="n">
        <f aca="false">SUM(P291/H291)</f>
        <v>14.9139523578026</v>
      </c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71</v>
      </c>
      <c r="AB291" s="30" t="n">
        <v>1</v>
      </c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L291" s="20" t="s">
        <v>132</v>
      </c>
      <c r="AM291" s="20" t="s">
        <v>133</v>
      </c>
      <c r="AW291" s="27"/>
      <c r="AY291" s="27"/>
      <c r="BA291" s="27"/>
      <c r="BC291" s="27"/>
      <c r="BE291" s="27"/>
      <c r="BG291" s="27"/>
    </row>
    <row r="292" s="20" customFormat="true" ht="12.75" hidden="true" customHeight="true" outlineLevel="0" collapsed="false">
      <c r="A292" s="19" t="n">
        <v>15291</v>
      </c>
      <c r="B292" s="20" t="s">
        <v>1129</v>
      </c>
      <c r="C292" s="21" t="s">
        <v>1130</v>
      </c>
      <c r="D292" s="20" t="s">
        <v>640</v>
      </c>
      <c r="E292" s="21" t="s">
        <v>178</v>
      </c>
      <c r="F292" s="20" t="s">
        <v>64</v>
      </c>
      <c r="G292" s="22" t="s">
        <v>65</v>
      </c>
      <c r="H292" s="23"/>
      <c r="I292" s="22" t="s">
        <v>102</v>
      </c>
      <c r="J292" s="22" t="s">
        <v>67</v>
      </c>
      <c r="K292" s="22" t="s">
        <v>92</v>
      </c>
      <c r="L292" s="22" t="s">
        <v>93</v>
      </c>
      <c r="M292" s="22" t="s">
        <v>94</v>
      </c>
      <c r="N292" s="22" t="s">
        <v>64</v>
      </c>
      <c r="O292" s="24" t="n">
        <v>42195</v>
      </c>
      <c r="P292" s="27" t="n">
        <v>2150</v>
      </c>
      <c r="Q292" s="25" t="e">
        <f aca="false">SUM(P292/H292)</f>
        <v>#DIV/0!</v>
      </c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71</v>
      </c>
      <c r="AB292" s="30" t="n">
        <v>0.1</v>
      </c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643</v>
      </c>
      <c r="AM292" s="20" t="s">
        <v>930</v>
      </c>
      <c r="AW292" s="27"/>
      <c r="AY292" s="27"/>
      <c r="BA292" s="27"/>
      <c r="BC292" s="27"/>
      <c r="BE292" s="27"/>
      <c r="BG292" s="27"/>
    </row>
    <row r="293" s="20" customFormat="true" ht="12.75" hidden="false" customHeight="true" outlineLevel="0" collapsed="false">
      <c r="A293" s="19" t="n">
        <v>15292</v>
      </c>
      <c r="B293" s="20" t="s">
        <v>1131</v>
      </c>
      <c r="C293" s="21" t="s">
        <v>1132</v>
      </c>
      <c r="D293" s="20" t="s">
        <v>1133</v>
      </c>
      <c r="E293" s="21" t="s">
        <v>178</v>
      </c>
      <c r="F293" s="20" t="s">
        <v>64</v>
      </c>
      <c r="G293" s="22" t="s">
        <v>65</v>
      </c>
      <c r="H293" s="23"/>
      <c r="I293" s="22" t="s">
        <v>102</v>
      </c>
      <c r="J293" s="22" t="s">
        <v>67</v>
      </c>
      <c r="K293" s="22" t="s">
        <v>92</v>
      </c>
      <c r="L293" s="22" t="s">
        <v>93</v>
      </c>
      <c r="M293" s="22" t="s">
        <v>94</v>
      </c>
      <c r="N293" s="22" t="s">
        <v>64</v>
      </c>
      <c r="O293" s="24" t="n">
        <v>42197</v>
      </c>
      <c r="P293" s="27" t="n">
        <v>4892</v>
      </c>
      <c r="Q293" s="25" t="e">
        <f aca="false">SUM(P293/H293)</f>
        <v>#DIV/0!</v>
      </c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109</v>
      </c>
      <c r="AB293" s="30" t="n">
        <v>0.05</v>
      </c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L293" s="20" t="s">
        <v>1134</v>
      </c>
      <c r="AM293" s="20" t="s">
        <v>1135</v>
      </c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15293</v>
      </c>
      <c r="B294" s="20" t="s">
        <v>1136</v>
      </c>
      <c r="C294" s="21" t="s">
        <v>1137</v>
      </c>
      <c r="D294" s="20" t="s">
        <v>1138</v>
      </c>
      <c r="E294" s="21" t="s">
        <v>98</v>
      </c>
      <c r="F294" s="20" t="s">
        <v>64</v>
      </c>
      <c r="G294" s="22" t="s">
        <v>65</v>
      </c>
      <c r="H294" s="23"/>
      <c r="I294" s="22" t="s">
        <v>102</v>
      </c>
      <c r="J294" s="22" t="s">
        <v>67</v>
      </c>
      <c r="K294" s="22" t="s">
        <v>92</v>
      </c>
      <c r="L294" s="22" t="s">
        <v>93</v>
      </c>
      <c r="M294" s="22" t="s">
        <v>94</v>
      </c>
      <c r="N294" s="22" t="s">
        <v>64</v>
      </c>
      <c r="O294" s="24" t="n">
        <v>42197</v>
      </c>
      <c r="P294" s="27" t="n">
        <v>5460</v>
      </c>
      <c r="Q294" s="25" t="e">
        <f aca="false">SUM(P294/H294)</f>
        <v>#DIV/0!</v>
      </c>
      <c r="R294" s="27" t="n">
        <v>1926</v>
      </c>
      <c r="S294" s="27" t="n">
        <v>4500</v>
      </c>
      <c r="T294" s="27"/>
      <c r="U294" s="27"/>
      <c r="V294" s="27"/>
      <c r="W294" s="27"/>
      <c r="X294" s="28"/>
      <c r="Y294" s="28"/>
      <c r="Z294" s="27"/>
      <c r="AA294" s="29" t="s">
        <v>71</v>
      </c>
      <c r="AB294" s="30" t="n">
        <v>0.05</v>
      </c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L294" s="20" t="s">
        <v>1139</v>
      </c>
      <c r="AM294" s="20" t="s">
        <v>1140</v>
      </c>
      <c r="AW294" s="27"/>
      <c r="AY294" s="27"/>
      <c r="BA294" s="27"/>
      <c r="BC294" s="27"/>
      <c r="BE294" s="27"/>
      <c r="BG294" s="27"/>
    </row>
    <row r="295" s="20" customFormat="true" ht="12.75" hidden="true" customHeight="true" outlineLevel="0" collapsed="false">
      <c r="A295" s="19" t="n">
        <v>15294</v>
      </c>
      <c r="B295" s="20" t="s">
        <v>1141</v>
      </c>
      <c r="C295" s="21" t="s">
        <v>1142</v>
      </c>
      <c r="D295" s="20" t="s">
        <v>1143</v>
      </c>
      <c r="E295" s="21" t="s">
        <v>497</v>
      </c>
      <c r="F295" s="20" t="s">
        <v>64</v>
      </c>
      <c r="G295" s="22" t="s">
        <v>65</v>
      </c>
      <c r="H295" s="23"/>
      <c r="I295" s="22" t="s">
        <v>102</v>
      </c>
      <c r="J295" s="22" t="s">
        <v>130</v>
      </c>
      <c r="K295" s="22" t="s">
        <v>182</v>
      </c>
      <c r="L295" s="22" t="s">
        <v>93</v>
      </c>
      <c r="M295" s="22" t="s">
        <v>94</v>
      </c>
      <c r="N295" s="22" t="s">
        <v>64</v>
      </c>
      <c r="O295" s="24" t="n">
        <v>42197</v>
      </c>
      <c r="P295" s="27" t="n">
        <v>35000</v>
      </c>
      <c r="Q295" s="25" t="e">
        <f aca="false">SUM(P295/H295)</f>
        <v>#DIV/0!</v>
      </c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71</v>
      </c>
      <c r="AB295" s="30" t="n">
        <v>0.05</v>
      </c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498</v>
      </c>
      <c r="AM295" s="20" t="s">
        <v>499</v>
      </c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15295</v>
      </c>
      <c r="B296" s="20" t="s">
        <v>1144</v>
      </c>
      <c r="C296" s="21" t="s">
        <v>1145</v>
      </c>
      <c r="D296" s="20" t="s">
        <v>114</v>
      </c>
      <c r="E296" s="21" t="s">
        <v>63</v>
      </c>
      <c r="F296" s="20" t="s">
        <v>64</v>
      </c>
      <c r="G296" s="22" t="s">
        <v>65</v>
      </c>
      <c r="H296" s="23"/>
      <c r="I296" s="22" t="s">
        <v>102</v>
      </c>
      <c r="J296" s="22" t="s">
        <v>130</v>
      </c>
      <c r="K296" s="22" t="s">
        <v>182</v>
      </c>
      <c r="L296" s="22" t="s">
        <v>93</v>
      </c>
      <c r="M296" s="22" t="s">
        <v>94</v>
      </c>
      <c r="N296" s="22" t="s">
        <v>64</v>
      </c>
      <c r="O296" s="24" t="n">
        <v>42197</v>
      </c>
      <c r="P296" s="27"/>
      <c r="Q296" s="25" t="e">
        <f aca="false">SUM(P296/H296)</f>
        <v>#DIV/0!</v>
      </c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71</v>
      </c>
      <c r="AB296" s="30" t="n">
        <v>0.05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L296" s="20" t="s">
        <v>284</v>
      </c>
      <c r="AM296" s="20" t="s">
        <v>285</v>
      </c>
      <c r="AW296" s="27"/>
      <c r="AY296" s="27"/>
      <c r="BA296" s="27"/>
      <c r="BC296" s="27"/>
      <c r="BE296" s="27"/>
      <c r="BG296" s="27"/>
    </row>
    <row r="297" s="20" customFormat="true" ht="12.75" hidden="true" customHeight="true" outlineLevel="0" collapsed="false">
      <c r="A297" s="19" t="n">
        <v>15296</v>
      </c>
      <c r="B297" s="20" t="s">
        <v>1146</v>
      </c>
      <c r="C297" s="21" t="s">
        <v>538</v>
      </c>
      <c r="E297" s="21" t="s">
        <v>538</v>
      </c>
      <c r="F297" s="20" t="s">
        <v>64</v>
      </c>
      <c r="G297" s="22" t="s">
        <v>218</v>
      </c>
      <c r="H297" s="23"/>
      <c r="I297" s="22" t="s">
        <v>118</v>
      </c>
      <c r="J297" s="22" t="s">
        <v>67</v>
      </c>
      <c r="K297" s="22"/>
      <c r="L297" s="22" t="s">
        <v>119</v>
      </c>
      <c r="M297" s="22" t="s">
        <v>106</v>
      </c>
      <c r="N297" s="22" t="s">
        <v>64</v>
      </c>
      <c r="O297" s="24" t="n">
        <v>42201</v>
      </c>
      <c r="P297" s="27" t="n">
        <v>155000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77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W297" s="27"/>
      <c r="AY297" s="27"/>
      <c r="BA297" s="27"/>
      <c r="BC297" s="27"/>
      <c r="BE297" s="27"/>
      <c r="BG297" s="27"/>
    </row>
    <row r="298" s="20" customFormat="true" ht="12.75" hidden="false" customHeight="true" outlineLevel="0" collapsed="false">
      <c r="A298" s="19" t="n">
        <v>15297</v>
      </c>
      <c r="B298" s="20" t="s">
        <v>1147</v>
      </c>
      <c r="C298" s="21" t="s">
        <v>144</v>
      </c>
      <c r="D298" s="20" t="s">
        <v>1148</v>
      </c>
      <c r="E298" s="21" t="s">
        <v>75</v>
      </c>
      <c r="F298" s="20" t="s">
        <v>64</v>
      </c>
      <c r="G298" s="22" t="s">
        <v>65</v>
      </c>
      <c r="H298" s="23" t="n">
        <v>1206</v>
      </c>
      <c r="I298" s="22" t="s">
        <v>66</v>
      </c>
      <c r="J298" s="22" t="s">
        <v>76</v>
      </c>
      <c r="K298" s="22" t="s">
        <v>68</v>
      </c>
      <c r="L298" s="22" t="s">
        <v>69</v>
      </c>
      <c r="M298" s="22" t="s">
        <v>70</v>
      </c>
      <c r="N298" s="22" t="s">
        <v>64</v>
      </c>
      <c r="O298" s="24" t="n">
        <v>42213</v>
      </c>
      <c r="P298" s="27" t="n">
        <v>76522</v>
      </c>
      <c r="Q298" s="25" t="n">
        <f aca="false">SUM(P298/H298)</f>
        <v>63.4510779436153</v>
      </c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109</v>
      </c>
      <c r="AB298" s="30" t="n">
        <v>0.1</v>
      </c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L298" s="20" t="s">
        <v>79</v>
      </c>
      <c r="AM298" s="20" t="s">
        <v>1149</v>
      </c>
      <c r="AW298" s="27"/>
      <c r="AY298" s="27"/>
      <c r="BA298" s="27"/>
      <c r="BC298" s="27"/>
      <c r="BE298" s="27"/>
      <c r="BG298" s="27"/>
    </row>
    <row r="299" s="20" customFormat="true" ht="12.75" hidden="true" customHeight="true" outlineLevel="0" collapsed="false">
      <c r="A299" s="19" t="n">
        <v>15298</v>
      </c>
      <c r="B299" s="20" t="s">
        <v>1150</v>
      </c>
      <c r="C299" s="21" t="s">
        <v>1151</v>
      </c>
      <c r="D299" s="20" t="s">
        <v>1152</v>
      </c>
      <c r="E299" s="21" t="s">
        <v>1029</v>
      </c>
      <c r="F299" s="20" t="s">
        <v>64</v>
      </c>
      <c r="G299" s="22" t="s">
        <v>218</v>
      </c>
      <c r="H299" s="23"/>
      <c r="I299" s="22" t="s">
        <v>118</v>
      </c>
      <c r="J299" s="22" t="s">
        <v>67</v>
      </c>
      <c r="K299" s="22"/>
      <c r="L299" s="22" t="s">
        <v>119</v>
      </c>
      <c r="M299" s="22" t="s">
        <v>106</v>
      </c>
      <c r="N299" s="22" t="s">
        <v>64</v>
      </c>
      <c r="O299" s="24" t="n">
        <v>42206</v>
      </c>
      <c r="P299" s="27" t="n">
        <v>7000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77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15299</v>
      </c>
      <c r="B300" s="20" t="s">
        <v>1153</v>
      </c>
      <c r="C300" s="21" t="s">
        <v>1154</v>
      </c>
      <c r="D300" s="20" t="s">
        <v>1155</v>
      </c>
      <c r="E300" s="21" t="s">
        <v>1156</v>
      </c>
      <c r="F300" s="20" t="s">
        <v>64</v>
      </c>
      <c r="G300" s="22" t="s">
        <v>65</v>
      </c>
      <c r="H300" s="23"/>
      <c r="I300" s="22" t="s">
        <v>102</v>
      </c>
      <c r="J300" s="22" t="s">
        <v>67</v>
      </c>
      <c r="K300" s="22" t="s">
        <v>92</v>
      </c>
      <c r="L300" s="22" t="s">
        <v>93</v>
      </c>
      <c r="M300" s="22" t="s">
        <v>94</v>
      </c>
      <c r="N300" s="22" t="s">
        <v>64</v>
      </c>
      <c r="O300" s="24" t="n">
        <v>42207</v>
      </c>
      <c r="P300" s="27" t="n">
        <v>1992</v>
      </c>
      <c r="Q300" s="25" t="e">
        <f aca="false">SUM(P300/H300)</f>
        <v>#DIV/0!</v>
      </c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109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L300" s="20" t="s">
        <v>273</v>
      </c>
      <c r="AM300" s="20" t="s">
        <v>274</v>
      </c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15300</v>
      </c>
      <c r="B301" s="20" t="s">
        <v>1157</v>
      </c>
      <c r="C301" s="21" t="s">
        <v>1158</v>
      </c>
      <c r="D301" s="20" t="s">
        <v>1159</v>
      </c>
      <c r="E301" s="21" t="s">
        <v>63</v>
      </c>
      <c r="F301" s="20" t="s">
        <v>64</v>
      </c>
      <c r="G301" s="22" t="s">
        <v>65</v>
      </c>
      <c r="H301" s="23" t="n">
        <v>75744</v>
      </c>
      <c r="I301" s="22" t="s">
        <v>102</v>
      </c>
      <c r="J301" s="22" t="s">
        <v>76</v>
      </c>
      <c r="K301" s="22" t="s">
        <v>68</v>
      </c>
      <c r="L301" s="22" t="s">
        <v>69</v>
      </c>
      <c r="M301" s="22" t="s">
        <v>70</v>
      </c>
      <c r="N301" s="22" t="s">
        <v>64</v>
      </c>
      <c r="O301" s="24" t="n">
        <v>42222</v>
      </c>
      <c r="P301" s="27" t="n">
        <v>2393320</v>
      </c>
      <c r="Q301" s="25" t="n">
        <f aca="false">SUM(P301/H301)</f>
        <v>31.5974862695395</v>
      </c>
      <c r="R301" s="27" t="n">
        <v>114661</v>
      </c>
      <c r="S301" s="27" t="n">
        <v>110707</v>
      </c>
      <c r="T301" s="27" t="n">
        <v>26055</v>
      </c>
      <c r="U301" s="27" t="n">
        <v>36490</v>
      </c>
      <c r="V301" s="27" t="n">
        <v>2609</v>
      </c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L301" s="20" t="s">
        <v>544</v>
      </c>
      <c r="AM301" s="20" t="s">
        <v>1160</v>
      </c>
      <c r="AN301" s="20" t="s">
        <v>86</v>
      </c>
      <c r="AO301" s="20" t="s">
        <v>1161</v>
      </c>
      <c r="AP301" s="20" t="s">
        <v>835</v>
      </c>
      <c r="AQ301" s="20" t="s">
        <v>1162</v>
      </c>
      <c r="AR301" s="20" t="s">
        <v>1163</v>
      </c>
      <c r="AS301" s="20" t="s">
        <v>1164</v>
      </c>
      <c r="AW301" s="27"/>
      <c r="AY301" s="27"/>
      <c r="BA301" s="27"/>
      <c r="BC301" s="27"/>
      <c r="BE301" s="27"/>
      <c r="BG301" s="27"/>
    </row>
    <row r="302" s="20" customFormat="true" ht="12.75" hidden="true" customHeight="true" outlineLevel="0" collapsed="false">
      <c r="A302" s="19" t="n">
        <v>15301</v>
      </c>
      <c r="B302" s="20" t="s">
        <v>1165</v>
      </c>
      <c r="C302" s="21" t="s">
        <v>144</v>
      </c>
      <c r="D302" s="20" t="s">
        <v>1166</v>
      </c>
      <c r="E302" s="21" t="s">
        <v>159</v>
      </c>
      <c r="F302" s="20" t="s">
        <v>64</v>
      </c>
      <c r="G302" s="22" t="s">
        <v>218</v>
      </c>
      <c r="H302" s="23" t="n">
        <v>30712</v>
      </c>
      <c r="I302" s="22" t="s">
        <v>102</v>
      </c>
      <c r="J302" s="22" t="s">
        <v>76</v>
      </c>
      <c r="K302" s="22" t="s">
        <v>68</v>
      </c>
      <c r="L302" s="22" t="s">
        <v>131</v>
      </c>
      <c r="M302" s="22" t="s">
        <v>70</v>
      </c>
      <c r="N302" s="22" t="s">
        <v>64</v>
      </c>
      <c r="O302" s="24"/>
      <c r="P302" s="27" t="n">
        <v>0</v>
      </c>
      <c r="Q302" s="25" t="n">
        <f aca="false">SUM(P302/H302)</f>
        <v>0</v>
      </c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155</v>
      </c>
      <c r="AB302" s="30"/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L302" s="20" t="s">
        <v>132</v>
      </c>
      <c r="AM302" s="20" t="s">
        <v>133</v>
      </c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15302</v>
      </c>
      <c r="B303" s="20" t="s">
        <v>1167</v>
      </c>
      <c r="C303" s="21" t="s">
        <v>144</v>
      </c>
      <c r="D303" s="20" t="s">
        <v>1168</v>
      </c>
      <c r="E303" s="21" t="s">
        <v>217</v>
      </c>
      <c r="F303" s="20" t="s">
        <v>64</v>
      </c>
      <c r="G303" s="22" t="s">
        <v>218</v>
      </c>
      <c r="H303" s="23"/>
      <c r="I303" s="22" t="s">
        <v>102</v>
      </c>
      <c r="J303" s="22" t="s">
        <v>76</v>
      </c>
      <c r="K303" s="22" t="s">
        <v>68</v>
      </c>
      <c r="L303" s="22" t="s">
        <v>131</v>
      </c>
      <c r="M303" s="22" t="s">
        <v>70</v>
      </c>
      <c r="N303" s="22" t="s">
        <v>64</v>
      </c>
      <c r="O303" s="24" t="n">
        <v>42222</v>
      </c>
      <c r="P303" s="27" t="n">
        <v>0</v>
      </c>
      <c r="Q303" s="25" t="e">
        <f aca="false">SUM(P303/H303)</f>
        <v>#DIV/0!</v>
      </c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155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L303" s="20" t="s">
        <v>219</v>
      </c>
      <c r="AM303" s="20" t="s">
        <v>250</v>
      </c>
      <c r="AW303" s="27"/>
      <c r="AY303" s="27"/>
      <c r="BA303" s="27"/>
      <c r="BC303" s="27"/>
      <c r="BE303" s="27"/>
      <c r="BG303" s="27"/>
    </row>
    <row r="304" s="20" customFormat="true" ht="12.75" hidden="true" customHeight="true" outlineLevel="0" collapsed="false">
      <c r="A304" s="19" t="n">
        <v>15303</v>
      </c>
      <c r="B304" s="20" t="s">
        <v>1169</v>
      </c>
      <c r="C304" s="21" t="s">
        <v>144</v>
      </c>
      <c r="D304" s="20" t="s">
        <v>1170</v>
      </c>
      <c r="E304" s="21" t="s">
        <v>75</v>
      </c>
      <c r="F304" s="20" t="s">
        <v>64</v>
      </c>
      <c r="G304" s="22" t="s">
        <v>65</v>
      </c>
      <c r="H304" s="23" t="n">
        <v>6143</v>
      </c>
      <c r="I304" s="22" t="s">
        <v>102</v>
      </c>
      <c r="J304" s="22" t="s">
        <v>76</v>
      </c>
      <c r="K304" s="22" t="s">
        <v>68</v>
      </c>
      <c r="L304" s="22" t="s">
        <v>119</v>
      </c>
      <c r="M304" s="22" t="s">
        <v>70</v>
      </c>
      <c r="N304" s="22" t="s">
        <v>64</v>
      </c>
      <c r="O304" s="24" t="n">
        <v>42215</v>
      </c>
      <c r="P304" s="27" t="n">
        <v>121000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77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L304" s="20" t="s">
        <v>132</v>
      </c>
      <c r="AM304" s="20" t="s">
        <v>1171</v>
      </c>
      <c r="AW304" s="27"/>
      <c r="AY304" s="27"/>
      <c r="BA304" s="27"/>
      <c r="BC304" s="27"/>
      <c r="BE304" s="27"/>
      <c r="BG304" s="27"/>
    </row>
    <row r="305" s="20" customFormat="true" ht="12.75" hidden="false" customHeight="true" outlineLevel="0" collapsed="false">
      <c r="A305" s="19" t="n">
        <v>15304</v>
      </c>
      <c r="B305" s="20" t="s">
        <v>1172</v>
      </c>
      <c r="P305" s="27"/>
      <c r="Q305" s="25" t="e">
        <f aca="false">SUM(P305/H306)</f>
        <v>#DIV/0!</v>
      </c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155</v>
      </c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true" customHeight="true" outlineLevel="0" collapsed="false">
      <c r="A306" s="19" t="n">
        <v>15305</v>
      </c>
      <c r="B306" s="20" t="s">
        <v>1173</v>
      </c>
      <c r="C306" s="21" t="s">
        <v>1174</v>
      </c>
      <c r="D306" s="20" t="s">
        <v>1175</v>
      </c>
      <c r="E306" s="21" t="s">
        <v>373</v>
      </c>
      <c r="F306" s="20" t="s">
        <v>64</v>
      </c>
      <c r="G306" s="22" t="s">
        <v>65</v>
      </c>
      <c r="H306" s="23"/>
      <c r="I306" s="22" t="s">
        <v>102</v>
      </c>
      <c r="J306" s="22" t="s">
        <v>67</v>
      </c>
      <c r="K306" s="22" t="s">
        <v>92</v>
      </c>
      <c r="L306" s="22" t="s">
        <v>93</v>
      </c>
      <c r="M306" s="22" t="s">
        <v>94</v>
      </c>
      <c r="N306" s="22" t="s">
        <v>64</v>
      </c>
      <c r="O306" s="24" t="n">
        <v>42209</v>
      </c>
      <c r="P306" s="27" t="n">
        <v>4657</v>
      </c>
      <c r="Q306" s="25" t="e">
        <f aca="false">SUM(P306/#REF!)</f>
        <v>#REF!</v>
      </c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71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1176</v>
      </c>
      <c r="AM306" s="20" t="s">
        <v>1177</v>
      </c>
      <c r="AW306" s="27"/>
      <c r="AY306" s="27"/>
      <c r="BA306" s="27"/>
      <c r="BC306" s="27"/>
      <c r="BE306" s="27"/>
      <c r="BG306" s="27"/>
    </row>
    <row r="307" s="20" customFormat="true" ht="12.75" hidden="true" customHeight="true" outlineLevel="0" collapsed="false">
      <c r="A307" s="19" t="n">
        <v>15306</v>
      </c>
      <c r="B307" s="20" t="s">
        <v>1178</v>
      </c>
      <c r="C307" s="20" t="s">
        <v>1179</v>
      </c>
      <c r="D307" s="21" t="s">
        <v>1180</v>
      </c>
      <c r="E307" s="21" t="s">
        <v>1181</v>
      </c>
      <c r="F307" s="20" t="s">
        <v>64</v>
      </c>
      <c r="G307" s="22" t="s">
        <v>65</v>
      </c>
      <c r="H307" s="23"/>
      <c r="I307" s="22" t="s">
        <v>102</v>
      </c>
      <c r="J307" s="22" t="s">
        <v>67</v>
      </c>
      <c r="K307" s="22" t="s">
        <v>92</v>
      </c>
      <c r="L307" s="22" t="s">
        <v>93</v>
      </c>
      <c r="M307" s="22" t="s">
        <v>94</v>
      </c>
      <c r="N307" s="22" t="s">
        <v>64</v>
      </c>
      <c r="O307" s="24" t="n">
        <v>42213</v>
      </c>
      <c r="P307" s="27" t="n">
        <v>6748</v>
      </c>
      <c r="Q307" s="25" t="e">
        <f aca="false">SUM(P307/H307)</f>
        <v>#DIV/0!</v>
      </c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71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L307" s="20" t="s">
        <v>710</v>
      </c>
      <c r="AM307" s="20" t="s">
        <v>711</v>
      </c>
      <c r="AW307" s="27"/>
      <c r="AY307" s="27"/>
      <c r="BA307" s="27"/>
      <c r="BC307" s="27"/>
      <c r="BE307" s="27"/>
      <c r="BG307" s="27"/>
    </row>
    <row r="308" s="20" customFormat="true" ht="12.75" hidden="true" customHeight="true" outlineLevel="0" collapsed="false">
      <c r="A308" s="19" t="n">
        <v>15307</v>
      </c>
      <c r="B308" s="20" t="s">
        <v>1182</v>
      </c>
      <c r="C308" s="21" t="s">
        <v>1183</v>
      </c>
      <c r="D308" s="20" t="s">
        <v>1152</v>
      </c>
      <c r="E308" s="21" t="s">
        <v>373</v>
      </c>
      <c r="F308" s="20" t="s">
        <v>64</v>
      </c>
      <c r="G308" s="22" t="s">
        <v>218</v>
      </c>
      <c r="H308" s="23"/>
      <c r="I308" s="22" t="s">
        <v>118</v>
      </c>
      <c r="J308" s="22" t="s">
        <v>67</v>
      </c>
      <c r="K308" s="22" t="s">
        <v>182</v>
      </c>
      <c r="L308" s="22" t="s">
        <v>119</v>
      </c>
      <c r="M308" s="22" t="s">
        <v>106</v>
      </c>
      <c r="N308" s="22" t="s">
        <v>64</v>
      </c>
      <c r="O308" s="24" t="n">
        <v>42215</v>
      </c>
      <c r="P308" s="27" t="n">
        <v>7000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77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true" customHeight="true" outlineLevel="0" collapsed="false">
      <c r="A309" s="19" t="n">
        <v>15308</v>
      </c>
      <c r="B309" s="20" t="s">
        <v>1184</v>
      </c>
      <c r="C309" s="21" t="s">
        <v>1185</v>
      </c>
      <c r="D309" s="20" t="s">
        <v>1186</v>
      </c>
      <c r="E309" s="21" t="s">
        <v>851</v>
      </c>
      <c r="F309" s="20" t="s">
        <v>64</v>
      </c>
      <c r="G309" s="22" t="s">
        <v>65</v>
      </c>
      <c r="H309" s="23"/>
      <c r="I309" s="22" t="s">
        <v>102</v>
      </c>
      <c r="J309" s="22" t="s">
        <v>67</v>
      </c>
      <c r="K309" s="22" t="s">
        <v>92</v>
      </c>
      <c r="L309" s="22" t="s">
        <v>93</v>
      </c>
      <c r="M309" s="22" t="s">
        <v>94</v>
      </c>
      <c r="N309" s="22" t="s">
        <v>64</v>
      </c>
      <c r="O309" s="24" t="n">
        <v>42216</v>
      </c>
      <c r="P309" s="27" t="n">
        <v>11823</v>
      </c>
      <c r="Q309" s="25" t="e">
        <f aca="false">SUM(P309/H309)</f>
        <v>#DIV/0!</v>
      </c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71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L309" s="20" t="s">
        <v>852</v>
      </c>
      <c r="AM309" s="20" t="s">
        <v>853</v>
      </c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15309</v>
      </c>
      <c r="B310" s="20" t="s">
        <v>1187</v>
      </c>
      <c r="C310" s="21" t="s">
        <v>1188</v>
      </c>
      <c r="D310" s="20" t="s">
        <v>272</v>
      </c>
      <c r="E310" s="21" t="s">
        <v>63</v>
      </c>
      <c r="F310" s="20" t="s">
        <v>64</v>
      </c>
      <c r="G310" s="22" t="s">
        <v>65</v>
      </c>
      <c r="H310" s="23"/>
      <c r="I310" s="22" t="s">
        <v>102</v>
      </c>
      <c r="J310" s="22" t="s">
        <v>67</v>
      </c>
      <c r="K310" s="22" t="s">
        <v>92</v>
      </c>
      <c r="L310" s="22" t="s">
        <v>93</v>
      </c>
      <c r="M310" s="22" t="s">
        <v>94</v>
      </c>
      <c r="N310" s="22" t="s">
        <v>64</v>
      </c>
      <c r="O310" s="24" t="n">
        <v>42216</v>
      </c>
      <c r="P310" s="27" t="n">
        <v>3946</v>
      </c>
      <c r="Q310" s="25" t="e">
        <f aca="false">SUM(P310/H310)</f>
        <v>#DIV/0!</v>
      </c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L310" s="20" t="s">
        <v>273</v>
      </c>
      <c r="AM310" s="20" t="s">
        <v>274</v>
      </c>
      <c r="AW310" s="27"/>
      <c r="AY310" s="27"/>
      <c r="BA310" s="27"/>
      <c r="BC310" s="27"/>
      <c r="BE310" s="27"/>
      <c r="BG310" s="27"/>
    </row>
    <row r="311" s="20" customFormat="true" ht="12.75" hidden="false" customHeight="true" outlineLevel="0" collapsed="false">
      <c r="A311" s="19" t="n">
        <v>15310</v>
      </c>
      <c r="B311" s="20" t="s">
        <v>1189</v>
      </c>
      <c r="C311" s="21" t="s">
        <v>1190</v>
      </c>
      <c r="D311" s="20" t="s">
        <v>1191</v>
      </c>
      <c r="E311" s="21" t="s">
        <v>63</v>
      </c>
      <c r="F311" s="20" t="s">
        <v>64</v>
      </c>
      <c r="G311" s="22" t="s">
        <v>65</v>
      </c>
      <c r="H311" s="23"/>
      <c r="I311" s="22" t="s">
        <v>102</v>
      </c>
      <c r="J311" s="22" t="s">
        <v>76</v>
      </c>
      <c r="K311" s="22" t="s">
        <v>68</v>
      </c>
      <c r="L311" s="22" t="s">
        <v>131</v>
      </c>
      <c r="M311" s="22" t="s">
        <v>70</v>
      </c>
      <c r="N311" s="22" t="s">
        <v>64</v>
      </c>
      <c r="O311" s="24" t="n">
        <v>42221</v>
      </c>
      <c r="P311" s="27" t="n">
        <v>151785</v>
      </c>
      <c r="Q311" s="25" t="e">
        <f aca="false">SUM(P311/H311)</f>
        <v>#DIV/0!</v>
      </c>
      <c r="R311" s="27" t="n">
        <v>41888</v>
      </c>
      <c r="S311" s="27" t="n">
        <v>52355</v>
      </c>
      <c r="T311" s="27" t="n">
        <v>41888</v>
      </c>
      <c r="U311" s="27"/>
      <c r="V311" s="27"/>
      <c r="W311" s="27"/>
      <c r="X311" s="28"/>
      <c r="Y311" s="28"/>
      <c r="Z311" s="27"/>
      <c r="AA311" s="29" t="s">
        <v>77</v>
      </c>
      <c r="AB311" s="30" t="n">
        <v>0.3</v>
      </c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L311" s="20" t="s">
        <v>301</v>
      </c>
      <c r="AM311" s="20" t="s">
        <v>302</v>
      </c>
      <c r="AN311" s="20" t="s">
        <v>110</v>
      </c>
      <c r="AO311" s="20" t="s">
        <v>234</v>
      </c>
      <c r="AV311" s="20" t="s">
        <v>1192</v>
      </c>
      <c r="AW311" s="27"/>
      <c r="AY311" s="27"/>
      <c r="BA311" s="27"/>
      <c r="BC311" s="27"/>
      <c r="BE311" s="27"/>
      <c r="BG311" s="27"/>
    </row>
    <row r="312" s="20" customFormat="true" ht="12.75" hidden="true" customHeight="true" outlineLevel="0" collapsed="false">
      <c r="A312" s="19" t="n">
        <v>15311</v>
      </c>
      <c r="B312" s="20" t="s">
        <v>1193</v>
      </c>
      <c r="C312" s="21" t="s">
        <v>1194</v>
      </c>
      <c r="D312" s="20" t="s">
        <v>1195</v>
      </c>
      <c r="E312" s="21" t="s">
        <v>171</v>
      </c>
      <c r="F312" s="20" t="s">
        <v>64</v>
      </c>
      <c r="G312" s="22" t="s">
        <v>65</v>
      </c>
      <c r="H312" s="23"/>
      <c r="I312" s="22" t="s">
        <v>91</v>
      </c>
      <c r="J312" s="22" t="s">
        <v>67</v>
      </c>
      <c r="K312" s="22" t="s">
        <v>92</v>
      </c>
      <c r="L312" s="22" t="s">
        <v>93</v>
      </c>
      <c r="M312" s="22" t="s">
        <v>94</v>
      </c>
      <c r="N312" s="22" t="s">
        <v>64</v>
      </c>
      <c r="O312" s="24" t="n">
        <v>42219</v>
      </c>
      <c r="P312" s="27" t="n">
        <v>1950</v>
      </c>
      <c r="Q312" s="25" t="e">
        <f aca="false">SUM(P312/H312)</f>
        <v>#DIV/0!</v>
      </c>
      <c r="R312" s="27"/>
      <c r="S312" s="27"/>
      <c r="T312" s="27"/>
      <c r="U312" s="27"/>
      <c r="V312" s="27"/>
      <c r="W312" s="27"/>
      <c r="X312" s="28"/>
      <c r="Y312" s="28"/>
      <c r="Z312" s="27"/>
      <c r="AA312" s="29" t="s">
        <v>77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1196</v>
      </c>
      <c r="AM312" s="20" t="s">
        <v>1197</v>
      </c>
      <c r="AW312" s="27"/>
      <c r="AY312" s="27"/>
      <c r="BA312" s="27"/>
      <c r="BC312" s="27"/>
      <c r="BE312" s="27"/>
      <c r="BG312" s="27"/>
    </row>
    <row r="313" s="20" customFormat="true" ht="12.75" hidden="true" customHeight="true" outlineLevel="0" collapsed="false">
      <c r="A313" s="19" t="n">
        <v>15312</v>
      </c>
      <c r="B313" s="20" t="s">
        <v>1198</v>
      </c>
      <c r="C313" s="21" t="s">
        <v>144</v>
      </c>
      <c r="E313" s="21" t="s">
        <v>63</v>
      </c>
      <c r="F313" s="20" t="s">
        <v>64</v>
      </c>
      <c r="G313" s="22" t="s">
        <v>65</v>
      </c>
      <c r="H313" s="23"/>
      <c r="I313" s="22" t="s">
        <v>91</v>
      </c>
      <c r="J313" s="22" t="s">
        <v>76</v>
      </c>
      <c r="K313" s="22" t="s">
        <v>68</v>
      </c>
      <c r="L313" s="22" t="s">
        <v>131</v>
      </c>
      <c r="M313" s="22" t="s">
        <v>70</v>
      </c>
      <c r="N313" s="22" t="s">
        <v>64</v>
      </c>
      <c r="O313" s="24" t="n">
        <v>42228</v>
      </c>
      <c r="P313" s="27" t="n">
        <v>0</v>
      </c>
      <c r="Q313" s="25" t="e">
        <f aca="false">SUM(P313/H313)</f>
        <v>#DIV/0!</v>
      </c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155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L313" s="20" t="s">
        <v>333</v>
      </c>
      <c r="AM313" s="20" t="s">
        <v>1199</v>
      </c>
      <c r="AW313" s="27"/>
      <c r="AY313" s="27"/>
      <c r="BA313" s="27"/>
      <c r="BC313" s="27"/>
      <c r="BE313" s="27"/>
      <c r="BG313" s="27"/>
    </row>
    <row r="314" s="20" customFormat="true" ht="12.75" hidden="true" customHeight="true" outlineLevel="0" collapsed="false">
      <c r="A314" s="19" t="n">
        <v>15313</v>
      </c>
      <c r="B314" s="20" t="s">
        <v>1200</v>
      </c>
      <c r="C314" s="21" t="s">
        <v>1201</v>
      </c>
      <c r="D314" s="20" t="s">
        <v>1202</v>
      </c>
      <c r="E314" s="21" t="s">
        <v>748</v>
      </c>
      <c r="F314" s="20" t="s">
        <v>64</v>
      </c>
      <c r="G314" s="22" t="s">
        <v>65</v>
      </c>
      <c r="H314" s="23"/>
      <c r="I314" s="22" t="s">
        <v>102</v>
      </c>
      <c r="J314" s="22" t="s">
        <v>76</v>
      </c>
      <c r="K314" s="22" t="s">
        <v>68</v>
      </c>
      <c r="L314" s="22" t="s">
        <v>93</v>
      </c>
      <c r="M314" s="22" t="s">
        <v>94</v>
      </c>
      <c r="N314" s="22" t="s">
        <v>64</v>
      </c>
      <c r="O314" s="24" t="n">
        <v>42221</v>
      </c>
      <c r="P314" s="27" t="n">
        <v>3800</v>
      </c>
      <c r="Q314" s="25" t="e">
        <f aca="false">SUM(P314/H314)</f>
        <v>#DIV/0!</v>
      </c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71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L314" s="20" t="s">
        <v>1203</v>
      </c>
      <c r="AM314" s="20" t="s">
        <v>1204</v>
      </c>
      <c r="AW314" s="27"/>
      <c r="AY314" s="27"/>
      <c r="BA314" s="27"/>
      <c r="BC314" s="27"/>
      <c r="BE314" s="27"/>
      <c r="BG314" s="27"/>
    </row>
    <row r="315" s="20" customFormat="true" ht="12.75" hidden="false" customHeight="true" outlineLevel="0" collapsed="false">
      <c r="A315" s="19" t="n">
        <v>15314</v>
      </c>
      <c r="B315" s="20" t="s">
        <v>1205</v>
      </c>
      <c r="C315" s="21" t="s">
        <v>144</v>
      </c>
      <c r="D315" s="20" t="s">
        <v>1206</v>
      </c>
      <c r="E315" s="21" t="s">
        <v>325</v>
      </c>
      <c r="F315" s="20" t="s">
        <v>64</v>
      </c>
      <c r="G315" s="22" t="s">
        <v>65</v>
      </c>
      <c r="H315" s="23"/>
      <c r="I315" s="22" t="s">
        <v>102</v>
      </c>
      <c r="J315" s="22" t="s">
        <v>76</v>
      </c>
      <c r="K315" s="22" t="s">
        <v>92</v>
      </c>
      <c r="L315" s="22" t="s">
        <v>131</v>
      </c>
      <c r="M315" s="22" t="s">
        <v>70</v>
      </c>
      <c r="N315" s="22" t="s">
        <v>64</v>
      </c>
      <c r="O315" s="24" t="n">
        <v>42228</v>
      </c>
      <c r="P315" s="27" t="n">
        <v>1605989</v>
      </c>
      <c r="Q315" s="25" t="e">
        <f aca="false">SUM(P315/H315)</f>
        <v>#DIV/0!</v>
      </c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77</v>
      </c>
      <c r="AB315" s="30" t="n">
        <v>0.2</v>
      </c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L315" s="20" t="s">
        <v>132</v>
      </c>
      <c r="AM315" s="20" t="s">
        <v>795</v>
      </c>
      <c r="AW315" s="27"/>
      <c r="AY315" s="27"/>
      <c r="BA315" s="27"/>
      <c r="BC315" s="27"/>
      <c r="BE315" s="27"/>
      <c r="BG315" s="27"/>
    </row>
    <row r="316" s="20" customFormat="true" ht="12.75" hidden="false" customHeight="true" outlineLevel="0" collapsed="false">
      <c r="A316" s="19" t="n">
        <v>15315</v>
      </c>
      <c r="B316" s="20" t="s">
        <v>1207</v>
      </c>
      <c r="C316" s="21" t="s">
        <v>1208</v>
      </c>
      <c r="D316" s="20" t="s">
        <v>1209</v>
      </c>
      <c r="E316" s="21" t="s">
        <v>63</v>
      </c>
      <c r="F316" s="20" t="s">
        <v>64</v>
      </c>
      <c r="G316" s="22" t="s">
        <v>65</v>
      </c>
      <c r="H316" s="23"/>
      <c r="I316" s="22" t="s">
        <v>701</v>
      </c>
      <c r="J316" s="22" t="s">
        <v>130</v>
      </c>
      <c r="K316" s="22" t="s">
        <v>182</v>
      </c>
      <c r="L316" s="22" t="s">
        <v>93</v>
      </c>
      <c r="M316" s="22" t="s">
        <v>94</v>
      </c>
      <c r="N316" s="22" t="s">
        <v>64</v>
      </c>
      <c r="O316" s="24" t="n">
        <v>42221</v>
      </c>
      <c r="P316" s="27" t="n">
        <v>104000</v>
      </c>
      <c r="Q316" s="25" t="e">
        <f aca="false">SUM(P316/H316)</f>
        <v>#DIV/0!</v>
      </c>
      <c r="R316" s="27" t="n">
        <v>105000</v>
      </c>
      <c r="S316" s="27"/>
      <c r="T316" s="27"/>
      <c r="U316" s="27"/>
      <c r="V316" s="27"/>
      <c r="W316" s="27"/>
      <c r="X316" s="28"/>
      <c r="Y316" s="28"/>
      <c r="Z316" s="27"/>
      <c r="AA316" s="29" t="s">
        <v>109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L316" s="20" t="s">
        <v>1210</v>
      </c>
      <c r="AM316" s="20" t="s">
        <v>1211</v>
      </c>
      <c r="AW316" s="27"/>
      <c r="AY316" s="27"/>
      <c r="BA316" s="27"/>
      <c r="BC316" s="27"/>
      <c r="BE316" s="27"/>
      <c r="BG316" s="27"/>
    </row>
    <row r="317" s="20" customFormat="true" ht="12.75" hidden="false" customHeight="true" outlineLevel="0" collapsed="false">
      <c r="A317" s="19" t="n">
        <v>15316</v>
      </c>
      <c r="B317" s="20" t="s">
        <v>1212</v>
      </c>
      <c r="C317" s="21"/>
      <c r="E317" s="21"/>
      <c r="G317" s="22"/>
      <c r="H317" s="23"/>
      <c r="I317" s="22"/>
      <c r="J317" s="22"/>
      <c r="K317" s="22"/>
      <c r="L317" s="22"/>
      <c r="M317" s="22"/>
      <c r="N317" s="22"/>
      <c r="O317" s="24"/>
      <c r="P317" s="27"/>
      <c r="Q317" s="25" t="e">
        <f aca="false">SUM(P317/H317)</f>
        <v>#DIV/0!</v>
      </c>
      <c r="R317" s="27"/>
      <c r="S317" s="27"/>
      <c r="T317" s="27"/>
      <c r="U317" s="27"/>
      <c r="V317" s="27"/>
      <c r="W317" s="27"/>
      <c r="X317" s="28"/>
      <c r="Y317" s="28"/>
      <c r="Z317" s="27"/>
      <c r="AA317" s="29" t="s">
        <v>155</v>
      </c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15317</v>
      </c>
      <c r="B318" s="20" t="s">
        <v>1213</v>
      </c>
      <c r="C318" s="21" t="s">
        <v>1174</v>
      </c>
      <c r="D318" s="20" t="s">
        <v>1214</v>
      </c>
      <c r="E318" s="21" t="s">
        <v>1215</v>
      </c>
      <c r="F318" s="20" t="s">
        <v>64</v>
      </c>
      <c r="G318" s="22" t="s">
        <v>65</v>
      </c>
      <c r="H318" s="23"/>
      <c r="I318" s="22" t="s">
        <v>102</v>
      </c>
      <c r="J318" s="22" t="s">
        <v>130</v>
      </c>
      <c r="K318" s="22" t="s">
        <v>92</v>
      </c>
      <c r="L318" s="22" t="s">
        <v>93</v>
      </c>
      <c r="M318" s="22" t="s">
        <v>94</v>
      </c>
      <c r="N318" s="22" t="s">
        <v>64</v>
      </c>
      <c r="O318" s="24"/>
      <c r="P318" s="27"/>
      <c r="Q318" s="25" t="e">
        <f aca="false">SUM(P318/H318)</f>
        <v>#DIV/0!</v>
      </c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71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L318" s="20" t="s">
        <v>1216</v>
      </c>
      <c r="AM318" s="20" t="s">
        <v>1217</v>
      </c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15318</v>
      </c>
      <c r="B319" s="20" t="s">
        <v>1218</v>
      </c>
      <c r="C319" s="21" t="s">
        <v>1219</v>
      </c>
      <c r="D319" s="20" t="s">
        <v>1220</v>
      </c>
      <c r="E319" s="21" t="s">
        <v>1221</v>
      </c>
      <c r="F319" s="20" t="s">
        <v>64</v>
      </c>
      <c r="G319" s="22" t="s">
        <v>65</v>
      </c>
      <c r="H319" s="23"/>
      <c r="I319" s="22" t="s">
        <v>66</v>
      </c>
      <c r="J319" s="22" t="s">
        <v>104</v>
      </c>
      <c r="K319" s="22" t="s">
        <v>92</v>
      </c>
      <c r="L319" s="22" t="s">
        <v>93</v>
      </c>
      <c r="M319" s="22" t="s">
        <v>94</v>
      </c>
      <c r="N319" s="22" t="s">
        <v>64</v>
      </c>
      <c r="O319" s="24" t="n">
        <v>42226</v>
      </c>
      <c r="P319" s="27" t="n">
        <v>1190</v>
      </c>
      <c r="Q319" s="25" t="e">
        <f aca="false">SUM(P319/H319)</f>
        <v>#DIV/0!</v>
      </c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71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L319" s="20" t="s">
        <v>1222</v>
      </c>
      <c r="AM319" s="20" t="s">
        <v>1223</v>
      </c>
      <c r="AW319" s="27"/>
      <c r="AY319" s="27"/>
      <c r="BA319" s="27"/>
      <c r="BC319" s="27"/>
      <c r="BE319" s="27"/>
      <c r="BG319" s="27"/>
    </row>
    <row r="320" s="20" customFormat="true" ht="12.75" hidden="true" customHeight="true" outlineLevel="0" collapsed="false">
      <c r="A320" s="19" t="n">
        <v>15319</v>
      </c>
      <c r="B320" s="20" t="s">
        <v>1224</v>
      </c>
      <c r="C320" s="21" t="s">
        <v>1225</v>
      </c>
      <c r="D320" s="20" t="s">
        <v>1226</v>
      </c>
      <c r="E320" s="21" t="s">
        <v>300</v>
      </c>
      <c r="F320" s="20" t="s">
        <v>64</v>
      </c>
      <c r="G320" s="22" t="s">
        <v>65</v>
      </c>
      <c r="H320" s="23"/>
      <c r="I320" s="22" t="s">
        <v>102</v>
      </c>
      <c r="J320" s="22" t="s">
        <v>67</v>
      </c>
      <c r="K320" s="22" t="s">
        <v>92</v>
      </c>
      <c r="L320" s="22" t="s">
        <v>93</v>
      </c>
      <c r="M320" s="22" t="s">
        <v>94</v>
      </c>
      <c r="N320" s="22" t="s">
        <v>64</v>
      </c>
      <c r="O320" s="24" t="n">
        <v>42228</v>
      </c>
      <c r="P320" s="27" t="n">
        <v>9940</v>
      </c>
      <c r="Q320" s="25" t="e">
        <f aca="false">SUM(P320/H320)</f>
        <v>#DIV/0!</v>
      </c>
      <c r="R320" s="27" t="n">
        <v>1300</v>
      </c>
      <c r="S320" s="27" t="n">
        <v>1950</v>
      </c>
      <c r="T320" s="27"/>
      <c r="U320" s="27"/>
      <c r="V320" s="27"/>
      <c r="W320" s="27"/>
      <c r="X320" s="28"/>
      <c r="Y320" s="28"/>
      <c r="Z320" s="27"/>
      <c r="AA320" s="29" t="s">
        <v>71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L320" s="20" t="s">
        <v>702</v>
      </c>
      <c r="AM320" s="20" t="s">
        <v>1227</v>
      </c>
      <c r="AW320" s="27"/>
      <c r="AY320" s="27"/>
      <c r="BA320" s="27"/>
      <c r="BC320" s="27"/>
      <c r="BE320" s="27"/>
      <c r="BG320" s="27"/>
    </row>
    <row r="321" s="20" customFormat="true" ht="12.75" hidden="true" customHeight="true" outlineLevel="0" collapsed="false">
      <c r="A321" s="19" t="n">
        <v>15320</v>
      </c>
      <c r="B321" s="20" t="s">
        <v>1228</v>
      </c>
      <c r="C321" s="21" t="s">
        <v>1229</v>
      </c>
      <c r="D321" s="20" t="s">
        <v>1230</v>
      </c>
      <c r="E321" s="21" t="s">
        <v>63</v>
      </c>
      <c r="F321" s="20" t="s">
        <v>64</v>
      </c>
      <c r="G321" s="22" t="s">
        <v>65</v>
      </c>
      <c r="H321" s="23"/>
      <c r="I321" s="22" t="s">
        <v>102</v>
      </c>
      <c r="J321" s="22" t="s">
        <v>67</v>
      </c>
      <c r="K321" s="22" t="s">
        <v>92</v>
      </c>
      <c r="L321" s="22" t="s">
        <v>93</v>
      </c>
      <c r="M321" s="22" t="s">
        <v>94</v>
      </c>
      <c r="N321" s="22" t="s">
        <v>64</v>
      </c>
      <c r="O321" s="24" t="n">
        <v>42228</v>
      </c>
      <c r="P321" s="27" t="n">
        <v>29947</v>
      </c>
      <c r="Q321" s="25" t="e">
        <f aca="false">SUM(P321/H321)</f>
        <v>#DIV/0!</v>
      </c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L321" s="20" t="s">
        <v>1054</v>
      </c>
      <c r="AM321" s="20" t="s">
        <v>1231</v>
      </c>
      <c r="AW321" s="27"/>
      <c r="AY321" s="27"/>
      <c r="BA321" s="27"/>
      <c r="BC321" s="27"/>
      <c r="BE321" s="27"/>
      <c r="BG321" s="27"/>
    </row>
    <row r="322" s="20" customFormat="true" ht="12.75" hidden="true" customHeight="true" outlineLevel="0" collapsed="false">
      <c r="A322" s="19" t="n">
        <v>15321</v>
      </c>
      <c r="B322" s="20" t="s">
        <v>1232</v>
      </c>
      <c r="C322" s="21" t="s">
        <v>1233</v>
      </c>
      <c r="D322" s="20" t="s">
        <v>1234</v>
      </c>
      <c r="E322" s="21" t="s">
        <v>941</v>
      </c>
      <c r="F322" s="20" t="s">
        <v>64</v>
      </c>
      <c r="G322" s="22" t="s">
        <v>218</v>
      </c>
      <c r="H322" s="23"/>
      <c r="I322" s="22" t="s">
        <v>408</v>
      </c>
      <c r="J322" s="22" t="s">
        <v>67</v>
      </c>
      <c r="K322" s="22" t="s">
        <v>92</v>
      </c>
      <c r="L322" s="22" t="s">
        <v>93</v>
      </c>
      <c r="M322" s="22" t="s">
        <v>94</v>
      </c>
      <c r="N322" s="22" t="s">
        <v>64</v>
      </c>
      <c r="O322" s="24"/>
      <c r="P322" s="27" t="n">
        <v>2500</v>
      </c>
      <c r="Q322" s="25" t="e">
        <f aca="false">SUM(P322/H322)</f>
        <v>#DIV/0!</v>
      </c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71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L322" s="20" t="s">
        <v>219</v>
      </c>
      <c r="AM322" s="20" t="s">
        <v>1235</v>
      </c>
      <c r="AW322" s="27"/>
      <c r="AY322" s="27"/>
      <c r="BA322" s="27"/>
      <c r="BC322" s="27"/>
      <c r="BE322" s="27"/>
      <c r="BG322" s="27"/>
    </row>
    <row r="323" s="20" customFormat="true" ht="12.75" hidden="true" customHeight="true" outlineLevel="0" collapsed="false">
      <c r="A323" s="19" t="n">
        <v>15322</v>
      </c>
      <c r="B323" s="20" t="s">
        <v>1236</v>
      </c>
      <c r="C323" s="21" t="s">
        <v>1237</v>
      </c>
      <c r="D323" s="20" t="s">
        <v>1238</v>
      </c>
      <c r="E323" s="21" t="s">
        <v>63</v>
      </c>
      <c r="F323" s="20" t="s">
        <v>64</v>
      </c>
      <c r="G323" s="22" t="s">
        <v>65</v>
      </c>
      <c r="H323" s="23" t="n">
        <v>4314</v>
      </c>
      <c r="I323" s="22" t="s">
        <v>66</v>
      </c>
      <c r="J323" s="22" t="s">
        <v>76</v>
      </c>
      <c r="K323" s="22" t="s">
        <v>68</v>
      </c>
      <c r="L323" s="22" t="s">
        <v>69</v>
      </c>
      <c r="M323" s="22" t="s">
        <v>70</v>
      </c>
      <c r="N323" s="22" t="s">
        <v>64</v>
      </c>
      <c r="O323" s="24" t="n">
        <v>42242</v>
      </c>
      <c r="P323" s="27" t="n">
        <v>211701</v>
      </c>
      <c r="Q323" s="25" t="n">
        <f aca="false">SUM(P323/H323)</f>
        <v>49.0730180806676</v>
      </c>
      <c r="R323" s="27" t="n">
        <v>10357</v>
      </c>
      <c r="S323" s="27"/>
      <c r="T323" s="27"/>
      <c r="U323" s="27"/>
      <c r="V323" s="27"/>
      <c r="W323" s="27"/>
      <c r="X323" s="28"/>
      <c r="Y323" s="28"/>
      <c r="Z323" s="27"/>
      <c r="AA323" s="29" t="s">
        <v>71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L323" s="20" t="s">
        <v>544</v>
      </c>
      <c r="AM323" s="20" t="s">
        <v>1239</v>
      </c>
      <c r="AW323" s="27"/>
      <c r="AY323" s="27"/>
      <c r="BA323" s="27"/>
      <c r="BC323" s="27"/>
      <c r="BE323" s="27"/>
      <c r="BG323" s="27"/>
    </row>
    <row r="324" s="20" customFormat="true" ht="12.75" hidden="false" customHeight="true" outlineLevel="0" collapsed="false">
      <c r="A324" s="19" t="n">
        <v>15323</v>
      </c>
      <c r="B324" s="20" t="s">
        <v>1240</v>
      </c>
      <c r="C324" s="21" t="s">
        <v>1241</v>
      </c>
      <c r="D324" s="20" t="s">
        <v>272</v>
      </c>
      <c r="E324" s="21" t="s">
        <v>63</v>
      </c>
      <c r="F324" s="20" t="s">
        <v>64</v>
      </c>
      <c r="G324" s="22" t="s">
        <v>65</v>
      </c>
      <c r="H324" s="23"/>
      <c r="I324" s="22" t="s">
        <v>102</v>
      </c>
      <c r="J324" s="22" t="s">
        <v>67</v>
      </c>
      <c r="K324" s="22" t="s">
        <v>92</v>
      </c>
      <c r="L324" s="22" t="s">
        <v>93</v>
      </c>
      <c r="M324" s="22" t="s">
        <v>94</v>
      </c>
      <c r="N324" s="22" t="s">
        <v>64</v>
      </c>
      <c r="O324" s="24" t="n">
        <v>42227</v>
      </c>
      <c r="P324" s="27" t="n">
        <v>11734</v>
      </c>
      <c r="Q324" s="25" t="e">
        <f aca="false">SUM(P324/H324)</f>
        <v>#DIV/0!</v>
      </c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109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L324" s="20" t="s">
        <v>273</v>
      </c>
      <c r="AM324" s="20" t="s">
        <v>1242</v>
      </c>
      <c r="AW324" s="27"/>
      <c r="AY324" s="27"/>
      <c r="BA324" s="27"/>
      <c r="BC324" s="27"/>
      <c r="BE324" s="27"/>
      <c r="BG324" s="27"/>
    </row>
    <row r="325" s="20" customFormat="true" ht="12.75" hidden="false" customHeight="true" outlineLevel="0" collapsed="false">
      <c r="A325" s="19" t="n">
        <v>15324</v>
      </c>
      <c r="B325" s="20" t="s">
        <v>1243</v>
      </c>
      <c r="C325" s="21" t="s">
        <v>1244</v>
      </c>
      <c r="D325" s="20" t="s">
        <v>572</v>
      </c>
      <c r="E325" s="21" t="s">
        <v>63</v>
      </c>
      <c r="F325" s="20" t="s">
        <v>64</v>
      </c>
      <c r="G325" s="22" t="s">
        <v>65</v>
      </c>
      <c r="H325" s="23"/>
      <c r="I325" s="22" t="s">
        <v>102</v>
      </c>
      <c r="J325" s="22" t="s">
        <v>67</v>
      </c>
      <c r="K325" s="22" t="s">
        <v>92</v>
      </c>
      <c r="L325" s="22" t="s">
        <v>93</v>
      </c>
      <c r="M325" s="22" t="s">
        <v>94</v>
      </c>
      <c r="N325" s="22" t="s">
        <v>64</v>
      </c>
      <c r="O325" s="24" t="n">
        <v>42230</v>
      </c>
      <c r="P325" s="27" t="n">
        <v>8770</v>
      </c>
      <c r="Q325" s="25" t="e">
        <f aca="false">SUM(P325/H325)</f>
        <v>#DIV/0!</v>
      </c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109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L325" s="20" t="s">
        <v>400</v>
      </c>
      <c r="AM325" s="20" t="s">
        <v>401</v>
      </c>
      <c r="AW325" s="27"/>
      <c r="AY325" s="27"/>
      <c r="BA325" s="27"/>
      <c r="BC325" s="27"/>
      <c r="BE325" s="27"/>
      <c r="BG325" s="27"/>
    </row>
    <row r="326" s="20" customFormat="true" ht="12.75" hidden="true" customHeight="true" outlineLevel="0" collapsed="false">
      <c r="A326" s="19" t="n">
        <v>15325</v>
      </c>
      <c r="B326" s="20" t="s">
        <v>1245</v>
      </c>
      <c r="C326" s="21" t="s">
        <v>1246</v>
      </c>
      <c r="D326" s="20" t="s">
        <v>114</v>
      </c>
      <c r="E326" s="21" t="s">
        <v>63</v>
      </c>
      <c r="F326" s="20" t="s">
        <v>64</v>
      </c>
      <c r="G326" s="22" t="s">
        <v>65</v>
      </c>
      <c r="H326" s="23"/>
      <c r="I326" s="22" t="s">
        <v>85</v>
      </c>
      <c r="J326" s="22" t="s">
        <v>67</v>
      </c>
      <c r="K326" s="22" t="s">
        <v>182</v>
      </c>
      <c r="L326" s="22" t="s">
        <v>93</v>
      </c>
      <c r="M326" s="22" t="s">
        <v>94</v>
      </c>
      <c r="N326" s="22" t="s">
        <v>64</v>
      </c>
      <c r="O326" s="24" t="n">
        <v>42231</v>
      </c>
      <c r="P326" s="27" t="n">
        <v>79602</v>
      </c>
      <c r="Q326" s="25" t="e">
        <f aca="false">SUM(P326/H326)</f>
        <v>#DIV/0!</v>
      </c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71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false" customHeight="true" outlineLevel="0" collapsed="false">
      <c r="A327" s="19" t="n">
        <v>15326</v>
      </c>
      <c r="B327" s="20" t="s">
        <v>1247</v>
      </c>
      <c r="C327" s="21" t="s">
        <v>1248</v>
      </c>
      <c r="D327" s="20" t="s">
        <v>1249</v>
      </c>
      <c r="E327" s="21" t="s">
        <v>1181</v>
      </c>
      <c r="F327" s="20" t="s">
        <v>64</v>
      </c>
      <c r="G327" s="22" t="s">
        <v>218</v>
      </c>
      <c r="H327" s="23"/>
      <c r="I327" s="22" t="s">
        <v>85</v>
      </c>
      <c r="J327" s="22" t="s">
        <v>67</v>
      </c>
      <c r="K327" s="22" t="s">
        <v>92</v>
      </c>
      <c r="L327" s="22" t="s">
        <v>93</v>
      </c>
      <c r="M327" s="22" t="s">
        <v>94</v>
      </c>
      <c r="N327" s="22" t="s">
        <v>64</v>
      </c>
      <c r="O327" s="24" t="n">
        <v>42231</v>
      </c>
      <c r="P327" s="27" t="n">
        <v>54000</v>
      </c>
      <c r="Q327" s="25" t="e">
        <f aca="false">SUM(P327/H327)</f>
        <v>#DIV/0!</v>
      </c>
      <c r="R327" s="27" t="n">
        <v>35000</v>
      </c>
      <c r="S327" s="27"/>
      <c r="T327" s="27"/>
      <c r="U327" s="27"/>
      <c r="V327" s="27"/>
      <c r="W327" s="27"/>
      <c r="X327" s="28"/>
      <c r="Y327" s="28"/>
      <c r="Z327" s="27"/>
      <c r="AA327" s="29" t="s">
        <v>109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L327" s="20" t="s">
        <v>1250</v>
      </c>
      <c r="AM327" s="20" t="s">
        <v>1251</v>
      </c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15327</v>
      </c>
      <c r="B328" s="20" t="s">
        <v>1252</v>
      </c>
      <c r="C328" s="21" t="s">
        <v>1253</v>
      </c>
      <c r="E328" s="21" t="s">
        <v>75</v>
      </c>
      <c r="G328" s="22"/>
      <c r="H328" s="23"/>
      <c r="I328" s="22" t="s">
        <v>102</v>
      </c>
      <c r="J328" s="22" t="s">
        <v>67</v>
      </c>
      <c r="K328" s="22" t="s">
        <v>92</v>
      </c>
      <c r="L328" s="22" t="s">
        <v>93</v>
      </c>
      <c r="M328" s="22" t="s">
        <v>94</v>
      </c>
      <c r="N328" s="22" t="s">
        <v>64</v>
      </c>
      <c r="O328" s="24" t="n">
        <v>42231</v>
      </c>
      <c r="P328" s="27"/>
      <c r="Q328" s="25" t="e">
        <f aca="false">SUM(P328/H328)</f>
        <v>#DIV/0!</v>
      </c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155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15328</v>
      </c>
      <c r="B329" s="20" t="s">
        <v>1254</v>
      </c>
      <c r="C329" s="21" t="s">
        <v>1255</v>
      </c>
      <c r="D329" s="20" t="s">
        <v>114</v>
      </c>
      <c r="E329" s="21" t="s">
        <v>63</v>
      </c>
      <c r="F329" s="20" t="s">
        <v>64</v>
      </c>
      <c r="G329" s="22" t="s">
        <v>65</v>
      </c>
      <c r="H329" s="23"/>
      <c r="I329" s="22" t="s">
        <v>85</v>
      </c>
      <c r="J329" s="22" t="s">
        <v>67</v>
      </c>
      <c r="K329" s="22" t="s">
        <v>182</v>
      </c>
      <c r="L329" s="22" t="s">
        <v>93</v>
      </c>
      <c r="M329" s="22" t="s">
        <v>94</v>
      </c>
      <c r="N329" s="22" t="s">
        <v>64</v>
      </c>
      <c r="O329" s="24" t="n">
        <v>42231</v>
      </c>
      <c r="P329" s="27" t="n">
        <v>3447</v>
      </c>
      <c r="Q329" s="25" t="e">
        <f aca="false">SUM(P329/H329)</f>
        <v>#DIV/0!</v>
      </c>
      <c r="R329" s="27" t="n">
        <v>280</v>
      </c>
      <c r="S329" s="27"/>
      <c r="T329" s="27"/>
      <c r="U329" s="27"/>
      <c r="V329" s="27"/>
      <c r="W329" s="27"/>
      <c r="X329" s="28"/>
      <c r="Y329" s="28"/>
      <c r="Z329" s="27"/>
      <c r="AA329" s="29" t="s">
        <v>109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L329" s="20" t="s">
        <v>1256</v>
      </c>
      <c r="AM329" s="20" t="s">
        <v>1257</v>
      </c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15329</v>
      </c>
      <c r="B330" s="20" t="s">
        <v>1258</v>
      </c>
      <c r="C330" s="21" t="s">
        <v>1259</v>
      </c>
      <c r="D330" s="20" t="s">
        <v>1260</v>
      </c>
      <c r="E330" s="21" t="s">
        <v>259</v>
      </c>
      <c r="F330" s="20" t="s">
        <v>64</v>
      </c>
      <c r="G330" s="22" t="s">
        <v>65</v>
      </c>
      <c r="H330" s="23"/>
      <c r="I330" s="22" t="s">
        <v>102</v>
      </c>
      <c r="J330" s="22" t="s">
        <v>67</v>
      </c>
      <c r="K330" s="22" t="s">
        <v>92</v>
      </c>
      <c r="L330" s="22" t="s">
        <v>93</v>
      </c>
      <c r="M330" s="22" t="s">
        <v>94</v>
      </c>
      <c r="N330" s="22" t="s">
        <v>64</v>
      </c>
      <c r="O330" s="24" t="n">
        <v>42235</v>
      </c>
      <c r="P330" s="27" t="n">
        <v>2965</v>
      </c>
      <c r="Q330" s="25" t="e">
        <f aca="false">SUM(P330/H330)</f>
        <v>#DIV/0!</v>
      </c>
      <c r="R330" s="27" t="n">
        <v>380</v>
      </c>
      <c r="S330" s="27"/>
      <c r="T330" s="27"/>
      <c r="U330" s="27"/>
      <c r="V330" s="27"/>
      <c r="W330" s="27"/>
      <c r="X330" s="28"/>
      <c r="Y330" s="28"/>
      <c r="Z330" s="27"/>
      <c r="AA330" s="29" t="s">
        <v>109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L330" s="20" t="s">
        <v>1261</v>
      </c>
      <c r="AM330" s="20" t="s">
        <v>1262</v>
      </c>
      <c r="AW330" s="27"/>
      <c r="AY330" s="27"/>
      <c r="BA330" s="27"/>
      <c r="BC330" s="27"/>
      <c r="BE330" s="27"/>
      <c r="BG330" s="27"/>
    </row>
    <row r="331" s="20" customFormat="true" ht="12.75" hidden="false" customHeight="true" outlineLevel="0" collapsed="false">
      <c r="A331" s="19" t="n">
        <v>15330</v>
      </c>
      <c r="B331" s="20" t="s">
        <v>1263</v>
      </c>
      <c r="C331" s="21" t="s">
        <v>128</v>
      </c>
      <c r="D331" s="20" t="s">
        <v>129</v>
      </c>
      <c r="E331" s="21" t="s">
        <v>84</v>
      </c>
      <c r="F331" s="20" t="s">
        <v>64</v>
      </c>
      <c r="G331" s="22" t="s">
        <v>65</v>
      </c>
      <c r="H331" s="23"/>
      <c r="I331" s="22" t="s">
        <v>102</v>
      </c>
      <c r="J331" s="22" t="s">
        <v>104</v>
      </c>
      <c r="K331" s="22" t="s">
        <v>92</v>
      </c>
      <c r="L331" s="22" t="s">
        <v>131</v>
      </c>
      <c r="M331" s="22" t="s">
        <v>70</v>
      </c>
      <c r="N331" s="22" t="s">
        <v>64</v>
      </c>
      <c r="O331" s="24" t="n">
        <v>42236</v>
      </c>
      <c r="P331" s="27" t="n">
        <v>40186</v>
      </c>
      <c r="Q331" s="25" t="e">
        <f aca="false">SUM(P331/H331)</f>
        <v>#DIV/0!</v>
      </c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109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L331" s="20" t="s">
        <v>132</v>
      </c>
      <c r="AM331" s="20" t="s">
        <v>1264</v>
      </c>
      <c r="AW331" s="27"/>
      <c r="AY331" s="27"/>
      <c r="BA331" s="27"/>
      <c r="BC331" s="27"/>
      <c r="BE331" s="27"/>
      <c r="BG331" s="27"/>
    </row>
    <row r="332" s="20" customFormat="true" ht="12.75" hidden="false" customHeight="true" outlineLevel="0" collapsed="false">
      <c r="A332" s="19" t="n">
        <v>15331</v>
      </c>
      <c r="B332" s="20" t="s">
        <v>1265</v>
      </c>
      <c r="C332" s="21" t="s">
        <v>1266</v>
      </c>
      <c r="D332" s="20" t="s">
        <v>62</v>
      </c>
      <c r="E332" s="21" t="s">
        <v>63</v>
      </c>
      <c r="F332" s="20" t="s">
        <v>64</v>
      </c>
      <c r="G332" s="22" t="s">
        <v>65</v>
      </c>
      <c r="H332" s="23"/>
      <c r="I332" s="22" t="s">
        <v>66</v>
      </c>
      <c r="J332" s="22" t="s">
        <v>104</v>
      </c>
      <c r="K332" s="22" t="s">
        <v>68</v>
      </c>
      <c r="L332" s="22" t="s">
        <v>131</v>
      </c>
      <c r="M332" s="22" t="s">
        <v>70</v>
      </c>
      <c r="N332" s="22" t="s">
        <v>64</v>
      </c>
      <c r="O332" s="24" t="n">
        <v>42244</v>
      </c>
      <c r="P332" s="27"/>
      <c r="Q332" s="25" t="e">
        <f aca="false">SUM(P332/H332)</f>
        <v>#DIV/0!</v>
      </c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155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L332" s="20" t="s">
        <v>1267</v>
      </c>
      <c r="AW332" s="27"/>
      <c r="AY332" s="27"/>
      <c r="BA332" s="27"/>
      <c r="BC332" s="27"/>
      <c r="BE332" s="27"/>
      <c r="BG332" s="27"/>
    </row>
    <row r="333" s="20" customFormat="true" ht="12.75" hidden="false" customHeight="true" outlineLevel="0" collapsed="false">
      <c r="A333" s="19" t="n">
        <v>15332</v>
      </c>
      <c r="B333" s="20" t="s">
        <v>1268</v>
      </c>
      <c r="C333" s="21" t="s">
        <v>144</v>
      </c>
      <c r="D333" s="20" t="s">
        <v>62</v>
      </c>
      <c r="E333" s="21" t="s">
        <v>63</v>
      </c>
      <c r="F333" s="20" t="s">
        <v>64</v>
      </c>
      <c r="G333" s="22" t="s">
        <v>65</v>
      </c>
      <c r="H333" s="23"/>
      <c r="I333" s="22" t="s">
        <v>66</v>
      </c>
      <c r="J333" s="22" t="s">
        <v>104</v>
      </c>
      <c r="K333" s="22" t="s">
        <v>68</v>
      </c>
      <c r="L333" s="22" t="s">
        <v>148</v>
      </c>
      <c r="M333" s="22" t="s">
        <v>70</v>
      </c>
      <c r="N333" s="22" t="s">
        <v>64</v>
      </c>
      <c r="O333" s="24" t="n">
        <v>42244</v>
      </c>
      <c r="P333" s="27" t="n">
        <v>83187</v>
      </c>
      <c r="Q333" s="25" t="e">
        <f aca="false">SUM(P333/H333)</f>
        <v>#DIV/0!</v>
      </c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109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L333" s="20" t="s">
        <v>1267</v>
      </c>
      <c r="AW333" s="27"/>
      <c r="AY333" s="27"/>
      <c r="BA333" s="27"/>
      <c r="BC333" s="27"/>
      <c r="BE333" s="27"/>
      <c r="BG333" s="27"/>
    </row>
    <row r="334" s="20" customFormat="true" ht="12.75" hidden="true" customHeight="true" outlineLevel="0" collapsed="false">
      <c r="A334" s="19" t="n">
        <v>15333</v>
      </c>
      <c r="B334" s="20" t="s">
        <v>1269</v>
      </c>
      <c r="C334" s="21" t="s">
        <v>1270</v>
      </c>
      <c r="D334" s="20" t="s">
        <v>1271</v>
      </c>
      <c r="E334" s="21" t="s">
        <v>75</v>
      </c>
      <c r="F334" s="20" t="s">
        <v>64</v>
      </c>
      <c r="G334" s="22" t="s">
        <v>65</v>
      </c>
      <c r="H334" s="23"/>
      <c r="I334" s="22" t="s">
        <v>102</v>
      </c>
      <c r="J334" s="22" t="s">
        <v>67</v>
      </c>
      <c r="K334" s="22" t="s">
        <v>92</v>
      </c>
      <c r="L334" s="22" t="s">
        <v>93</v>
      </c>
      <c r="M334" s="22" t="s">
        <v>94</v>
      </c>
      <c r="N334" s="22" t="s">
        <v>64</v>
      </c>
      <c r="O334" s="24" t="n">
        <v>42237</v>
      </c>
      <c r="P334" s="27"/>
      <c r="Q334" s="25" t="e">
        <f aca="false">SUM(P334/H334)</f>
        <v>#DIV/0!</v>
      </c>
      <c r="R334" s="27"/>
      <c r="S334" s="27"/>
      <c r="T334" s="27"/>
      <c r="U334" s="27"/>
      <c r="V334" s="27"/>
      <c r="W334" s="27"/>
      <c r="X334" s="28"/>
      <c r="Y334" s="28"/>
      <c r="Z334" s="27"/>
      <c r="AA334" s="29" t="s">
        <v>71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1272</v>
      </c>
      <c r="AM334" s="20" t="s">
        <v>1273</v>
      </c>
      <c r="AW334" s="27"/>
      <c r="AY334" s="27"/>
      <c r="BA334" s="27"/>
      <c r="BC334" s="27"/>
      <c r="BE334" s="27"/>
      <c r="BG334" s="27"/>
    </row>
    <row r="335" s="20" customFormat="true" ht="12.75" hidden="false" customHeight="true" outlineLevel="0" collapsed="false">
      <c r="A335" s="19" t="n">
        <v>15334</v>
      </c>
      <c r="B335" s="20" t="s">
        <v>1274</v>
      </c>
      <c r="C335" s="21" t="s">
        <v>1275</v>
      </c>
      <c r="D335" s="20" t="s">
        <v>1276</v>
      </c>
      <c r="E335" s="21" t="s">
        <v>63</v>
      </c>
      <c r="F335" s="20" t="s">
        <v>64</v>
      </c>
      <c r="G335" s="22" t="s">
        <v>65</v>
      </c>
      <c r="H335" s="23"/>
      <c r="I335" s="22" t="s">
        <v>102</v>
      </c>
      <c r="J335" s="22" t="s">
        <v>67</v>
      </c>
      <c r="K335" s="22" t="s">
        <v>92</v>
      </c>
      <c r="L335" s="22" t="s">
        <v>93</v>
      </c>
      <c r="M335" s="22" t="s">
        <v>94</v>
      </c>
      <c r="N335" s="22" t="s">
        <v>64</v>
      </c>
      <c r="O335" s="24" t="n">
        <v>42237</v>
      </c>
      <c r="P335" s="27" t="n">
        <v>4377</v>
      </c>
      <c r="Q335" s="25" t="e">
        <f aca="false">SUM(P335/H335)</f>
        <v>#DIV/0!</v>
      </c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109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L335" s="20" t="s">
        <v>985</v>
      </c>
      <c r="AM335" s="20" t="s">
        <v>367</v>
      </c>
      <c r="AW335" s="27"/>
      <c r="AY335" s="27"/>
      <c r="BA335" s="27"/>
      <c r="BC335" s="27"/>
      <c r="BE335" s="27"/>
      <c r="BG335" s="27"/>
    </row>
    <row r="336" s="20" customFormat="true" ht="12.75" hidden="false" customHeight="true" outlineLevel="0" collapsed="false">
      <c r="A336" s="19" t="n">
        <v>15335</v>
      </c>
      <c r="B336" s="20" t="s">
        <v>1277</v>
      </c>
      <c r="C336" s="21" t="s">
        <v>1278</v>
      </c>
      <c r="D336" s="20" t="s">
        <v>114</v>
      </c>
      <c r="E336" s="21" t="s">
        <v>63</v>
      </c>
      <c r="F336" s="20" t="s">
        <v>64</v>
      </c>
      <c r="G336" s="22" t="s">
        <v>65</v>
      </c>
      <c r="H336" s="23"/>
      <c r="I336" s="22" t="s">
        <v>85</v>
      </c>
      <c r="J336" s="22" t="s">
        <v>67</v>
      </c>
      <c r="K336" s="22" t="s">
        <v>92</v>
      </c>
      <c r="L336" s="22" t="s">
        <v>93</v>
      </c>
      <c r="M336" s="22" t="s">
        <v>94</v>
      </c>
      <c r="N336" s="22" t="s">
        <v>64</v>
      </c>
      <c r="O336" s="24" t="n">
        <v>42240</v>
      </c>
      <c r="P336" s="27" t="n">
        <v>14770</v>
      </c>
      <c r="Q336" s="25" t="e">
        <f aca="false">SUM(P336/H336)</f>
        <v>#DIV/0!</v>
      </c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109</v>
      </c>
      <c r="AB336" s="30"/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L336" s="20" t="s">
        <v>284</v>
      </c>
      <c r="AM336" s="20" t="s">
        <v>297</v>
      </c>
      <c r="AW336" s="27"/>
      <c r="AY336" s="27"/>
      <c r="BA336" s="27"/>
      <c r="BC336" s="27"/>
      <c r="BE336" s="27"/>
      <c r="BG336" s="27"/>
    </row>
    <row r="337" s="20" customFormat="true" ht="12.75" hidden="false" customHeight="true" outlineLevel="0" collapsed="false">
      <c r="A337" s="19" t="n">
        <v>15336</v>
      </c>
      <c r="B337" s="20" t="s">
        <v>1279</v>
      </c>
      <c r="C337" s="21" t="s">
        <v>1280</v>
      </c>
      <c r="D337" s="20" t="s">
        <v>1281</v>
      </c>
      <c r="E337" s="21" t="s">
        <v>1282</v>
      </c>
      <c r="F337" s="20" t="s">
        <v>64</v>
      </c>
      <c r="G337" s="22" t="s">
        <v>65</v>
      </c>
      <c r="H337" s="23"/>
      <c r="I337" s="22" t="s">
        <v>91</v>
      </c>
      <c r="J337" s="22"/>
      <c r="K337" s="22"/>
      <c r="L337" s="22" t="s">
        <v>770</v>
      </c>
      <c r="M337" s="22"/>
      <c r="N337" s="22" t="s">
        <v>64</v>
      </c>
      <c r="O337" s="24"/>
      <c r="P337" s="27"/>
      <c r="Q337" s="25" t="e">
        <f aca="false">SUM(P337/H337)</f>
        <v>#DIV/0!</v>
      </c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109</v>
      </c>
      <c r="AB337" s="30"/>
      <c r="AC337" s="31" t="n">
        <f aca="false">IF(AA337=Tables!J$5,AB337*P337,)</f>
        <v>0</v>
      </c>
      <c r="AD337" s="32"/>
      <c r="AE337" s="32"/>
      <c r="AF337" s="24"/>
      <c r="AG337" s="19"/>
      <c r="AH337" s="27"/>
      <c r="AI337" s="27"/>
      <c r="AW337" s="27"/>
      <c r="AY337" s="27"/>
      <c r="BA337" s="27"/>
      <c r="BC337" s="27"/>
      <c r="BE337" s="27"/>
      <c r="BG337" s="27"/>
    </row>
    <row r="338" s="20" customFormat="true" ht="12.75" hidden="false" customHeight="true" outlineLevel="0" collapsed="false">
      <c r="A338" s="19" t="n">
        <v>15337</v>
      </c>
      <c r="B338" s="20" t="s">
        <v>1283</v>
      </c>
      <c r="C338" s="21" t="s">
        <v>1284</v>
      </c>
      <c r="D338" s="20" t="s">
        <v>278</v>
      </c>
      <c r="E338" s="21" t="s">
        <v>75</v>
      </c>
      <c r="F338" s="20" t="s">
        <v>64</v>
      </c>
      <c r="G338" s="22" t="s">
        <v>65</v>
      </c>
      <c r="H338" s="23"/>
      <c r="I338" s="22" t="s">
        <v>102</v>
      </c>
      <c r="J338" s="22" t="s">
        <v>67</v>
      </c>
      <c r="K338" s="22" t="s">
        <v>92</v>
      </c>
      <c r="L338" s="22" t="s">
        <v>93</v>
      </c>
      <c r="M338" s="22"/>
      <c r="N338" s="22" t="s">
        <v>64</v>
      </c>
      <c r="O338" s="24" t="n">
        <v>42240</v>
      </c>
      <c r="P338" s="27" t="n">
        <v>997</v>
      </c>
      <c r="Q338" s="25" t="e">
        <f aca="false">SUM(P338/H338)</f>
        <v>#DIV/0!</v>
      </c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109</v>
      </c>
      <c r="AB338" s="30"/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1285</v>
      </c>
      <c r="AM338" s="20" t="s">
        <v>1286</v>
      </c>
      <c r="AW338" s="27"/>
      <c r="AY338" s="27"/>
      <c r="BA338" s="27"/>
      <c r="BC338" s="27"/>
      <c r="BE338" s="27"/>
      <c r="BG338" s="27"/>
    </row>
    <row r="339" s="20" customFormat="true" ht="12.75" hidden="false" customHeight="true" outlineLevel="0" collapsed="false">
      <c r="A339" s="19" t="n">
        <v>15338</v>
      </c>
      <c r="B339" s="20" t="s">
        <v>1287</v>
      </c>
      <c r="C339" s="21" t="s">
        <v>1288</v>
      </c>
      <c r="D339" s="20" t="s">
        <v>1289</v>
      </c>
      <c r="E339" s="21" t="s">
        <v>1069</v>
      </c>
      <c r="F339" s="20" t="s">
        <v>64</v>
      </c>
      <c r="G339" s="22" t="s">
        <v>65</v>
      </c>
      <c r="H339" s="23"/>
      <c r="I339" s="22" t="s">
        <v>102</v>
      </c>
      <c r="J339" s="22" t="s">
        <v>67</v>
      </c>
      <c r="K339" s="22" t="s">
        <v>92</v>
      </c>
      <c r="L339" s="22" t="s">
        <v>93</v>
      </c>
      <c r="M339" s="22"/>
      <c r="N339" s="22" t="s">
        <v>64</v>
      </c>
      <c r="O339" s="24" t="n">
        <v>42240</v>
      </c>
      <c r="P339" s="27" t="n">
        <v>600</v>
      </c>
      <c r="Q339" s="25" t="e">
        <f aca="false">SUM(P339/H339)</f>
        <v>#DIV/0!</v>
      </c>
      <c r="R339" s="27"/>
      <c r="S339" s="27"/>
      <c r="T339" s="27"/>
      <c r="U339" s="27"/>
      <c r="V339" s="27"/>
      <c r="W339" s="27"/>
      <c r="X339" s="28"/>
      <c r="Y339" s="28"/>
      <c r="Z339" s="27"/>
      <c r="AA339" s="29" t="s">
        <v>109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L339" s="20" t="s">
        <v>1290</v>
      </c>
      <c r="AM339" s="20" t="s">
        <v>1291</v>
      </c>
      <c r="AW339" s="27"/>
      <c r="AY339" s="27"/>
      <c r="BA339" s="27"/>
      <c r="BC339" s="27"/>
      <c r="BE339" s="27"/>
      <c r="BG339" s="27"/>
    </row>
    <row r="340" s="20" customFormat="true" ht="12.75" hidden="false" customHeight="true" outlineLevel="0" collapsed="false">
      <c r="A340" s="19" t="n">
        <v>15339</v>
      </c>
      <c r="B340" s="20" t="s">
        <v>1292</v>
      </c>
      <c r="C340" s="21" t="s">
        <v>1293</v>
      </c>
      <c r="D340" s="20" t="s">
        <v>1294</v>
      </c>
      <c r="E340" s="21" t="s">
        <v>309</v>
      </c>
      <c r="F340" s="20" t="s">
        <v>64</v>
      </c>
      <c r="G340" s="22" t="s">
        <v>65</v>
      </c>
      <c r="H340" s="23" t="n">
        <v>47500</v>
      </c>
      <c r="I340" s="22" t="s">
        <v>66</v>
      </c>
      <c r="J340" s="22" t="s">
        <v>130</v>
      </c>
      <c r="K340" s="22" t="s">
        <v>182</v>
      </c>
      <c r="L340" s="22" t="s">
        <v>148</v>
      </c>
      <c r="M340" s="22" t="s">
        <v>70</v>
      </c>
      <c r="N340" s="22" t="s">
        <v>64</v>
      </c>
      <c r="O340" s="24" t="n">
        <v>42248</v>
      </c>
      <c r="P340" s="27" t="n">
        <v>1728758</v>
      </c>
      <c r="Q340" s="25" t="n">
        <f aca="false">SUM(P340/H340)</f>
        <v>36.3949052631579</v>
      </c>
      <c r="R340" s="27"/>
      <c r="S340" s="27"/>
      <c r="T340" s="27"/>
      <c r="U340" s="27"/>
      <c r="V340" s="27"/>
      <c r="W340" s="27"/>
      <c r="X340" s="28"/>
      <c r="Y340" s="28"/>
      <c r="Z340" s="27"/>
      <c r="AA340" s="29" t="s">
        <v>77</v>
      </c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L340" s="20" t="s">
        <v>835</v>
      </c>
      <c r="AM340" s="20" t="s">
        <v>1295</v>
      </c>
      <c r="AW340" s="27"/>
      <c r="AY340" s="27"/>
      <c r="BA340" s="27"/>
      <c r="BC340" s="27"/>
      <c r="BE340" s="27"/>
      <c r="BG340" s="27"/>
    </row>
    <row r="341" s="20" customFormat="true" ht="12.75" hidden="false" customHeight="true" outlineLevel="0" collapsed="false">
      <c r="A341" s="19"/>
      <c r="C341" s="21"/>
      <c r="E341" s="21"/>
      <c r="G341" s="40"/>
      <c r="H341" s="41"/>
      <c r="I341" s="40"/>
      <c r="J341" s="40"/>
      <c r="K341" s="40"/>
      <c r="L341" s="40"/>
      <c r="M341" s="40"/>
      <c r="N341" s="40"/>
      <c r="O341" s="24"/>
      <c r="P341" s="27"/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4"/>
      <c r="AB341" s="42"/>
      <c r="AC341" s="31" t="n">
        <f aca="false">IF(AA341=Tables!J$5,AB341*P341,)</f>
        <v>0</v>
      </c>
      <c r="AD341" s="43"/>
      <c r="AE341" s="43"/>
      <c r="AF341" s="24"/>
      <c r="AG341" s="19"/>
      <c r="AH341" s="27"/>
      <c r="AI341" s="27"/>
      <c r="AW341" s="27"/>
      <c r="AY341" s="27"/>
      <c r="BA341" s="27"/>
      <c r="BC341" s="27"/>
      <c r="BE341" s="27"/>
      <c r="BG341" s="27"/>
    </row>
    <row r="342" customFormat="false" ht="13.8" hidden="false" customHeight="false" outlineLevel="0" collapsed="false">
      <c r="A342" s="44"/>
      <c r="B342" s="45"/>
      <c r="C342" s="45"/>
      <c r="D342" s="45"/>
      <c r="E342" s="45"/>
      <c r="F342" s="45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7"/>
      <c r="AC342" s="47"/>
      <c r="AD342" s="47"/>
      <c r="AE342" s="47"/>
      <c r="AF342" s="45"/>
      <c r="AG342" s="48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9"/>
      <c r="AX342" s="45"/>
      <c r="AY342" s="49"/>
      <c r="AZ342" s="45"/>
      <c r="BA342" s="49"/>
      <c r="BB342" s="45"/>
      <c r="BC342" s="49"/>
      <c r="BD342" s="45"/>
      <c r="BE342" s="49"/>
      <c r="BF342" s="45"/>
      <c r="BG342" s="49"/>
      <c r="BH342" s="45"/>
    </row>
    <row r="1048576" customFormat="false" ht="12.8" hidden="false" customHeight="false" outlineLevel="0" collapsed="false"/>
  </sheetData>
  <autoFilter ref="A1:BI358">
    <filterColumn colId="26">
      <filters>
        <filter val=""/>
        <filter val="Bidding"/>
        <filter val="Pending"/>
      </filters>
    </filterColumn>
  </autoFilter>
  <mergeCells count="1">
    <mergeCell ref="G342:AA342"/>
  </mergeCells>
  <dataValidations count="10">
    <dataValidation allowBlank="true" operator="between" showDropDown="false" showErrorMessage="true" showInputMessage="true" sqref="AJ2:AJ13 AL2:AL13 AN2:AN341 AP2:AP341 AR2:AR341 AT2:AT341 AJ15:AJ122 AL15:AL106 AM107 AL108:AL256 AJ124:AJ341 AL258:AL299 AM300 AL301:AL304 AL306:AL341" type="list">
      <formula1>GC</formula1>
      <formula2>0</formula2>
    </dataValidation>
    <dataValidation allowBlank="true" operator="between" showDropDown="false" showErrorMessage="true" showInputMessage="true" sqref="G2:G304 G306:G341" type="list">
      <formula1>Local</formula1>
      <formula2>0</formula2>
    </dataValidation>
    <dataValidation allowBlank="true" operator="between" showDropDown="false" showErrorMessage="true" showInputMessage="true" sqref="F2:F304 F306:F341" type="list">
      <formula1>State</formula1>
      <formula2>0</formula2>
    </dataValidation>
    <dataValidation allowBlank="true" operator="between" showDropDown="false" showErrorMessage="true" showInputMessage="true" sqref="I2:I304 I306:I341" type="list">
      <formula1>ProjectType</formula1>
      <formula2>0</formula2>
    </dataValidation>
    <dataValidation allowBlank="true" operator="between" showDropDown="false" showErrorMessage="true" showInputMessage="true" sqref="J2:J304 J306:J341" type="list">
      <formula1>BidType</formula1>
      <formula2>0</formula2>
    </dataValidation>
    <dataValidation allowBlank="true" operator="between" showDropDown="false" showErrorMessage="true" showInputMessage="true" sqref="K2:K304 K306:K341" type="list">
      <formula1>DesignType</formula1>
      <formula2>0</formula2>
    </dataValidation>
    <dataValidation allowBlank="true" operator="between" showDropDown="false" showErrorMessage="true" showInputMessage="true" sqref="L2:L304 L306:L341" type="list">
      <formula1>Employee</formula1>
      <formula2>0</formula2>
    </dataValidation>
    <dataValidation allowBlank="true" operator="between" showDropDown="false" showErrorMessage="true" showInputMessage="true" sqref="N2:N304 N306:N341" type="list">
      <formula1>Division</formula1>
      <formula2>0</formula2>
    </dataValidation>
    <dataValidation allowBlank="true" operator="between" showDropDown="false" showErrorMessage="true" showInputMessage="true" sqref="AA2:AA341" type="list">
      <formula1>ProjectStatus</formula1>
      <formula2>0</formula2>
    </dataValidation>
    <dataValidation allowBlank="true" operator="between" showDropDown="false" showErrorMessage="true" showInputMessage="true" sqref="M2:M304 M306:M340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RowHeight="10.2" zeroHeight="false" outlineLevelRow="0" outlineLevelCol="0"/>
  <cols>
    <col collapsed="false" customWidth="true" hidden="false" outlineLevel="0" max="1" min="1" style="50" width="10.58"/>
    <col collapsed="false" customWidth="true" hidden="false" outlineLevel="0" max="2" min="2" style="51" width="5.55"/>
    <col collapsed="false" customWidth="true" hidden="false" outlineLevel="0" max="3" min="3" style="50" width="11.45"/>
    <col collapsed="false" customWidth="true" hidden="false" outlineLevel="0" max="4" min="4" style="51" width="8.56"/>
    <col collapsed="false" customWidth="true" hidden="false" outlineLevel="0" max="6" min="5" style="50" width="10.58"/>
    <col collapsed="false" customWidth="true" hidden="false" outlineLevel="0" max="7" min="7" style="52" width="5.43"/>
    <col collapsed="false" customWidth="true" hidden="false" outlineLevel="0" max="8" min="8" style="50" width="11.45"/>
    <col collapsed="false" customWidth="true" hidden="false" outlineLevel="0" max="9" min="9" style="52" width="8"/>
    <col collapsed="false" customWidth="true" hidden="false" outlineLevel="0" max="10" min="10" style="50" width="10.58"/>
    <col collapsed="false" customWidth="true" hidden="false" outlineLevel="0" max="11" min="11" style="52" width="9"/>
    <col collapsed="false" customWidth="true" hidden="false" outlineLevel="0" max="12" min="12" style="50" width="11.45"/>
    <col collapsed="false" customWidth="true" hidden="false" outlineLevel="0" max="13" min="13" style="52" width="7.44"/>
    <col collapsed="false" customWidth="true" hidden="false" outlineLevel="0" max="14" min="14" style="50" width="11.45"/>
    <col collapsed="false" customWidth="true" hidden="false" outlineLevel="0" max="15" min="15" style="52" width="6.56"/>
    <col collapsed="false" customWidth="true" hidden="false" outlineLevel="0" max="16" min="16" style="50" width="10.58"/>
    <col collapsed="false" customWidth="true" hidden="false" outlineLevel="0" max="17" min="17" style="52" width="7.56"/>
    <col collapsed="false" customWidth="true" hidden="false" outlineLevel="0" max="18" min="18" style="50" width="10.58"/>
    <col collapsed="false" customWidth="true" hidden="false" outlineLevel="0" max="19" min="19" style="52" width="6.42"/>
    <col collapsed="false" customWidth="true" hidden="false" outlineLevel="0" max="20" min="20" style="50" width="10.58"/>
    <col collapsed="false" customWidth="true" hidden="false" outlineLevel="0" max="21" min="21" style="52" width="6.42"/>
    <col collapsed="false" customWidth="true" hidden="false" outlineLevel="0" max="22" min="22" style="50" width="10.58"/>
    <col collapsed="false" customWidth="true" hidden="false" outlineLevel="0" max="23" min="23" style="50" width="9"/>
    <col collapsed="false" customWidth="true" hidden="false" outlineLevel="0" max="24" min="24" style="52" width="9.44"/>
    <col collapsed="false" customWidth="true" hidden="false" outlineLevel="0" max="25" min="25" style="50" width="9.44"/>
    <col collapsed="false" customWidth="true" hidden="false" outlineLevel="0" max="26" min="26" style="50" width="8.44"/>
    <col collapsed="false" customWidth="false" hidden="false" outlineLevel="0" max="27" min="27" style="50" width="11.57"/>
    <col collapsed="false" customWidth="true" hidden="false" outlineLevel="0" max="28" min="28" style="50" width="14.43"/>
    <col collapsed="false" customWidth="false" hidden="false" outlineLevel="0" max="29" min="29" style="50" width="11.57"/>
    <col collapsed="false" customWidth="true" hidden="false" outlineLevel="0" max="1025" min="30" style="50" width="9.44"/>
  </cols>
  <sheetData>
    <row r="1" customFormat="false" ht="10.2" hidden="false" customHeight="false" outlineLevel="0" collapsed="false">
      <c r="B1" s="53" t="s">
        <v>1296</v>
      </c>
      <c r="C1" s="54" t="s">
        <v>1297</v>
      </c>
      <c r="D1" s="53" t="str">
        <f aca="false">Tables!J3</f>
        <v>Awarded</v>
      </c>
      <c r="E1" s="54" t="str">
        <f aca="false">Tables!J3</f>
        <v>Awarded</v>
      </c>
      <c r="F1" s="54" t="s">
        <v>1298</v>
      </c>
      <c r="G1" s="53" t="str">
        <f aca="false">Tables!J4</f>
        <v>Lost</v>
      </c>
      <c r="H1" s="54" t="str">
        <f aca="false">Tables!J4</f>
        <v>Lost</v>
      </c>
      <c r="I1" s="53" t="str">
        <f aca="false">Tables!J5</f>
        <v>Pending</v>
      </c>
      <c r="J1" s="54" t="str">
        <f aca="false">Tables!J5</f>
        <v>Pending</v>
      </c>
      <c r="K1" s="53" t="str">
        <f aca="false">Tables!J6</f>
        <v>Unknown</v>
      </c>
      <c r="L1" s="54" t="str">
        <f aca="false">Tables!J6</f>
        <v>Unknown</v>
      </c>
      <c r="M1" s="53" t="str">
        <f aca="false">Tables!J7</f>
        <v>Not Built</v>
      </c>
      <c r="N1" s="54" t="str">
        <f aca="false">Tables!J7</f>
        <v>Not Built</v>
      </c>
      <c r="O1" s="53" t="str">
        <f aca="false">Tables!J8</f>
        <v>Bidding</v>
      </c>
      <c r="P1" s="54" t="str">
        <f aca="false">Tables!J8</f>
        <v>Bidding</v>
      </c>
      <c r="Q1" s="53" t="str">
        <f aca="false">Tables!J9</f>
        <v>Prospect</v>
      </c>
      <c r="R1" s="54" t="str">
        <f aca="false">Tables!J9</f>
        <v>Prospect</v>
      </c>
      <c r="S1" s="53" t="str">
        <f aca="false">Tables!J10</f>
        <v>Not Bid</v>
      </c>
      <c r="T1" s="54" t="str">
        <f aca="false">Tables!J10</f>
        <v>Not Bid</v>
      </c>
      <c r="U1" s="53" t="e">
        <f aca="false">tables!#ref!</f>
        <v>#NAME?</v>
      </c>
      <c r="V1" s="54" t="e">
        <f aca="false">tables!#ref!</f>
        <v>#NAME?</v>
      </c>
      <c r="W1" s="55" t="s">
        <v>1299</v>
      </c>
      <c r="X1" s="55" t="s">
        <v>1300</v>
      </c>
      <c r="Y1" s="56" t="s">
        <v>1301</v>
      </c>
      <c r="Z1" s="56" t="s">
        <v>1302</v>
      </c>
      <c r="AA1" s="56" t="s">
        <v>1303</v>
      </c>
      <c r="AB1" s="56" t="s">
        <v>1304</v>
      </c>
    </row>
    <row r="2" customFormat="false" ht="10.2" hidden="false" customHeight="false" outlineLevel="0" collapsed="false">
      <c r="A2" s="56" t="str">
        <f aca="false">Tables!F2</f>
        <v>Employee</v>
      </c>
      <c r="E2" s="57"/>
      <c r="F2" s="57"/>
      <c r="G2" s="51"/>
      <c r="H2" s="57"/>
      <c r="I2" s="51"/>
      <c r="J2" s="57"/>
      <c r="K2" s="51"/>
      <c r="L2" s="57"/>
      <c r="M2" s="51"/>
      <c r="N2" s="57"/>
      <c r="O2" s="51"/>
      <c r="P2" s="57"/>
      <c r="Q2" s="51"/>
      <c r="R2" s="57"/>
      <c r="S2" s="51"/>
      <c r="T2" s="57"/>
      <c r="U2" s="51"/>
      <c r="V2" s="57"/>
      <c r="W2" s="57"/>
    </row>
    <row r="3" customFormat="false" ht="10.2" hidden="false" customHeight="false" outlineLevel="0" collapsed="false">
      <c r="A3" s="50" t="str">
        <f aca="false">(Tables!F3)</f>
        <v>Jeff P.</v>
      </c>
      <c r="B3" s="51" t="n">
        <f aca="false" t="array" ref="B3:B3">COUNT(IF('Bid Log'!$L$2:$L$341=Tables!$F3,'Bid Log'!$A$2:$A$341))</f>
        <v>5</v>
      </c>
      <c r="C3" s="58" t="n">
        <f aca="false" t="array" ref="C3:C3">SUM(IF('Bid Log'!$L$2:$L$341=Tables!$F3,'Bid Log'!$P$2:$P$341))</f>
        <v>2585568</v>
      </c>
      <c r="D3" s="51" t="n">
        <f aca="false" t="array" ref="D3:D3">COUNT(IF('Bid Log'!$AA$2:$AA$341=Tables!J$3,IF('Bid Log'!$L$2:$L$341=Tables!$F3,'Bid Log'!$A$2:$A$341)))</f>
        <v>2</v>
      </c>
      <c r="E3" s="58" t="n">
        <f aca="false" t="array" ref="E3:E3">SUM(IF('Bid Log'!$AA$2:$AA$341=Tables!J$3,IF('Bid Log'!$L$2:$L$341=Tables!$F3,'Bid Log'!$P$2:$P$341)))</f>
        <v>118390</v>
      </c>
      <c r="F3" s="58" t="n">
        <f aca="false" t="array" ref="F3:F3">SUM(IF('Bid Log'!$AA$2:$AA$341=Tables!J$3,IF('Bid Log'!$L$2:$L$341=Tables!$F3,'Bid Log'!$AH$2:$AH$341)))</f>
        <v>0</v>
      </c>
      <c r="G3" s="52" t="n">
        <f aca="false" t="array" ref="G3:G3">COUNT(IF('Bid Log'!$AA$2:$AA$341=Tables!J$4,IF('Bid Log'!$L$2:$L$341=Tables!$F3,'Bid Log'!$A$2:$A$341)))</f>
        <v>3</v>
      </c>
      <c r="H3" s="58" t="n">
        <f aca="false" t="array" ref="H3:H3">SUM(IF('Bid Log'!$AA$2:$AA$341=Tables!J$4,IF('Bid Log'!$L$2:$L$341=Tables!$F3,'Bid Log'!$P$2:$P$341)))</f>
        <v>2467178</v>
      </c>
      <c r="I3" s="52" t="n">
        <f aca="false" t="array" ref="I3:I3">COUNT(IF('Bid Log'!$AA$2:$AA$341=Tables!J$5,IF('Bid Log'!$L$2:$L$341=Tables!$F3,'Bid Log'!$A$2:$A$341)))</f>
        <v>0</v>
      </c>
      <c r="J3" s="58" t="n">
        <f aca="false" t="array" ref="J3:J3">SUM(IF('Bid Log'!$AA$2:$AA$341=Tables!J$5,IF('Bid Log'!$L$2:$L$341=Tables!$F3,'Bid Log'!$P$2:$P$341)))</f>
        <v>0</v>
      </c>
      <c r="K3" s="52" t="n">
        <f aca="false" t="array" ref="K3:K3">COUNT(IF('Bid Log'!$AA$2:$AA$341=Tables!J$6,IF('Bid Log'!$L$2:$L$341=Tables!$F3,'Bid Log'!$A$2:$A$341)))</f>
        <v>0</v>
      </c>
      <c r="L3" s="58" t="n">
        <f aca="false" t="array" ref="L3:L3">SUM(IF('Bid Log'!$AA$2:$AA$341=Tables!J$6,IF('Bid Log'!$L$2:$L$341=Tables!$F3,'Bid Log'!$P$2:$P$341)))</f>
        <v>0</v>
      </c>
      <c r="M3" s="52" t="n">
        <f aca="false" t="array" ref="M3:M3">COUNT(IF('Bid Log'!$AA$2:$AA$341=Tables!J$7,IF('Bid Log'!$L$2:$L$341=Tables!$F3,'Bid Log'!$A$2:$A$341)))</f>
        <v>0</v>
      </c>
      <c r="N3" s="58" t="n">
        <f aca="false" t="array" ref="N3:N3">SUM(IF('Bid Log'!$AA$2:$AA$341=Tables!J$7,IF('Bid Log'!$L$2:$L$341=Tables!$F3,'Bid Log'!$P$2:$P$341)))</f>
        <v>0</v>
      </c>
      <c r="O3" s="52" t="n">
        <f aca="false" t="array" ref="O3:O3">COUNT(IF('Bid Log'!$AA$2:$AA$341=Tables!J$8,IF('Bid Log'!$L$2:$L$341=Tables!$F3,'Bid Log'!$A$2:$A$341)))</f>
        <v>0</v>
      </c>
      <c r="P3" s="58" t="n">
        <f aca="false" t="array" ref="P3:P3">SUM(IF('Bid Log'!$AA$2:$AA$341=Tables!J$8,IF('Bid Log'!$L$2:$L$341=Tables!$F3,'Bid Log'!$P$2:$P$341)))</f>
        <v>0</v>
      </c>
      <c r="Q3" s="52" t="n">
        <f aca="false" t="array" ref="Q3:Q3">COUNT(IF('Bid Log'!$AA$2:$AA$341=Tables!J$9,IF('Bid Log'!$L$2:$L$341=Tables!$F3,'Bid Log'!$A$2:$A$341)))</f>
        <v>0</v>
      </c>
      <c r="R3" s="58" t="n">
        <f aca="false" t="array" ref="R3:R3">SUM(IF('Bid Log'!$AA$2:$AA$341=Tables!J$9,IF('Bid Log'!$L$2:$L$341=Tables!$F3,'Bid Log'!$P$2:$P$341)))</f>
        <v>0</v>
      </c>
      <c r="S3" s="52" t="n">
        <f aca="false" t="array" ref="S3:S3">COUNT(IF('Bid Log'!$AA$2:$AA$341=Tables!J$10,IF('Bid Log'!$L$2:$L$341=Tables!$F3,'Bid Log'!$A$2:$A$341)))</f>
        <v>0</v>
      </c>
      <c r="T3" s="58" t="n">
        <f aca="false" t="array" ref="T3:T3">SUM(IF('Bid Log'!$AA$2:$AA$341=Tables!J$10,IF('Bid Log'!$L$2:$L$341=Tables!$F3,'Bid Log'!$P$2:$P$341)))</f>
        <v>0</v>
      </c>
      <c r="U3" s="52" t="n">
        <f aca="false" t="array" ref="U3:U3">COUNT(IF('Bid Log'!$AA$2:$AA$341=tables!#ref!,IF('Bid Log'!$L$2:$L$341=Tables!$F3,'Bid Log'!$A$2:$A$341)))</f>
        <v>0</v>
      </c>
      <c r="V3" s="58" t="e">
        <f aca="false" t="array" ref="V3:V3">SUM(IF('Bid Log'!$AA$2:$AA$341=tables!#ref!,IF('Bid Log'!$L$2:$L$341=Tables!$F3,'Bid Log'!$P$2:$P$341)))</f>
        <v>#NAME?</v>
      </c>
      <c r="W3" s="59" t="n">
        <f aca="false">SUM(D3/B3)</f>
        <v>0.4</v>
      </c>
      <c r="X3" s="59" t="n">
        <f aca="false">SUM(E3/C3)</f>
        <v>0.0457887783264644</v>
      </c>
      <c r="Y3" s="58" t="n">
        <f aca="false" t="array" ref="Y3:Y3">SUM(IF('Bid Log'!$L$2:$L$341=Tables!$F3,'Bid Log'!$Z$2:$Z$341))</f>
        <v>0</v>
      </c>
      <c r="Z3" s="59" t="n">
        <f aca="false">SUM(Y3/C3)</f>
        <v>0</v>
      </c>
      <c r="AA3" s="58" t="n">
        <f aca="false" t="array" ref="AA3:AA3">SUM(IF('Bid Log'!$L$2:$L$341=Tables!$F3,'Bid Log'!$AI$2:$AI$341))</f>
        <v>0</v>
      </c>
      <c r="AB3" s="59" t="e">
        <f aca="false">SUM(AA3/F3)</f>
        <v>#DIV/0!</v>
      </c>
      <c r="AC3" s="58"/>
    </row>
    <row r="4" customFormat="false" ht="10.2" hidden="false" customHeight="false" outlineLevel="0" collapsed="false">
      <c r="A4" s="50" t="str">
        <f aca="false">(Tables!F5)</f>
        <v>Jody</v>
      </c>
      <c r="B4" s="51" t="n">
        <f aca="false" t="array" ref="B4:B4">COUNT(IF('Bid Log'!$L$2:$L$341=Tables!$F5,'Bid Log'!$A$2:$A$341))</f>
        <v>0</v>
      </c>
      <c r="C4" s="58" t="n">
        <f aca="false" t="array" ref="C4:C4">SUM(IF('Bid Log'!$L$2:$L$341=Tables!$F5,'Bid Log'!$P$2:$P$341))</f>
        <v>0</v>
      </c>
      <c r="D4" s="51" t="n">
        <f aca="false" t="array" ref="D4:D4">COUNT(IF('Bid Log'!$AA$2:$AA$341=Tables!J$3,IF('Bid Log'!$L$2:$L$341=Tables!$F5,'Bid Log'!$A$2:$A$341)))</f>
        <v>0</v>
      </c>
      <c r="E4" s="58" t="n">
        <f aca="false" t="array" ref="E4:E4">SUM(IF('Bid Log'!$AA$2:$AA$341=Tables!J$3,IF('Bid Log'!$L$2:$L$341=Tables!$F5,'Bid Log'!$P$2:$P$341)))</f>
        <v>0</v>
      </c>
      <c r="F4" s="58" t="n">
        <f aca="false" t="array" ref="F4:F4">SUM(IF('Bid Log'!$AA$2:$AA$341=Tables!J$3,IF('Bid Log'!$L$2:$L$341=Tables!$F5,'Bid Log'!$AH$2:$AH$341)))</f>
        <v>0</v>
      </c>
      <c r="G4" s="52" t="n">
        <f aca="false" t="array" ref="G4:G4">COUNT(IF('Bid Log'!$AA$2:$AA$341=Tables!J$4,IF('Bid Log'!$L$2:$L$341=Tables!$F5,'Bid Log'!$A$2:$A$341)))</f>
        <v>0</v>
      </c>
      <c r="H4" s="58" t="n">
        <f aca="false" t="array" ref="H4:H4">SUM(IF('Bid Log'!$AA$2:$AA$341=Tables!J$4,IF('Bid Log'!$L$2:$L$341=Tables!$F5,'Bid Log'!$P$2:$P$341)))</f>
        <v>0</v>
      </c>
      <c r="I4" s="52" t="n">
        <f aca="false" t="array" ref="I4:I4">COUNT(IF('Bid Log'!$AA$2:$AA$341=Tables!J$5,IF('Bid Log'!$L$2:$L$341=Tables!$F5,'Bid Log'!$A$2:$A$341)))</f>
        <v>0</v>
      </c>
      <c r="J4" s="58" t="n">
        <f aca="false" t="array" ref="J4:J4">SUM(IF('Bid Log'!$AA$2:$AA$341=Tables!J$5,IF('Bid Log'!$L$2:$L$341=Tables!$F5,'Bid Log'!$P$2:$P$341)))</f>
        <v>0</v>
      </c>
      <c r="K4" s="52" t="n">
        <f aca="false" t="array" ref="K4:K4">COUNT(IF('Bid Log'!$AA$2:$AA$341=Tables!J$6,IF('Bid Log'!$L$2:$L$341=Tables!$F5,'Bid Log'!$A$2:$A$341)))</f>
        <v>0</v>
      </c>
      <c r="L4" s="58" t="n">
        <f aca="false" t="array" ref="L4:L4">SUM(IF('Bid Log'!$AA$2:$AA$341=Tables!J$6,IF('Bid Log'!$L$2:$L$341=Tables!$F5,'Bid Log'!$P$2:$P$341)))</f>
        <v>0</v>
      </c>
      <c r="M4" s="52" t="n">
        <f aca="false" t="array" ref="M4:M4">COUNT(IF('Bid Log'!$AA$2:$AA$341=Tables!J$7,IF('Bid Log'!$L$2:$L$341=Tables!$F5,'Bid Log'!$A$2:$A$341)))</f>
        <v>0</v>
      </c>
      <c r="N4" s="58" t="n">
        <f aca="false" t="array" ref="N4:N4">SUM(IF('Bid Log'!$AA$2:$AA$341=Tables!J$7,IF('Bid Log'!$L$2:$L$341=Tables!$F5,'Bid Log'!$P$2:$P$341)))</f>
        <v>0</v>
      </c>
      <c r="O4" s="52" t="n">
        <f aca="false" t="array" ref="O4:O4">COUNT(IF('Bid Log'!$AA$2:$AA$341=Tables!J$8,IF('Bid Log'!$L$2:$L$341=Tables!$F5,'Bid Log'!$A$2:$A$341)))</f>
        <v>0</v>
      </c>
      <c r="P4" s="58" t="n">
        <f aca="false" t="array" ref="P4:P4">SUM(IF('Bid Log'!$AA$2:$AA$341=Tables!J$8,IF('Bid Log'!$L$2:$L$341=Tables!$F5,'Bid Log'!$P$2:$P$341)))</f>
        <v>0</v>
      </c>
      <c r="Q4" s="52" t="n">
        <f aca="false" t="array" ref="Q4:Q4">COUNT(IF('Bid Log'!$AA$2:$AA$341=Tables!J$9,IF('Bid Log'!$L$2:$L$341=Tables!$F5,'Bid Log'!$A$2:$A$341)))</f>
        <v>0</v>
      </c>
      <c r="R4" s="58" t="n">
        <f aca="false" t="array" ref="R4:R4">SUM(IF('Bid Log'!$AA$2:$AA$341=Tables!J$9,IF('Bid Log'!$L$2:$L$341=Tables!$F5,'Bid Log'!$P$2:$P$341)))</f>
        <v>0</v>
      </c>
      <c r="S4" s="52" t="n">
        <f aca="false" t="array" ref="S4:S4">COUNT(IF('Bid Log'!$AA$2:$AA$341=Tables!J$10,IF('Bid Log'!$L$2:$L$341=Tables!$F5,'Bid Log'!$A$2:$A$341)))</f>
        <v>0</v>
      </c>
      <c r="T4" s="58" t="n">
        <f aca="false" t="array" ref="T4:T4">SUM(IF('Bid Log'!$AA$2:$AA$341=Tables!J$10,IF('Bid Log'!$L$2:$L$341=Tables!$F5,'Bid Log'!$P$2:$P$341)))</f>
        <v>0</v>
      </c>
      <c r="U4" s="52" t="n">
        <f aca="false" t="array" ref="U4:U4">COUNT(IF('Bid Log'!$AA$2:$AA$341=tables!#ref!,IF('Bid Log'!$L$2:$L$341=Tables!$F5,'Bid Log'!$A$2:$A$341)))</f>
        <v>0</v>
      </c>
      <c r="V4" s="58" t="e">
        <f aca="false" t="array" ref="V4:V4">SUM(IF('Bid Log'!$AA$2:$AA$341=tables!#ref!,IF('Bid Log'!$L$2:$L$341=Tables!$F5,'Bid Log'!$P$2:$P$341)))</f>
        <v>#NAME?</v>
      </c>
      <c r="W4" s="59" t="e">
        <f aca="false">SUM(D4/B4)</f>
        <v>#DIV/0!</v>
      </c>
      <c r="X4" s="59" t="e">
        <f aca="false">SUM(E4/C4)</f>
        <v>#DIV/0!</v>
      </c>
      <c r="Y4" s="58" t="n">
        <f aca="false" t="array" ref="Y4:Y4">SUM(IF('Bid Log'!$L$2:$L$341=Tables!$F5,'Bid Log'!$Z$2:$Z$341))</f>
        <v>0</v>
      </c>
      <c r="Z4" s="59" t="e">
        <f aca="false">SUM(Y4/C4)</f>
        <v>#DIV/0!</v>
      </c>
      <c r="AA4" s="58" t="n">
        <f aca="false" t="array" ref="AA4:AA4">SUM(IF('Bid Log'!$L$2:$L$341=Tables!$F5,'Bid Log'!$AI$2:$AI$341))</f>
        <v>0</v>
      </c>
      <c r="AB4" s="59" t="e">
        <f aca="false">SUM(AA4/E4)</f>
        <v>#DIV/0!</v>
      </c>
      <c r="AC4" s="58"/>
    </row>
    <row r="5" s="61" customFormat="true" ht="10.2" hidden="false" customHeight="false" outlineLevel="0" collapsed="false">
      <c r="A5" s="50" t="str">
        <f aca="false">(Tables!F15)</f>
        <v>Doyle</v>
      </c>
      <c r="B5" s="60" t="n">
        <f aca="false" t="array" ref="B5:B5">COUNT(IF('Bid Log'!$L$2:$L$341=Tables!$F15,'Bid Log'!$A$2:$A$341))</f>
        <v>178</v>
      </c>
      <c r="C5" s="58" t="n">
        <f aca="false" t="array" ref="C5:C5">SUM(IF('Bid Log'!$L$2:$L$341=Tables!$F15,'Bid Log'!$P$2:$P$341))</f>
        <v>4391183</v>
      </c>
      <c r="D5" s="51" t="n">
        <f aca="false" t="array" ref="D5:D5">COUNT(IF('Bid Log'!$AA$2:$AA$341=Tables!J$3,IF('Bid Log'!$L$2:$L$341=Tables!$F15,'Bid Log'!$A$2:$A$341)))</f>
        <v>88</v>
      </c>
      <c r="E5" s="58" t="n">
        <f aca="false" t="array" ref="E5:E5">SUM(IF('Bid Log'!$AA$2:$AA$341=Tables!J$3,IF('Bid Log'!$L$2:$L$341=Tables!$F15,'Bid Log'!$P$2:$P$341)))</f>
        <v>1574414</v>
      </c>
      <c r="F5" s="58" t="n">
        <f aca="false" t="array" ref="F5:F5">SUM(IF('Bid Log'!$AA$2:$AA$341=Tables!J$3,IF('Bid Log'!$L$2:$L$341=Tables!$F15,'Bid Log'!$AH$2:$AH$341)))</f>
        <v>0</v>
      </c>
      <c r="G5" s="52" t="n">
        <f aca="false" t="array" ref="G5:G5">COUNT(IF('Bid Log'!$AA$2:$AA$341=Tables!J$4,IF('Bid Log'!$L$2:$L$341=Tables!$F15,'Bid Log'!$A$2:$A$341)))</f>
        <v>27</v>
      </c>
      <c r="H5" s="58" t="n">
        <f aca="false" t="array" ref="H5:H5">SUM(IF('Bid Log'!$AA$2:$AA$341=Tables!J$4,IF('Bid Log'!$L$2:$L$341=Tables!$F15,'Bid Log'!$P$2:$P$341)))</f>
        <v>989582</v>
      </c>
      <c r="I5" s="52" t="n">
        <f aca="false" t="array" ref="I5:I5">COUNT(IF('Bid Log'!$AA$2:$AA$341=Tables!J$5,IF('Bid Log'!$L$2:$L$341=Tables!$F15,'Bid Log'!$A$2:$A$341)))</f>
        <v>0</v>
      </c>
      <c r="J5" s="58" t="n">
        <f aca="false" t="array" ref="J5:J5">SUM(IF('Bid Log'!$AA$2:$AA$341=Tables!J$5,IF('Bid Log'!$L$2:$L$341=Tables!$F15,'Bid Log'!$P$2:$P$341)))</f>
        <v>0</v>
      </c>
      <c r="K5" s="52" t="n">
        <f aca="false" t="array" ref="K5:K5">COUNT(IF('Bid Log'!$AA$2:$AA$341=Tables!J$6,IF('Bid Log'!$L$2:$L$341=Tables!$F15,'Bid Log'!$A$2:$A$341)))</f>
        <v>50</v>
      </c>
      <c r="L5" s="58" t="n">
        <f aca="false" t="array" ref="L5:L5">SUM(IF('Bid Log'!$AA$2:$AA$341=Tables!J$6,IF('Bid Log'!$L$2:$L$341=Tables!$F15,'Bid Log'!$P$2:$P$341)))</f>
        <v>1346606</v>
      </c>
      <c r="M5" s="52" t="n">
        <f aca="false" t="array" ref="M5:M5">COUNT(IF('Bid Log'!$AA$2:$AA$341=Tables!J$7,IF('Bid Log'!$L$2:$L$341=Tables!$F15,'Bid Log'!$A$2:$A$341)))</f>
        <v>10</v>
      </c>
      <c r="N5" s="58" t="n">
        <f aca="false" t="array" ref="N5:N5">SUM(IF('Bid Log'!$AA$2:$AA$341=Tables!J$7,IF('Bid Log'!$L$2:$L$341=Tables!$F15,'Bid Log'!$P$2:$P$341)))</f>
        <v>480581</v>
      </c>
      <c r="O5" s="52" t="n">
        <f aca="false" t="array" ref="O5:O5">COUNT(IF('Bid Log'!$AA$2:$AA$341=Tables!J$8,IF('Bid Log'!$L$2:$L$341=Tables!$F15,'Bid Log'!$A$2:$A$341)))</f>
        <v>0</v>
      </c>
      <c r="P5" s="58" t="n">
        <f aca="false" t="array" ref="P5:P5">SUM(IF('Bid Log'!$AA$2:$AA$341=Tables!J$8,IF('Bid Log'!$L$2:$L$341=Tables!$F15,'Bid Log'!$P$2:$P$341)))</f>
        <v>0</v>
      </c>
      <c r="Q5" s="52" t="n">
        <f aca="false" t="array" ref="Q5:Q5">COUNT(IF('Bid Log'!$AA$2:$AA$341=Tables!J$9,IF('Bid Log'!$L$2:$L$341=Tables!$F15,'Bid Log'!$A$2:$A$341)))</f>
        <v>0</v>
      </c>
      <c r="R5" s="58" t="n">
        <f aca="false" t="array" ref="R5:R5">SUM(IF('Bid Log'!$AA$2:$AA$341=Tables!J$9,IF('Bid Log'!$L$2:$L$341=Tables!$F15,'Bid Log'!$P$2:$P$341)))</f>
        <v>0</v>
      </c>
      <c r="S5" s="52" t="n">
        <f aca="false" t="array" ref="S5:S5">COUNT(IF('Bid Log'!$AA$2:$AA$341=Tables!J$10,IF('Bid Log'!$L$2:$L$341=Tables!$F15,'Bid Log'!$A$2:$A$341)))</f>
        <v>3</v>
      </c>
      <c r="T5" s="58" t="n">
        <f aca="false" t="array" ref="T5:T5">SUM(IF('Bid Log'!$AA$2:$AA$341=Tables!J$10,IF('Bid Log'!$L$2:$L$341=Tables!$F15,'Bid Log'!$P$2:$P$341)))</f>
        <v>0</v>
      </c>
      <c r="U5" s="52" t="n">
        <f aca="false" t="array" ref="U5:U5">COUNT(IF('Bid Log'!$AA$2:$AA$341=tables!#ref!,IF('Bid Log'!$L$2:$L$341=Tables!$F15,'Bid Log'!$A$2:$A$341)))</f>
        <v>0</v>
      </c>
      <c r="V5" s="58" t="e">
        <f aca="false" t="array" ref="V5:V5">SUM(IF('Bid Log'!$AA$2:$AA$341=tables!#ref!,IF('Bid Log'!$L$2:$L$341=Tables!$F15,'Bid Log'!$P$2:$P$341)))</f>
        <v>#NAME?</v>
      </c>
      <c r="W5" s="59" t="n">
        <f aca="false">SUM(D5/B5)</f>
        <v>0.49438202247191</v>
      </c>
      <c r="X5" s="59" t="n">
        <f aca="false">SUM(E5/C5)</f>
        <v>0.358539828561005</v>
      </c>
      <c r="Y5" s="58" t="n">
        <f aca="false" t="array" ref="Y5:Y5">SUM(IF('Bid Log'!$L$2:$L$341=Tables!$F15,'Bid Log'!$Z$2:$Z$341))</f>
        <v>0</v>
      </c>
      <c r="Z5" s="59" t="n">
        <f aca="false">SUM(Y5/C5)</f>
        <v>0</v>
      </c>
      <c r="AA5" s="58" t="n">
        <f aca="false" t="array" ref="AA5:AA5">SUM(IF('Bid Log'!$L$2:$L$341=Tables!$F15,'Bid Log'!$AI$2:$AI$341))</f>
        <v>0</v>
      </c>
      <c r="AB5" s="59" t="n">
        <f aca="false">SUM(AA5/E5)</f>
        <v>0</v>
      </c>
      <c r="AC5" s="58"/>
    </row>
    <row r="6" customFormat="false" ht="10.2" hidden="false" customHeight="false" outlineLevel="0" collapsed="false">
      <c r="A6" s="50" t="str">
        <f aca="false">(Tables!F17)</f>
        <v>John</v>
      </c>
      <c r="B6" s="51" t="n">
        <f aca="false" t="array" ref="B6:B6">COUNT(IF('Bid Log'!$L$2:$L$341=Tables!$F17,'Bid Log'!$A$2:$A$341))</f>
        <v>0</v>
      </c>
      <c r="C6" s="58" t="n">
        <f aca="false" t="array" ref="C6:C6">SUM(IF('Bid Log'!$L$2:$L$341=Tables!$F17,'Bid Log'!$P$2:$P$341))</f>
        <v>0</v>
      </c>
      <c r="D6" s="51" t="n">
        <f aca="false" t="array" ref="D6:D6">COUNT(IF('Bid Log'!$AA$2:$AA$341=Tables!J$3,IF('Bid Log'!$L$2:$L$341=Tables!$F17,'Bid Log'!$A$2:$A$341)))</f>
        <v>0</v>
      </c>
      <c r="E6" s="58" t="n">
        <f aca="false" t="array" ref="E6:E6">SUM(IF('Bid Log'!$AA$2:$AA$341=Tables!J$3,IF('Bid Log'!$L$2:$L$341=Tables!$F17,'Bid Log'!$P$2:$P$341)))</f>
        <v>0</v>
      </c>
      <c r="F6" s="58" t="n">
        <f aca="false" t="array" ref="F6:F6">SUM(IF('Bid Log'!$AA$2:$AA$341=Tables!J$3,IF('Bid Log'!$L$2:$L$341=Tables!$F17,'Bid Log'!$AH$2:$AH$341)))</f>
        <v>0</v>
      </c>
      <c r="G6" s="52" t="n">
        <f aca="false" t="array" ref="G6:G6">COUNT(IF('Bid Log'!$AA$2:$AA$341=Tables!J$4,IF('Bid Log'!$L$2:$L$341=Tables!$F17,'Bid Log'!$A$2:$A$341)))</f>
        <v>0</v>
      </c>
      <c r="H6" s="58" t="n">
        <f aca="false" t="array" ref="H6:H6">SUM(IF('Bid Log'!$AA$2:$AA$341=Tables!J$4,IF('Bid Log'!$L$2:$L$341=Tables!$F17,'Bid Log'!$P$2:$P$341)))</f>
        <v>0</v>
      </c>
      <c r="I6" s="52" t="n">
        <f aca="false" t="array" ref="I6:I6">COUNT(IF('Bid Log'!$AA$2:$AA$341=Tables!J$5,IF('Bid Log'!$L$2:$L$341=Tables!$F17,'Bid Log'!$A$2:$A$341)))</f>
        <v>0</v>
      </c>
      <c r="J6" s="58" t="n">
        <f aca="false" t="array" ref="J6:J6">SUM(IF('Bid Log'!$AA$2:$AA$341=Tables!J$5,IF('Bid Log'!$L$2:$L$341=Tables!$F17,'Bid Log'!$P$2:$P$341)))</f>
        <v>0</v>
      </c>
      <c r="K6" s="52" t="n">
        <f aca="false" t="array" ref="K6:K6">COUNT(IF('Bid Log'!$AA$2:$AA$341=Tables!J$6,IF('Bid Log'!$L$2:$L$341=Tables!$F17,'Bid Log'!$A$2:$A$341)))</f>
        <v>0</v>
      </c>
      <c r="L6" s="58" t="n">
        <f aca="false" t="array" ref="L6:L6">SUM(IF('Bid Log'!$AA$2:$AA$341=Tables!J$6,IF('Bid Log'!$L$2:$L$341=Tables!$F17,'Bid Log'!$P$2:$P$341)))</f>
        <v>0</v>
      </c>
      <c r="M6" s="52" t="n">
        <f aca="false" t="array" ref="M6:M6">COUNT(IF('Bid Log'!$AA$2:$AA$341=Tables!J$7,IF('Bid Log'!$L$2:$L$341=Tables!$F17,'Bid Log'!$A$2:$A$341)))</f>
        <v>0</v>
      </c>
      <c r="N6" s="58" t="n">
        <f aca="false" t="array" ref="N6:N6">SUM(IF('Bid Log'!$AA$2:$AA$341=Tables!J$7,IF('Bid Log'!$L$2:$L$341=Tables!$F17,'Bid Log'!$P$2:$P$341)))</f>
        <v>0</v>
      </c>
      <c r="O6" s="52" t="n">
        <f aca="false" t="array" ref="O6:O6">COUNT(IF('Bid Log'!$AA$2:$AA$341=Tables!J$8,IF('Bid Log'!$L$2:$L$341=Tables!$F17,'Bid Log'!$A$2:$A$341)))</f>
        <v>0</v>
      </c>
      <c r="P6" s="58" t="n">
        <f aca="false" t="array" ref="P6:P6">SUM(IF('Bid Log'!$AA$2:$AA$341=Tables!J$8,IF('Bid Log'!$L$2:$L$341=Tables!$F17,'Bid Log'!$P$2:$P$341)))</f>
        <v>0</v>
      </c>
      <c r="Q6" s="52" t="n">
        <f aca="false" t="array" ref="Q6:Q6">COUNT(IF('Bid Log'!$AA$2:$AA$341=Tables!J$9,IF('Bid Log'!$L$2:$L$341=Tables!$F17,'Bid Log'!$A$2:$A$341)))</f>
        <v>0</v>
      </c>
      <c r="R6" s="58" t="n">
        <f aca="false" t="array" ref="R6:R6">SUM(IF('Bid Log'!$AA$2:$AA$341=Tables!J$9,IF('Bid Log'!$L$2:$L$341=Tables!$F17,'Bid Log'!$P$2:$P$341)))</f>
        <v>0</v>
      </c>
      <c r="S6" s="52" t="n">
        <f aca="false" t="array" ref="S6:S6">COUNT(IF('Bid Log'!$AA$2:$AA$341=Tables!J$10,IF('Bid Log'!$L$2:$L$341=Tables!$F17,'Bid Log'!$A$2:$A$341)))</f>
        <v>0</v>
      </c>
      <c r="T6" s="58" t="n">
        <f aca="false" t="array" ref="T6:T6">SUM(IF('Bid Log'!$AA$2:$AA$341=Tables!J$10,IF('Bid Log'!$L$2:$L$341=Tables!$F17,'Bid Log'!$P$2:$P$341)))</f>
        <v>0</v>
      </c>
      <c r="U6" s="52" t="n">
        <f aca="false" t="array" ref="U6:U6">COUNT(IF('Bid Log'!$AA$2:$AA$341=tables!#ref!,IF('Bid Log'!$L$2:$L$341=Tables!$F17,'Bid Log'!$A$2:$A$341)))</f>
        <v>0</v>
      </c>
      <c r="V6" s="58" t="e">
        <f aca="false" t="array" ref="V6:V6">SUM(IF('Bid Log'!$AA$2:$AA$341=tables!#ref!,IF('Bid Log'!$L$2:$L$341=Tables!$F17,'Bid Log'!$P$2:$P$341)))</f>
        <v>#NAME?</v>
      </c>
      <c r="W6" s="59" t="e">
        <f aca="false">SUM(D6/B6)</f>
        <v>#DIV/0!</v>
      </c>
      <c r="X6" s="59" t="e">
        <f aca="false">SUM(E6/C6)</f>
        <v>#DIV/0!</v>
      </c>
      <c r="Y6" s="58" t="n">
        <f aca="false" t="array" ref="Y6:Y6">SUM(IF('Bid Log'!$L$2:$L$341=Tables!$F17,'Bid Log'!$Z$2:$Z$341))</f>
        <v>0</v>
      </c>
      <c r="Z6" s="59" t="e">
        <f aca="false">SUM(Y6/C6)</f>
        <v>#DIV/0!</v>
      </c>
      <c r="AA6" s="58" t="n">
        <f aca="false" t="array" ref="AA6:AA6">SUM(IF('Bid Log'!$L$2:$L$341=Tables!$F17,'Bid Log'!$AI$2:$AI$341))</f>
        <v>0</v>
      </c>
      <c r="AB6" s="59" t="e">
        <f aca="false">SUM(AA6/E6)</f>
        <v>#DIV/0!</v>
      </c>
      <c r="AC6" s="58"/>
    </row>
    <row r="7" customFormat="false" ht="10.2" hidden="false" customHeight="false" outlineLevel="0" collapsed="false">
      <c r="A7" s="50" t="str">
        <f aca="false">(Tables!F13)</f>
        <v>Jeff K.</v>
      </c>
      <c r="B7" s="51" t="n">
        <f aca="false" t="array" ref="B7:B7">COUNT(IF('Bid Log'!$L$2:$L$341=Tables!$F13,'Bid Log'!$A$2:$A$341))</f>
        <v>0</v>
      </c>
      <c r="C7" s="58" t="n">
        <f aca="false" t="array" ref="C7:C7">SUM(IF('Bid Log'!$L$2:$L$341=Tables!$F13,'Bid Log'!$P$2:$P$341))</f>
        <v>0</v>
      </c>
      <c r="D7" s="51" t="n">
        <f aca="false" t="array" ref="D7:D7">COUNT(IF('Bid Log'!$AA$2:$AA$341=Tables!J$3,IF('Bid Log'!$L$2:$L$341=Tables!$F13,'Bid Log'!$A$2:$A$341)))</f>
        <v>0</v>
      </c>
      <c r="E7" s="58" t="n">
        <f aca="false" t="array" ref="E7:E7">SUM(IF('Bid Log'!$AA$2:$AA$341=Tables!J$3,IF('Bid Log'!$L$2:$L$341=Tables!$F13,'Bid Log'!$P$2:$P$341)))</f>
        <v>0</v>
      </c>
      <c r="F7" s="58" t="n">
        <f aca="false" t="array" ref="F7:F7">SUM(IF('Bid Log'!$AA$2:$AA$341=Tables!J$3,IF('Bid Log'!$L$2:$L$341=Tables!$F13,'Bid Log'!$AH$2:$AH$341)))</f>
        <v>0</v>
      </c>
      <c r="G7" s="52" t="n">
        <f aca="false" t="array" ref="G7:G7">COUNT(IF('Bid Log'!$AA$2:$AA$341=Tables!J$4,IF('Bid Log'!$L$2:$L$341=Tables!$F13,'Bid Log'!$A$2:$A$341)))</f>
        <v>0</v>
      </c>
      <c r="H7" s="58" t="n">
        <f aca="false" t="array" ref="H7:H7">SUM(IF('Bid Log'!$AA$2:$AA$341=Tables!J$4,IF('Bid Log'!$L$2:$L$341=Tables!$F13,'Bid Log'!$P$2:$P$341)))</f>
        <v>0</v>
      </c>
      <c r="I7" s="52" t="n">
        <f aca="false" t="array" ref="I7:I7">COUNT(IF('Bid Log'!$AA$2:$AA$341=Tables!J$5,IF('Bid Log'!$L$2:$L$341=Tables!$F13,'Bid Log'!$A$2:$A$341)))</f>
        <v>0</v>
      </c>
      <c r="J7" s="58" t="n">
        <f aca="false" t="array" ref="J7:J7">SUM(IF('Bid Log'!$AA$2:$AA$341=Tables!J$5,IF('Bid Log'!$L$2:$L$341=Tables!$F13,'Bid Log'!$P$2:$P$341)))</f>
        <v>0</v>
      </c>
      <c r="K7" s="52" t="n">
        <f aca="false" t="array" ref="K7:K7">COUNT(IF('Bid Log'!$AA$2:$AA$341=Tables!J$6,IF('Bid Log'!$L$2:$L$341=Tables!$F13,'Bid Log'!$A$2:$A$341)))</f>
        <v>0</v>
      </c>
      <c r="L7" s="58" t="n">
        <f aca="false" t="array" ref="L7:L7">SUM(IF('Bid Log'!$AA$2:$AA$341=Tables!J$6,IF('Bid Log'!$L$2:$L$341=Tables!$F13,'Bid Log'!$P$2:$P$341)))</f>
        <v>0</v>
      </c>
      <c r="M7" s="52" t="n">
        <f aca="false" t="array" ref="M7:M7">COUNT(IF('Bid Log'!$AA$2:$AA$341=Tables!J$7,IF('Bid Log'!$L$2:$L$341=Tables!$F13,'Bid Log'!$A$2:$A$341)))</f>
        <v>0</v>
      </c>
      <c r="N7" s="58" t="n">
        <f aca="false" t="array" ref="N7:N7">SUM(IF('Bid Log'!$AA$2:$AA$341=Tables!J$7,IF('Bid Log'!$L$2:$L$341=Tables!$F13,'Bid Log'!$P$2:$P$341)))</f>
        <v>0</v>
      </c>
      <c r="O7" s="52" t="n">
        <f aca="false" t="array" ref="O7:O7">COUNT(IF('Bid Log'!$AA$2:$AA$341=Tables!J$8,IF('Bid Log'!$L$2:$L$341=Tables!$F13,'Bid Log'!$A$2:$A$341)))</f>
        <v>0</v>
      </c>
      <c r="P7" s="58" t="n">
        <f aca="false" t="array" ref="P7:P7">SUM(IF('Bid Log'!$AA$2:$AA$341=Tables!J$8,IF('Bid Log'!$L$2:$L$341=Tables!$F13,'Bid Log'!$P$2:$P$341)))</f>
        <v>0</v>
      </c>
      <c r="Q7" s="52" t="n">
        <f aca="false" t="array" ref="Q7:Q7">COUNT(IF('Bid Log'!$AA$2:$AA$341=Tables!J$9,IF('Bid Log'!$L$2:$L$341=Tables!$F13,'Bid Log'!$A$2:$A$341)))</f>
        <v>0</v>
      </c>
      <c r="R7" s="58" t="n">
        <f aca="false" t="array" ref="R7:R7">SUM(IF('Bid Log'!$AA$2:$AA$341=Tables!J$9,IF('Bid Log'!$L$2:$L$341=Tables!$F13,'Bid Log'!$P$2:$P$341)))</f>
        <v>0</v>
      </c>
      <c r="S7" s="52" t="n">
        <f aca="false" t="array" ref="S7:S7">COUNT(IF('Bid Log'!$AA$2:$AA$341=Tables!J$10,IF('Bid Log'!$L$2:$L$341=Tables!$F13,'Bid Log'!$A$2:$A$341)))</f>
        <v>0</v>
      </c>
      <c r="T7" s="58" t="n">
        <f aca="false" t="array" ref="T7:T7">SUM(IF('Bid Log'!$AA$2:$AA$341=Tables!J$10,IF('Bid Log'!$L$2:$L$341=Tables!$F13,'Bid Log'!$P$2:$P$341)))</f>
        <v>0</v>
      </c>
      <c r="U7" s="52" t="n">
        <f aca="false" t="array" ref="U7:U7">COUNT(IF('Bid Log'!$AA$2:$AA$341=tables!#ref!,IF('Bid Log'!$L$2:$L$341=Tables!$F13,'Bid Log'!$A$2:$A$341)))</f>
        <v>0</v>
      </c>
      <c r="V7" s="58" t="e">
        <f aca="false" t="array" ref="V7:V7">SUM(IF('Bid Log'!$AA$2:$AA$341=tables!#ref!,IF('Bid Log'!$L$2:$L$341=Tables!$F13,'Bid Log'!$P$2:$P$341)))</f>
        <v>#NAME?</v>
      </c>
      <c r="W7" s="59" t="e">
        <f aca="false">SUM(D7/B7)</f>
        <v>#DIV/0!</v>
      </c>
      <c r="X7" s="59" t="e">
        <f aca="false">SUM(E7/C7)</f>
        <v>#DIV/0!</v>
      </c>
      <c r="Y7" s="58" t="n">
        <f aca="false" t="array" ref="Y7:Y7">SUM(IF('Bid Log'!$L$2:$L$341=Tables!$F13,'Bid Log'!$Z$2:$Z$341))</f>
        <v>0</v>
      </c>
      <c r="Z7" s="59" t="e">
        <f aca="false">SUM(Y7/C7)</f>
        <v>#DIV/0!</v>
      </c>
      <c r="AA7" s="58" t="n">
        <f aca="false" t="array" ref="AA7:AA7">SUM(IF('Bid Log'!$L$2:$L$341=Tables!$F13,'Bid Log'!$AI$2:$AI$341))</f>
        <v>0</v>
      </c>
      <c r="AB7" s="59" t="e">
        <f aca="false">SUM(AA7/E7)</f>
        <v>#DIV/0!</v>
      </c>
      <c r="AC7" s="58"/>
    </row>
    <row r="8" customFormat="false" ht="10.2" hidden="false" customHeight="false" outlineLevel="0" collapsed="false">
      <c r="A8" s="50" t="str">
        <f aca="false">(Tables!F9)</f>
        <v>Ron</v>
      </c>
      <c r="B8" s="51" t="n">
        <f aca="false" t="array" ref="B8:B8">COUNT(IF('Bid Log'!$L$2:$L$341=Tables!$F9,'Bid Log'!$A$2:$A$341))</f>
        <v>13</v>
      </c>
      <c r="C8" s="58" t="n">
        <f aca="false" t="array" ref="C8:C8">SUM(IF('Bid Log'!$L$2:$L$341=Tables!$F9,'Bid Log'!$P$2:$P$341))</f>
        <v>2768210</v>
      </c>
      <c r="D8" s="51" t="n">
        <f aca="false" t="array" ref="D8:D8">COUNT(IF('Bid Log'!$AA$2:$AA$341=Tables!J$3,IF('Bid Log'!$L$2:$L$341=Tables!$F9,'Bid Log'!$A$2:$A$341)))</f>
        <v>3</v>
      </c>
      <c r="E8" s="58" t="n">
        <f aca="false" t="array" ref="E8:E8">SUM(IF('Bid Log'!$AA$2:$AA$341=Tables!J$3,IF('Bid Log'!$L$2:$L$341=Tables!$F9,'Bid Log'!$P$2:$P$341)))</f>
        <v>87500</v>
      </c>
      <c r="F8" s="58" t="n">
        <f aca="false" t="array" ref="F8:F8">SUM(IF('Bid Log'!$AA$2:$AA$341=Tables!J$3,IF('Bid Log'!$L$2:$L$341=Tables!$F9,'Bid Log'!$AH$2:$AH$341)))</f>
        <v>0</v>
      </c>
      <c r="G8" s="52" t="n">
        <f aca="false" t="array" ref="G8:G8">COUNT(IF('Bid Log'!$AA$2:$AA$341=Tables!J$4,IF('Bid Log'!$L$2:$L$341=Tables!$F9,'Bid Log'!$A$2:$A$341)))</f>
        <v>9</v>
      </c>
      <c r="H8" s="58" t="n">
        <f aca="false" t="array" ref="H8:H8">SUM(IF('Bid Log'!$AA$2:$AA$341=Tables!J$4,IF('Bid Log'!$L$2:$L$341=Tables!$F9,'Bid Log'!$P$2:$P$341)))</f>
        <v>2680710</v>
      </c>
      <c r="I8" s="52" t="n">
        <f aca="false" t="array" ref="I8:I8">COUNT(IF('Bid Log'!$AA$2:$AA$341=Tables!J$5,IF('Bid Log'!$L$2:$L$341=Tables!$F9,'Bid Log'!$A$2:$A$341)))</f>
        <v>0</v>
      </c>
      <c r="J8" s="58" t="n">
        <f aca="false" t="array" ref="J8:J8">SUM(IF('Bid Log'!$AA$2:$AA$341=Tables!J$5,IF('Bid Log'!$L$2:$L$341=Tables!$F9,'Bid Log'!$P$2:$P$341)))</f>
        <v>0</v>
      </c>
      <c r="K8" s="52" t="n">
        <f aca="false" t="array" ref="K8:K8">COUNT(IF('Bid Log'!$AA$2:$AA$341=Tables!J$6,IF('Bid Log'!$L$2:$L$341=Tables!$F9,'Bid Log'!$A$2:$A$341)))</f>
        <v>0</v>
      </c>
      <c r="L8" s="58" t="n">
        <f aca="false" t="array" ref="L8:L8">SUM(IF('Bid Log'!$AA$2:$AA$341=Tables!J$6,IF('Bid Log'!$L$2:$L$341=Tables!$F9,'Bid Log'!$P$2:$P$341)))</f>
        <v>0</v>
      </c>
      <c r="M8" s="52" t="n">
        <f aca="false" t="array" ref="M8:M8">COUNT(IF('Bid Log'!$AA$2:$AA$341=Tables!J$7,IF('Bid Log'!$L$2:$L$341=Tables!$F9,'Bid Log'!$A$2:$A$341)))</f>
        <v>0</v>
      </c>
      <c r="N8" s="58" t="n">
        <f aca="false" t="array" ref="N8:N8">SUM(IF('Bid Log'!$AA$2:$AA$341=Tables!J$7,IF('Bid Log'!$L$2:$L$341=Tables!$F9,'Bid Log'!$P$2:$P$341)))</f>
        <v>0</v>
      </c>
      <c r="O8" s="52" t="n">
        <f aca="false" t="array" ref="O8:O8">COUNT(IF('Bid Log'!$AA$2:$AA$341=Tables!J$8,IF('Bid Log'!$L$2:$L$341=Tables!$F9,'Bid Log'!$A$2:$A$341)))</f>
        <v>0</v>
      </c>
      <c r="P8" s="58" t="n">
        <f aca="false" t="array" ref="P8:P8">SUM(IF('Bid Log'!$AA$2:$AA$341=Tables!J$8,IF('Bid Log'!$L$2:$L$341=Tables!$F9,'Bid Log'!$P$2:$P$341)))</f>
        <v>0</v>
      </c>
      <c r="Q8" s="52" t="n">
        <f aca="false" t="array" ref="Q8:Q8">COUNT(IF('Bid Log'!$AA$2:$AA$341=Tables!J$9,IF('Bid Log'!$L$2:$L$341=Tables!$F9,'Bid Log'!$A$2:$A$341)))</f>
        <v>0</v>
      </c>
      <c r="R8" s="58" t="n">
        <f aca="false" t="array" ref="R8:R8">SUM(IF('Bid Log'!$AA$2:$AA$341=Tables!J$9,IF('Bid Log'!$L$2:$L$341=Tables!$F9,'Bid Log'!$P$2:$P$341)))</f>
        <v>0</v>
      </c>
      <c r="S8" s="52" t="n">
        <f aca="false" t="array" ref="S8:S8">COUNT(IF('Bid Log'!$AA$2:$AA$341=Tables!J$10,IF('Bid Log'!$L$2:$L$341=Tables!$F9,'Bid Log'!$A$2:$A$341)))</f>
        <v>1</v>
      </c>
      <c r="T8" s="58" t="n">
        <f aca="false" t="array" ref="T8:T8">SUM(IF('Bid Log'!$AA$2:$AA$341=Tables!J$10,IF('Bid Log'!$L$2:$L$341=Tables!$F9,'Bid Log'!$P$2:$P$341)))</f>
        <v>0</v>
      </c>
      <c r="U8" s="52" t="n">
        <f aca="false" t="array" ref="U8:U8">COUNT(IF('Bid Log'!$AA$2:$AA$341=tables!#ref!,IF('Bid Log'!$L$2:$L$341=Tables!$F9,'Bid Log'!$A$2:$A$341)))</f>
        <v>0</v>
      </c>
      <c r="V8" s="58" t="e">
        <f aca="false" t="array" ref="V8:V8">SUM(IF('Bid Log'!$AA$2:$AA$341=tables!#ref!,IF('Bid Log'!$L$2:$L$341=Tables!$F9,'Bid Log'!$P$2:$P$341)))</f>
        <v>#NAME?</v>
      </c>
      <c r="W8" s="59" t="n">
        <f aca="false">SUM(D8/B8)</f>
        <v>0.230769230769231</v>
      </c>
      <c r="X8" s="59" t="n">
        <f aca="false">SUM(E8/C8)</f>
        <v>0.0316088736042424</v>
      </c>
      <c r="Y8" s="58" t="n">
        <f aca="false" t="array" ref="Y8:Y8">SUM(IF('Bid Log'!$L$2:$L$341=Tables!$F9,'Bid Log'!$Z$2:$Z$341))</f>
        <v>0</v>
      </c>
      <c r="Z8" s="59" t="n">
        <f aca="false">SUM(Y8/C8)</f>
        <v>0</v>
      </c>
      <c r="AA8" s="58" t="n">
        <f aca="false" t="array" ref="AA8:AA8">SUM(IF('Bid Log'!$L$2:$L$341=Tables!$F9,'Bid Log'!$AI$2:$AI$341))</f>
        <v>0</v>
      </c>
      <c r="AB8" s="59" t="n">
        <f aca="false">SUM(AA8/E8)</f>
        <v>0</v>
      </c>
      <c r="AC8" s="58"/>
    </row>
    <row r="9" customFormat="false" ht="10.2" hidden="false" customHeight="false" outlineLevel="0" collapsed="false">
      <c r="A9" s="50" t="str">
        <f aca="false">(Tables!F4)</f>
        <v>Frank</v>
      </c>
      <c r="B9" s="51" t="n">
        <f aca="false" t="array" ref="B9:B9">COUNT(IF('Bid Log'!$L$2:$L$341=Tables!$F4,'Bid Log'!$A$2:$A$341))</f>
        <v>51</v>
      </c>
      <c r="C9" s="58" t="n">
        <f aca="false" t="array" ref="C9:C9">SUM(IF('Bid Log'!$L$2:$L$341=Tables!$F4,'Bid Log'!$P$2:$P$341))</f>
        <v>30769639</v>
      </c>
      <c r="D9" s="51" t="n">
        <f aca="false" t="array" ref="D9:D9">COUNT(IF('Bid Log'!$AA$2:$AA$341=Tables!J$3,IF('Bid Log'!$L$2:$L$341=Tables!$F4,'Bid Log'!$A$2:$A$341)))</f>
        <v>11</v>
      </c>
      <c r="E9" s="58" t="n">
        <f aca="false" t="array" ref="E9:E9">SUM(IF('Bid Log'!$AA$2:$AA$341=Tables!J$3,IF('Bid Log'!$L$2:$L$341=Tables!$F4,'Bid Log'!$P$2:$P$341)))</f>
        <v>6729037</v>
      </c>
      <c r="F9" s="58" t="n">
        <f aca="false" t="array" ref="F9:F9">SUM(IF('Bid Log'!$AA$2:$AA$341=Tables!J$3,IF('Bid Log'!$L$2:$L$341=Tables!$F4,'Bid Log'!$AH$2:$AH$341)))</f>
        <v>4398000</v>
      </c>
      <c r="G9" s="52" t="n">
        <f aca="false" t="array" ref="G9:G9">COUNT(IF('Bid Log'!$AA$2:$AA$341=Tables!J$4,IF('Bid Log'!$L$2:$L$341=Tables!$F4,'Bid Log'!$A$2:$A$341)))</f>
        <v>14</v>
      </c>
      <c r="H9" s="58" t="n">
        <f aca="false" t="array" ref="H9:H9">SUM(IF('Bid Log'!$AA$2:$AA$341=Tables!J$4,IF('Bid Log'!$L$2:$L$341=Tables!$F4,'Bid Log'!$P$2:$P$341)))</f>
        <v>19527511</v>
      </c>
      <c r="I9" s="52" t="n">
        <f aca="false" t="array" ref="I9:I9">COUNT(IF('Bid Log'!$AA$2:$AA$341=Tables!J$5,IF('Bid Log'!$L$2:$L$341=Tables!$F4,'Bid Log'!$A$2:$A$341)))</f>
        <v>0</v>
      </c>
      <c r="J9" s="58" t="n">
        <f aca="false" t="array" ref="J9:J9">SUM(IF('Bid Log'!$AA$2:$AA$341=Tables!J$5,IF('Bid Log'!$L$2:$L$341=Tables!$F4,'Bid Log'!$P$2:$P$341)))</f>
        <v>0</v>
      </c>
      <c r="K9" s="52" t="n">
        <f aca="false" t="array" ref="K9:K9">COUNT(IF('Bid Log'!$AA$2:$AA$341=Tables!J$6,IF('Bid Log'!$L$2:$L$341=Tables!$F4,'Bid Log'!$A$2:$A$341)))</f>
        <v>10</v>
      </c>
      <c r="L9" s="58" t="n">
        <f aca="false" t="array" ref="L9:L9">SUM(IF('Bid Log'!$AA$2:$AA$341=Tables!J$6,IF('Bid Log'!$L$2:$L$341=Tables!$F4,'Bid Log'!$P$2:$P$341)))</f>
        <v>541942</v>
      </c>
      <c r="M9" s="52" t="n">
        <f aca="false" t="array" ref="M9:M9">COUNT(IF('Bid Log'!$AA$2:$AA$341=Tables!J$7,IF('Bid Log'!$L$2:$L$341=Tables!$F4,'Bid Log'!$A$2:$A$341)))</f>
        <v>2</v>
      </c>
      <c r="N9" s="58" t="n">
        <f aca="false" t="array" ref="N9:N9">SUM(IF('Bid Log'!$AA$2:$AA$341=Tables!J$7,IF('Bid Log'!$L$2:$L$341=Tables!$F4,'Bid Log'!$P$2:$P$341)))</f>
        <v>3396849</v>
      </c>
      <c r="O9" s="52" t="n">
        <f aca="false" t="array" ref="O9:O9">COUNT(IF('Bid Log'!$AA$2:$AA$341=Tables!J$8,IF('Bid Log'!$L$2:$L$341=Tables!$F4,'Bid Log'!$A$2:$A$341)))</f>
        <v>0</v>
      </c>
      <c r="P9" s="58" t="n">
        <f aca="false" t="array" ref="P9:P9">SUM(IF('Bid Log'!$AA$2:$AA$341=Tables!J$8,IF('Bid Log'!$L$2:$L$341=Tables!$F4,'Bid Log'!$P$2:$P$341)))</f>
        <v>0</v>
      </c>
      <c r="Q9" s="52" t="n">
        <f aca="false" t="array" ref="Q9:Q9">COUNT(IF('Bid Log'!$AA$2:$AA$341=Tables!J$9,IF('Bid Log'!$L$2:$L$341=Tables!$F4,'Bid Log'!$A$2:$A$341)))</f>
        <v>0</v>
      </c>
      <c r="R9" s="58" t="n">
        <f aca="false" t="array" ref="R9:R9">SUM(IF('Bid Log'!$AA$2:$AA$341=Tables!J$9,IF('Bid Log'!$L$2:$L$341=Tables!$F4,'Bid Log'!$P$2:$P$341)))</f>
        <v>0</v>
      </c>
      <c r="S9" s="52" t="n">
        <f aca="false" t="array" ref="S9:S9">COUNT(IF('Bid Log'!$AA$2:$AA$341=Tables!J$10,IF('Bid Log'!$L$2:$L$341=Tables!$F4,'Bid Log'!$A$2:$A$341)))</f>
        <v>14</v>
      </c>
      <c r="T9" s="58" t="n">
        <f aca="false" t="array" ref="T9:T9">SUM(IF('Bid Log'!$AA$2:$AA$341=Tables!J$10,IF('Bid Log'!$L$2:$L$341=Tables!$F4,'Bid Log'!$P$2:$P$341)))</f>
        <v>574300</v>
      </c>
      <c r="U9" s="52" t="n">
        <f aca="false" t="array" ref="U9:U9">COUNT(IF('Bid Log'!$AA$2:$AA$341=tables!#ref!,IF('Bid Log'!$L$2:$L$341=Tables!$F4,'Bid Log'!$A$2:$A$341)))</f>
        <v>0</v>
      </c>
      <c r="V9" s="58" t="e">
        <f aca="false" t="array" ref="V9:V9">SUM(IF('Bid Log'!$AA$2:$AA$341=tables!#ref!,IF('Bid Log'!$L$2:$L$341=Tables!$F4,'Bid Log'!$P$2:$P$341)))</f>
        <v>#NAME?</v>
      </c>
      <c r="W9" s="59" t="n">
        <f aca="false">SUM(D9/B9)</f>
        <v>0.215686274509804</v>
      </c>
      <c r="X9" s="59" t="n">
        <f aca="false">SUM(E9/C9)</f>
        <v>0.218690801019797</v>
      </c>
      <c r="Y9" s="58" t="n">
        <f aca="false" t="array" ref="Y9:Y9">SUM(IF('Bid Log'!$L$2:$L$341=Tables!$F4,'Bid Log'!$Z$2:$Z$341))</f>
        <v>0</v>
      </c>
      <c r="Z9" s="59" t="n">
        <f aca="false">SUM(Y9/C9)</f>
        <v>0</v>
      </c>
      <c r="AA9" s="58" t="n">
        <f aca="false" t="array" ref="AA9:AA9">SUM(IF('Bid Log'!$L$2:$L$341=Tables!$F4,'Bid Log'!$AI$2:$AI$341))</f>
        <v>0</v>
      </c>
      <c r="AB9" s="59" t="n">
        <f aca="false">SUM(AA9/E9)</f>
        <v>0</v>
      </c>
      <c r="AC9" s="58"/>
    </row>
    <row r="10" s="61" customFormat="true" ht="10.2" hidden="false" customHeight="false" outlineLevel="0" collapsed="false">
      <c r="A10" s="61" t="str">
        <f aca="false">(Tables!F12)</f>
        <v>Randy P.</v>
      </c>
      <c r="B10" s="60" t="n">
        <f aca="false" t="array" ref="B10:B10">COUNT(IF('Bid Log'!$L$2:$L$341=Tables!$F12,'Bid Log'!$A$2:$A$341))</f>
        <v>0</v>
      </c>
      <c r="C10" s="58" t="n">
        <f aca="false" t="array" ref="C10:C10">SUM(IF('Bid Log'!$L$2:$L$341=Tables!$F12,'Bid Log'!$P$2:$P$341))</f>
        <v>0</v>
      </c>
      <c r="D10" s="60" t="n">
        <f aca="false" t="array" ref="D10:D10">COUNT(IF('Bid Log'!$AA$2:$AA$341=Tables!J$3,IF('Bid Log'!$L$2:$L$341=Tables!$F12,'Bid Log'!$A$2:$A$341)))</f>
        <v>0</v>
      </c>
      <c r="E10" s="58" t="n">
        <f aca="false" t="array" ref="E10:E10">SUM(IF('Bid Log'!$AA$2:$AA$341=Tables!J$3,IF('Bid Log'!$L$2:$L$341=Tables!$F12,'Bid Log'!$P$2:$P$341)))</f>
        <v>0</v>
      </c>
      <c r="F10" s="58" t="n">
        <f aca="false" t="array" ref="F10:F10">SUM(IF('Bid Log'!$AA$2:$AA$341=Tables!J$3,IF('Bid Log'!$L$2:$L$341=Tables!$F12,'Bid Log'!$AH$2:$AH$341)))</f>
        <v>0</v>
      </c>
      <c r="G10" s="62" t="n">
        <f aca="false" t="array" ref="G10:G10">COUNT(IF('Bid Log'!$AA$2:$AA$341=Tables!J$4,IF('Bid Log'!$L$2:$L$341=Tables!$F12,'Bid Log'!$A$2:$A$341)))</f>
        <v>0</v>
      </c>
      <c r="H10" s="58" t="n">
        <f aca="false" t="array" ref="H10:H10">SUM(IF('Bid Log'!$AA$2:$AA$341=Tables!J$4,IF('Bid Log'!$L$2:$L$341=Tables!$F12,'Bid Log'!$P$2:$P$341)))</f>
        <v>0</v>
      </c>
      <c r="I10" s="62" t="n">
        <f aca="false" t="array" ref="I10:I10">COUNT(IF('Bid Log'!$AA$2:$AA$341=Tables!J$5,IF('Bid Log'!$L$2:$L$341=Tables!$F12,'Bid Log'!$A$2:$A$341)))</f>
        <v>0</v>
      </c>
      <c r="J10" s="58" t="n">
        <f aca="false" t="array" ref="J10:J10">SUM(IF('Bid Log'!$AA$2:$AA$341=Tables!J$5,IF('Bid Log'!$L$2:$L$341=Tables!$F12,'Bid Log'!$P$2:$P$341)))</f>
        <v>0</v>
      </c>
      <c r="K10" s="62" t="n">
        <f aca="false" t="array" ref="K10:K10">COUNT(IF('Bid Log'!$AA$2:$AA$341=Tables!J$6,IF('Bid Log'!$L$2:$L$341=Tables!$F12,'Bid Log'!$A$2:$A$341)))</f>
        <v>0</v>
      </c>
      <c r="L10" s="58" t="n">
        <f aca="false" t="array" ref="L10:L10">SUM(IF('Bid Log'!$AA$2:$AA$341=Tables!J$6,IF('Bid Log'!$L$2:$L$341=Tables!$F12,'Bid Log'!$P$2:$P$341)))</f>
        <v>0</v>
      </c>
      <c r="M10" s="62" t="n">
        <f aca="false" t="array" ref="M10:M10">COUNT(IF('Bid Log'!$AA$2:$AA$341=Tables!J$7,IF('Bid Log'!$L$2:$L$341=Tables!$F12,'Bid Log'!$A$2:$A$341)))</f>
        <v>0</v>
      </c>
      <c r="N10" s="58" t="n">
        <f aca="false" t="array" ref="N10:N10">SUM(IF('Bid Log'!$AA$2:$AA$341=Tables!J$7,IF('Bid Log'!$L$2:$L$341=Tables!$F12,'Bid Log'!$P$2:$P$341)))</f>
        <v>0</v>
      </c>
      <c r="O10" s="62" t="n">
        <f aca="false" t="array" ref="O10:O10">COUNT(IF('Bid Log'!$AA$2:$AA$341=Tables!J$8,IF('Bid Log'!$L$2:$L$341=Tables!$F12,'Bid Log'!$A$2:$A$341)))</f>
        <v>0</v>
      </c>
      <c r="P10" s="58" t="n">
        <f aca="false" t="array" ref="P10:P10">SUM(IF('Bid Log'!$AA$2:$AA$341=Tables!J$8,IF('Bid Log'!$L$2:$L$341=Tables!$F12,'Bid Log'!$P$2:$P$341)))</f>
        <v>0</v>
      </c>
      <c r="Q10" s="62" t="n">
        <f aca="false" t="array" ref="Q10:Q10">COUNT(IF('Bid Log'!$AA$2:$AA$341=Tables!J$9,IF('Bid Log'!$L$2:$L$341=Tables!$F12,'Bid Log'!$A$2:$A$341)))</f>
        <v>0</v>
      </c>
      <c r="R10" s="58" t="n">
        <f aca="false" t="array" ref="R10:R10">SUM(IF('Bid Log'!$AA$2:$AA$341=Tables!J$9,IF('Bid Log'!$L$2:$L$341=Tables!$F12,'Bid Log'!$P$2:$P$341)))</f>
        <v>0</v>
      </c>
      <c r="S10" s="62" t="n">
        <f aca="false" t="array" ref="S10:S10">COUNT(IF('Bid Log'!$AA$2:$AA$341=Tables!J$10,IF('Bid Log'!$L$2:$L$341=Tables!$F12,'Bid Log'!$A$2:$A$341)))</f>
        <v>0</v>
      </c>
      <c r="T10" s="58" t="n">
        <f aca="false" t="array" ref="T10:T10">SUM(IF('Bid Log'!$AA$2:$AA$341=Tables!J$10,IF('Bid Log'!$L$2:$L$341=Tables!$F12,'Bid Log'!$P$2:$P$341)))</f>
        <v>0</v>
      </c>
      <c r="U10" s="62" t="n">
        <f aca="false" t="array" ref="U10:U10">COUNT(IF('Bid Log'!$AA$2:$AA$341=tables!#ref!,IF('Bid Log'!$L$2:$L$341=Tables!$F12,'Bid Log'!$A$2:$A$341)))</f>
        <v>0</v>
      </c>
      <c r="V10" s="58" t="e">
        <f aca="false" t="array" ref="V10:V10">SUM(IF('Bid Log'!$AA$2:$AA$341=tables!#ref!,IF('Bid Log'!$L$2:$L$341=Tables!$F12,'Bid Log'!$P$2:$P$341)))</f>
        <v>#NAME?</v>
      </c>
      <c r="W10" s="59" t="e">
        <f aca="false">SUM(D10/B10)</f>
        <v>#DIV/0!</v>
      </c>
      <c r="X10" s="59" t="e">
        <f aca="false">SUM(E10/C10)</f>
        <v>#DIV/0!</v>
      </c>
      <c r="Y10" s="58" t="n">
        <f aca="false" t="array" ref="Y10:Y10">SUM(IF('Bid Log'!$L$2:$L$341=Tables!$F12,'Bid Log'!$Z$2:$Z$341))</f>
        <v>0</v>
      </c>
      <c r="Z10" s="59" t="e">
        <f aca="false">SUM(Y10/C10)</f>
        <v>#DIV/0!</v>
      </c>
      <c r="AA10" s="58" t="n">
        <f aca="false" t="array" ref="AA10:AA10">SUM(IF('Bid Log'!$L$2:$L$341=Tables!$F12,'Bid Log'!$AI$2:$AI$341))</f>
        <v>0</v>
      </c>
      <c r="AB10" s="59" t="e">
        <f aca="false">SUM(AA10/E10)</f>
        <v>#DIV/0!</v>
      </c>
      <c r="AC10" s="58"/>
    </row>
    <row r="11" s="61" customFormat="true" ht="10.2" hidden="false" customHeight="false" outlineLevel="0" collapsed="false">
      <c r="A11" s="61" t="str">
        <f aca="false">(Tables!F18)</f>
        <v>Todd L</v>
      </c>
      <c r="B11" s="60" t="n">
        <f aca="false" t="array" ref="B11:B11">COUNT(IF('Bid Log'!$L$2:$L$341=Tables!$F18,'Bid Log'!$A$2:$A$341))</f>
        <v>2</v>
      </c>
      <c r="C11" s="58" t="n">
        <f aca="false" t="array" ref="C11:C11">SUM(IF('Bid Log'!$L$2:$L$341=Tables!$F18,'Bid Log'!$P$2:$P$341))</f>
        <v>100295</v>
      </c>
      <c r="D11" s="60" t="n">
        <f aca="false" t="array" ref="D11:D11">COUNT(IF('Bid Log'!$AA$2:$AA$341=Tables!J$3,IF('Bid Log'!$L$2:$L$341=Tables!$F18,'Bid Log'!$A$2:$A$341)))</f>
        <v>1</v>
      </c>
      <c r="E11" s="58" t="n">
        <f aca="false" t="array" ref="E11:E11">SUM(IF('Bid Log'!$AA$2:$AA$341=Tables!J$3,IF('Bid Log'!$L$2:$L$341=Tables!$F18,'Bid Log'!$P$2:$P$341)))</f>
        <v>100295</v>
      </c>
      <c r="F11" s="58" t="n">
        <f aca="false" t="array" ref="F11:F11">SUM(IF('Bid Log'!$AA$2:$AA$341=Tables!J$3,IF('Bid Log'!$L$2:$L$341=Tables!$F18,'Bid Log'!$AH$2:$AH$341)))</f>
        <v>0</v>
      </c>
      <c r="G11" s="62" t="n">
        <f aca="false" t="array" ref="G11:G11">COUNT(IF('Bid Log'!$AA$2:$AA$341=Tables!J$4,IF('Bid Log'!$L$2:$L$341=Tables!$F18,'Bid Log'!$A$2:$A$341)))</f>
        <v>0</v>
      </c>
      <c r="H11" s="58" t="n">
        <f aca="false" t="array" ref="H11:H11">SUM(IF('Bid Log'!$AA$2:$AA$341=Tables!J$4,IF('Bid Log'!$L$2:$L$341=Tables!$F18,'Bid Log'!$P$2:$P$341)))</f>
        <v>0</v>
      </c>
      <c r="I11" s="62" t="n">
        <f aca="false" t="array" ref="I11:I11">COUNT(IF('Bid Log'!$AA$2:$AA$341=Tables!J$5,IF('Bid Log'!$L$2:$L$341=Tables!$F18,'Bid Log'!$A$2:$A$341)))</f>
        <v>0</v>
      </c>
      <c r="J11" s="58" t="n">
        <f aca="false" t="array" ref="J11:J11">SUM(IF('Bid Log'!$AA$2:$AA$341=Tables!J$5,IF('Bid Log'!$L$2:$L$341=Tables!$F18,'Bid Log'!$P$2:$P$341)))</f>
        <v>0</v>
      </c>
      <c r="K11" s="62" t="n">
        <f aca="false" t="array" ref="K11:K11">COUNT(IF('Bid Log'!$AA$2:$AA$341=Tables!J$6,IF('Bid Log'!$L$2:$L$341=Tables!$F18,'Bid Log'!$A$2:$A$341)))</f>
        <v>1</v>
      </c>
      <c r="L11" s="58" t="n">
        <f aca="false" t="array" ref="L11:L11">SUM(IF('Bid Log'!$AA$2:$AA$341=Tables!J$6,IF('Bid Log'!$L$2:$L$341=Tables!$F18,'Bid Log'!$P$2:$P$341)))</f>
        <v>0</v>
      </c>
      <c r="M11" s="62" t="n">
        <f aca="false" t="array" ref="M11:M11">COUNT(IF('Bid Log'!$AA$2:$AA$341=Tables!J$7,IF('Bid Log'!$L$2:$L$341=Tables!$F18,'Bid Log'!$A$2:$A$341)))</f>
        <v>0</v>
      </c>
      <c r="N11" s="58" t="n">
        <f aca="false" t="array" ref="N11:N11">SUM(IF('Bid Log'!$AA$2:$AA$341=Tables!J$7,IF('Bid Log'!$L$2:$L$341=Tables!$F18,'Bid Log'!$P$2:$P$341)))</f>
        <v>0</v>
      </c>
      <c r="O11" s="62" t="n">
        <f aca="false" t="array" ref="O11:O11">COUNT(IF('Bid Log'!$AA$2:$AA$341=Tables!J$8,IF('Bid Log'!$L$2:$L$341=Tables!$F18,'Bid Log'!$A$2:$A$341)))</f>
        <v>0</v>
      </c>
      <c r="P11" s="58" t="n">
        <f aca="false" t="array" ref="P11:P11">SUM(IF('Bid Log'!$AA$2:$AA$341=Tables!J$8,IF('Bid Log'!$L$2:$L$341=Tables!$F18,'Bid Log'!$P$2:$P$341)))</f>
        <v>0</v>
      </c>
      <c r="Q11" s="62" t="n">
        <f aca="false" t="array" ref="Q11:Q11">COUNT(IF('Bid Log'!$AA$2:$AA$341=Tables!J$9,IF('Bid Log'!$L$2:$L$341=Tables!$F18,'Bid Log'!$A$2:$A$341)))</f>
        <v>0</v>
      </c>
      <c r="R11" s="58" t="n">
        <f aca="false" t="array" ref="R11:R11">SUM(IF('Bid Log'!$AA$2:$AA$341=Tables!J$9,IF('Bid Log'!$L$2:$L$341=Tables!$F18,'Bid Log'!$P$2:$P$341)))</f>
        <v>0</v>
      </c>
      <c r="S11" s="62" t="n">
        <f aca="false" t="array" ref="S11:S11">COUNT(IF('Bid Log'!$AA$2:$AA$341=Tables!J$10,IF('Bid Log'!$L$2:$L$341=Tables!$F18,'Bid Log'!$A$2:$A$341)))</f>
        <v>0</v>
      </c>
      <c r="T11" s="58" t="n">
        <f aca="false" t="array" ref="T11:T11">SUM(IF('Bid Log'!$AA$2:$AA$341=Tables!J$10,IF('Bid Log'!$L$2:$L$341=Tables!$F18,'Bid Log'!$P$2:$P$341)))</f>
        <v>0</v>
      </c>
      <c r="U11" s="62" t="n">
        <f aca="false" t="array" ref="U11:U11">COUNT(IF('Bid Log'!$AA$2:$AA$341=tables!#ref!,IF('Bid Log'!$L$2:$L$341=Tables!$F18,'Bid Log'!$A$2:$A$341)))</f>
        <v>0</v>
      </c>
      <c r="V11" s="58" t="e">
        <f aca="false" t="array" ref="V11:V11">SUM(IF('Bid Log'!$AA$2:$AA$341=tables!#ref!,IF('Bid Log'!$L$2:$L$341=Tables!$F18,'Bid Log'!$P$2:$P$341)))</f>
        <v>#NAME?</v>
      </c>
      <c r="W11" s="59" t="n">
        <f aca="false">SUM(D11/B11)</f>
        <v>0.5</v>
      </c>
      <c r="X11" s="59" t="n">
        <f aca="false">SUM(E11/C11)</f>
        <v>1</v>
      </c>
      <c r="Y11" s="58" t="n">
        <f aca="false" t="array" ref="Y11:Y11">SUM(IF('Bid Log'!$L$2:$L$341=Tables!$F18,'Bid Log'!$Z$2:$Z$341))</f>
        <v>0</v>
      </c>
      <c r="Z11" s="59" t="n">
        <f aca="false">SUM(Y11/C11)</f>
        <v>0</v>
      </c>
      <c r="AA11" s="58" t="n">
        <f aca="false" t="array" ref="AA11:AA11">SUM(IF('Bid Log'!$L$2:$L$341=Tables!$F18,'Bid Log'!$AI$2:$AI$341))</f>
        <v>0</v>
      </c>
      <c r="AB11" s="59" t="n">
        <f aca="false">SUM(AA11/E11)</f>
        <v>0</v>
      </c>
      <c r="AC11" s="58"/>
    </row>
    <row r="12" s="61" customFormat="true" ht="10.2" hidden="false" customHeight="false" outlineLevel="0" collapsed="false">
      <c r="A12" s="61" t="str">
        <f aca="false">(Tables!F7)</f>
        <v>Bill</v>
      </c>
      <c r="B12" s="60" t="n">
        <f aca="false" t="array" ref="B12:B12">COUNT(IF('Bid Log'!$L$2:$L$341=Tables!$F7,'Bid Log'!$A$2:$A$341))</f>
        <v>3</v>
      </c>
      <c r="C12" s="58" t="n">
        <f aca="false" t="array" ref="C12:C12">SUM(IF('Bid Log'!$L$2:$L$341=Tables!$F7,'Bid Log'!$P$2:$P$341))</f>
        <v>100000</v>
      </c>
      <c r="D12" s="60" t="n">
        <f aca="false" t="array" ref="D12:D12">COUNT(IF('Bid Log'!$AA$2:$AA$341=Tables!J$3,IF('Bid Log'!$L$2:$L$341=Tables!$F7,'Bid Log'!$A$2:$A$341)))</f>
        <v>1</v>
      </c>
      <c r="E12" s="58" t="n">
        <f aca="false" t="array" ref="E12:E12">SUM(IF('Bid Log'!$AA$2:$AA$341=Tables!J$3,IF('Bid Log'!$L$2:$L$341=Tables!$F7,'Bid Log'!$P$2:$P$341)))</f>
        <v>100000</v>
      </c>
      <c r="F12" s="63" t="n">
        <f aca="false" t="array" ref="F12:F12">SUM(IF('Bid Log'!$AA$2:$AA$341=Tables!J$3,IF('Bid Log'!$L$2:$L$341=Tables!$F7,'Bid Log'!$AH$2:$AH$341)))</f>
        <v>0</v>
      </c>
      <c r="G12" s="62" t="n">
        <f aca="false" t="array" ref="G12:G12">COUNT(IF('Bid Log'!$AA$2:$AA$341=Tables!J$4,IF('Bid Log'!$L$2:$L$341=Tables!$F7,'Bid Log'!$A$2:$A$341)))</f>
        <v>0</v>
      </c>
      <c r="H12" s="58" t="n">
        <f aca="false" t="array" ref="H12:H12">SUM(IF('Bid Log'!$AA$2:$AA$341=Tables!J$4,IF('Bid Log'!$L$2:$L$341=Tables!$F7,'Bid Log'!$P$2:$P$341)))</f>
        <v>0</v>
      </c>
      <c r="I12" s="62" t="n">
        <f aca="false" t="array" ref="I12:I12">COUNT(IF('Bid Log'!$AA$2:$AA$341=Tables!J$5,IF('Bid Log'!$L$2:$L$341=Tables!$F7,'Bid Log'!$A$2:$A$341)))</f>
        <v>0</v>
      </c>
      <c r="J12" s="58" t="n">
        <f aca="false" t="array" ref="J12:J12">SUM(IF('Bid Log'!$AA$2:$AA$341=Tables!J$5,IF('Bid Log'!$L$2:$L$341=Tables!$F7,'Bid Log'!$P$2:$P$341)))</f>
        <v>0</v>
      </c>
      <c r="K12" s="62" t="n">
        <f aca="false" t="array" ref="K12:K12">COUNT(IF('Bid Log'!$AA$2:$AA$341=Tables!J$6,IF('Bid Log'!$L$2:$L$341=Tables!$F7,'Bid Log'!$A$2:$A$341)))</f>
        <v>0</v>
      </c>
      <c r="L12" s="58" t="n">
        <f aca="false" t="array" ref="L12:L12">SUM(IF('Bid Log'!$AA$2:$AA$341=Tables!J$6,IF('Bid Log'!$L$2:$L$341=Tables!$F7,'Bid Log'!$P$2:$P$341)))</f>
        <v>0</v>
      </c>
      <c r="M12" s="62" t="n">
        <f aca="false" t="array" ref="M12:M12">COUNT(IF('Bid Log'!$AA$2:$AA$341=Tables!J$7,IF('Bid Log'!$L$2:$L$341=Tables!$F7,'Bid Log'!$A$2:$A$341)))</f>
        <v>0</v>
      </c>
      <c r="N12" s="58" t="n">
        <f aca="false" t="array" ref="N12:N12">SUM(IF('Bid Log'!$AA$2:$AA$341=Tables!J$7,IF('Bid Log'!$L$2:$L$341=Tables!$F7,'Bid Log'!$P$2:$P$341)))</f>
        <v>0</v>
      </c>
      <c r="O12" s="62" t="n">
        <f aca="false" t="array" ref="O12:O12">COUNT(IF('Bid Log'!$AA$2:$AA$341=Tables!J$8,IF('Bid Log'!$L$2:$L$341=Tables!$F7,'Bid Log'!$A$2:$A$341)))</f>
        <v>0</v>
      </c>
      <c r="P12" s="58" t="n">
        <f aca="false" t="array" ref="P12:P12">SUM(IF('Bid Log'!$AA$2:$AA$341=Tables!J$8,IF('Bid Log'!$L$2:$L$341=Tables!$F7,'Bid Log'!$P$2:$P$341)))</f>
        <v>0</v>
      </c>
      <c r="Q12" s="62" t="n">
        <f aca="false" t="array" ref="Q12:Q12">COUNT(IF('Bid Log'!$AA$2:$AA$341=Tables!J$9,IF('Bid Log'!$L$2:$L$341=Tables!$F7,'Bid Log'!$A$2:$A$341)))</f>
        <v>0</v>
      </c>
      <c r="R12" s="58" t="n">
        <f aca="false" t="array" ref="R12:R12">SUM(IF('Bid Log'!$AA$2:$AA$341=Tables!J$9,IF('Bid Log'!$L$2:$L$341=Tables!$F7,'Bid Log'!$P$2:$P$341)))</f>
        <v>0</v>
      </c>
      <c r="S12" s="62" t="n">
        <f aca="false" t="array" ref="S12:S12">COUNT(IF('Bid Log'!$AA$2:$AA$341=Tables!J$10,IF('Bid Log'!$L$2:$L$341=Tables!$F7,'Bid Log'!$A$2:$A$341)))</f>
        <v>2</v>
      </c>
      <c r="T12" s="58" t="n">
        <f aca="false" t="array" ref="T12:T12">SUM(IF('Bid Log'!$AA$2:$AA$341=Tables!J$10,IF('Bid Log'!$L$2:$L$341=Tables!$F7,'Bid Log'!$P$2:$P$341)))</f>
        <v>0</v>
      </c>
      <c r="U12" s="62" t="n">
        <f aca="false" t="array" ref="U12:U12">COUNT(IF('Bid Log'!$AA$2:$AA$341=tables!#ref!,IF('Bid Log'!$L$2:$L$341=Tables!$F7,'Bid Log'!$A$2:$A$341)))</f>
        <v>0</v>
      </c>
      <c r="V12" s="58" t="e">
        <f aca="false" t="array" ref="V12:V12">SUM(IF('Bid Log'!$AA$2:$AA$341=tables!#ref!,IF('Bid Log'!$L$2:$L$341=Tables!$F7,'Bid Log'!$P$2:$P$341)))</f>
        <v>#NAME?</v>
      </c>
      <c r="W12" s="59" t="n">
        <f aca="false">SUM(D12/B12)</f>
        <v>0.333333333333333</v>
      </c>
      <c r="X12" s="64" t="n">
        <f aca="false">SUM(E12/C12)</f>
        <v>1</v>
      </c>
      <c r="Y12" s="58" t="n">
        <f aca="false" t="array" ref="Y12:Y12">SUM(IF('Bid Log'!$L$2:$L$341=Tables!$F7,'Bid Log'!$Z$2:$Z$341))</f>
        <v>0</v>
      </c>
      <c r="Z12" s="59" t="n">
        <f aca="false">SUM(Y12/C12)</f>
        <v>0</v>
      </c>
      <c r="AA12" s="58" t="n">
        <f aca="false" t="array" ref="AA12:AA12">SUM(IF('Bid Log'!$L$2:$L$341=Tables!$F7,'Bid Log'!$AI$2:$AI$341))</f>
        <v>0</v>
      </c>
      <c r="AB12" s="59" t="n">
        <f aca="false">SUM(AA12/E12)</f>
        <v>0</v>
      </c>
      <c r="AC12" s="58"/>
    </row>
    <row r="13" s="61" customFormat="true" ht="10.2" hidden="false" customHeight="false" outlineLevel="0" collapsed="false">
      <c r="A13" s="61" t="str">
        <f aca="false">(Tables!F19)</f>
        <v>Rudy</v>
      </c>
      <c r="B13" s="60" t="n">
        <f aca="false" t="array" ref="B13:B13">COUNT(IF('Bid Log'!$L$2:$L$341=Tables!$F19,'Bid Log'!$A$2:$A$341))</f>
        <v>45</v>
      </c>
      <c r="C13" s="58" t="n">
        <f aca="false" t="array" ref="C13:C13">SUM(IF('Bid Log'!$L$2:$L$341=Tables!$F19,'Bid Log'!$P$2:$P$341))</f>
        <v>13259192</v>
      </c>
      <c r="D13" s="60" t="n">
        <f aca="false" t="array" ref="D13:D13">COUNT(IF('Bid Log'!$AA$2:$AA$341=Tables!J$3,IF('Bid Log'!$L$2:$L$341=Tables!$F19,'Bid Log'!$A$2:$A$341)))</f>
        <v>13</v>
      </c>
      <c r="E13" s="58" t="n">
        <f aca="false" t="array" ref="E13:E13">SUM(IF('Bid Log'!$AA$2:$AA$341=Tables!J$3,IF('Bid Log'!$L$2:$L$341=Tables!$F19,'Bid Log'!$P$2:$P$341)))</f>
        <v>4324424</v>
      </c>
      <c r="F13" s="63" t="n">
        <f aca="false" t="array" ref="F13:F13">SUM(IF('Bid Log'!$AA$2:$AA$341=Tables!J$3,IF('Bid Log'!$L$2:$L$341=Tables!$F19,'Bid Log'!$AH$2:$AH$341)))</f>
        <v>243252</v>
      </c>
      <c r="G13" s="62" t="n">
        <f aca="false" t="array" ref="G13:G13">COUNT(IF('Bid Log'!$AA$2:$AA$341=Tables!J$4,IF('Bid Log'!$L$2:$L$341=Tables!$F19,'Bid Log'!$A$2:$A$341)))</f>
        <v>26</v>
      </c>
      <c r="H13" s="58" t="n">
        <f aca="false" t="array" ref="H13:H13">SUM(IF('Bid Log'!$AA$2:$AA$341=Tables!J$4,IF('Bid Log'!$L$2:$L$341=Tables!$F19,'Bid Log'!$P$2:$P$341)))</f>
        <v>8558386</v>
      </c>
      <c r="I13" s="62" t="n">
        <f aca="false" t="array" ref="I13:I13">COUNT(IF('Bid Log'!$AA$2:$AA$341=Tables!J$5,IF('Bid Log'!$L$2:$L$341=Tables!$F19,'Bid Log'!$A$2:$A$341)))</f>
        <v>0</v>
      </c>
      <c r="J13" s="58" t="n">
        <f aca="false" t="array" ref="J13:J13">SUM(IF('Bid Log'!$AA$2:$AA$341=Tables!J$5,IF('Bid Log'!$L$2:$L$341=Tables!$F19,'Bid Log'!$P$2:$P$341)))</f>
        <v>0</v>
      </c>
      <c r="K13" s="62" t="n">
        <f aca="false" t="array" ref="K13:K13">COUNT(IF('Bid Log'!$AA$2:$AA$341=Tables!J$6,IF('Bid Log'!$L$2:$L$341=Tables!$F19,'Bid Log'!$A$2:$A$341)))</f>
        <v>1</v>
      </c>
      <c r="L13" s="58" t="n">
        <f aca="false" t="array" ref="L13:L13">SUM(IF('Bid Log'!$AA$2:$AA$341=Tables!J$6,IF('Bid Log'!$L$2:$L$341=Tables!$F19,'Bid Log'!$P$2:$P$341)))</f>
        <v>76522</v>
      </c>
      <c r="M13" s="62" t="n">
        <f aca="false" t="array" ref="M13:M13">COUNT(IF('Bid Log'!$AA$2:$AA$341=Tables!J$7,IF('Bid Log'!$L$2:$L$341=Tables!$F19,'Bid Log'!$A$2:$A$341)))</f>
        <v>1</v>
      </c>
      <c r="N13" s="58" t="n">
        <f aca="false" t="array" ref="N13:N13">SUM(IF('Bid Log'!$AA$2:$AA$341=Tables!J$7,IF('Bid Log'!$L$2:$L$341=Tables!$F19,'Bid Log'!$P$2:$P$341)))</f>
        <v>299860</v>
      </c>
      <c r="O13" s="62" t="n">
        <f aca="false" t="array" ref="O13:O13">COUNT(IF('Bid Log'!$AA$2:$AA$341=Tables!J$8,IF('Bid Log'!$L$2:$L$341=Tables!$F19,'Bid Log'!$A$2:$A$341)))</f>
        <v>0</v>
      </c>
      <c r="P13" s="58" t="n">
        <f aca="false" t="array" ref="P13:P13">SUM(IF('Bid Log'!$AA$2:$AA$341=Tables!J$8,IF('Bid Log'!$L$2:$L$341=Tables!$F19,'Bid Log'!$P$2:$P$341)))</f>
        <v>0</v>
      </c>
      <c r="Q13" s="62" t="n">
        <f aca="false" t="array" ref="Q13:Q13">COUNT(IF('Bid Log'!$AA$2:$AA$341=Tables!J$9,IF('Bid Log'!$L$2:$L$341=Tables!$F19,'Bid Log'!$A$2:$A$341)))</f>
        <v>0</v>
      </c>
      <c r="R13" s="58" t="n">
        <f aca="false" t="array" ref="R13:R13">SUM(IF('Bid Log'!$AA$2:$AA$341=Tables!J$9,IF('Bid Log'!$L$2:$L$341=Tables!$F19,'Bid Log'!$P$2:$P$341)))</f>
        <v>0</v>
      </c>
      <c r="S13" s="62" t="n">
        <f aca="false" t="array" ref="S13:S13">COUNT(IF('Bid Log'!$AA$2:$AA$341=Tables!J$10,IF('Bid Log'!$L$2:$L$341=Tables!$F19,'Bid Log'!$A$2:$A$341)))</f>
        <v>4</v>
      </c>
      <c r="T13" s="58" t="n">
        <f aca="false" t="array" ref="T13:T13">SUM(IF('Bid Log'!$AA$2:$AA$341=Tables!J$10,IF('Bid Log'!$L$2:$L$341=Tables!$F19,'Bid Log'!$P$2:$P$341)))</f>
        <v>0</v>
      </c>
      <c r="U13" s="62" t="n">
        <f aca="false" t="array" ref="U13:U13">COUNT(IF('Bid Log'!$AA$2:$AA$341=tables!#ref!,IF('Bid Log'!$L$2:$L$341=Tables!$F19,'Bid Log'!$A$2:$A$341)))</f>
        <v>0</v>
      </c>
      <c r="V13" s="58" t="e">
        <f aca="false" t="array" ref="V13:V13">SUM(IF('Bid Log'!$AA$2:$AA$341=tables!#ref!,IF('Bid Log'!$L$2:$L$341=Tables!$F19,'Bid Log'!$P$2:$P$341)))</f>
        <v>#NAME?</v>
      </c>
      <c r="W13" s="64" t="n">
        <f aca="false">SUM(D13/B13)</f>
        <v>0.288888888888889</v>
      </c>
      <c r="X13" s="64" t="n">
        <f aca="false">SUM(E13/C13)</f>
        <v>0.326145363910561</v>
      </c>
      <c r="Y13" s="58" t="n">
        <f aca="false" t="array" ref="Y13:Y13">SUM(IF('Bid Log'!$L$2:$L$341=Tables!$F19,'Bid Log'!$Z$2:$Z$341))</f>
        <v>0</v>
      </c>
      <c r="Z13" s="59" t="n">
        <f aca="false">SUM(Y13/C13)</f>
        <v>0</v>
      </c>
      <c r="AA13" s="58" t="n">
        <f aca="false" t="array" ref="AA13:AA13">SUM(IF('Bid Log'!$L$2:$L$341=Tables!$F19,'Bid Log'!$AI$2:$AI$341))</f>
        <v>0</v>
      </c>
      <c r="AB13" s="59" t="n">
        <f aca="false">SUM(AA13/E13)</f>
        <v>0</v>
      </c>
      <c r="AC13" s="58"/>
    </row>
    <row r="14" s="61" customFormat="true" ht="10.2" hidden="false" customHeight="false" outlineLevel="0" collapsed="false">
      <c r="A14" s="61" t="str">
        <f aca="false">(Tables!F20)</f>
        <v>Randy D.</v>
      </c>
      <c r="B14" s="60" t="n">
        <f aca="false" t="array" ref="B14:B14">COUNT(IF('Bid Log'!$L$2:$L$341=Tables!$F20,'Bid Log'!$A$2:$A$341))</f>
        <v>0</v>
      </c>
      <c r="C14" s="58" t="n">
        <f aca="false" t="array" ref="C14:C14">SUM(IF('Bid Log'!$L$2:$L$341=Tables!$F20,'Bid Log'!$P$2:$P$341))</f>
        <v>0</v>
      </c>
      <c r="D14" s="60" t="n">
        <f aca="false" t="array" ref="D14:D14">COUNT(IF('Bid Log'!$AA$2:$AA$341=Tables!J$3,IF('Bid Log'!$L$2:$L$341=Tables!$F20,'Bid Log'!$A$2:$A$341)))</f>
        <v>0</v>
      </c>
      <c r="E14" s="58" t="n">
        <f aca="false" t="array" ref="E14:E14">SUM(IF('Bid Log'!$AA$2:$AA$341=Tables!J$3,IF('Bid Log'!$L$2:$L$341=Tables!$F20,'Bid Log'!$P$2:$P$341)))</f>
        <v>0</v>
      </c>
      <c r="F14" s="63" t="n">
        <f aca="false" t="array" ref="F14:F14">SUM(IF('Bid Log'!$AA$2:$AA$341=Tables!J$3,IF('Bid Log'!$L$2:$L$341=Tables!$F20,'Bid Log'!$AH$2:$AH$341)))</f>
        <v>0</v>
      </c>
      <c r="G14" s="62" t="n">
        <f aca="false" t="array" ref="G14:G14">COUNT(IF('Bid Log'!$AA$2:$AA$341=Tables!J$4,IF('Bid Log'!$L$2:$L$341=Tables!$F20,'Bid Log'!$A$2:$A$341)))</f>
        <v>0</v>
      </c>
      <c r="H14" s="58" t="n">
        <f aca="false" t="array" ref="H14:H14">SUM(IF('Bid Log'!$AA$2:$AA$341=Tables!J$4,IF('Bid Log'!$L$2:$L$341=Tables!$F20,'Bid Log'!$P$2:$P$341)))</f>
        <v>0</v>
      </c>
      <c r="I14" s="62" t="n">
        <f aca="false" t="array" ref="I14:I14">COUNT(IF('Bid Log'!$AA$2:$AA$341=Tables!J$5,IF('Bid Log'!$L$2:$L$341=Tables!$F20,'Bid Log'!$A$2:$A$341)))</f>
        <v>0</v>
      </c>
      <c r="J14" s="58" t="n">
        <f aca="false" t="array" ref="J14:J14">SUM(IF('Bid Log'!$AA$2:$AA$341=Tables!J$5,IF('Bid Log'!$L$2:$L$341=Tables!$F20,'Bid Log'!$P$2:$P$341)))</f>
        <v>0</v>
      </c>
      <c r="K14" s="62" t="n">
        <f aca="false" t="array" ref="K14:K14">COUNT(IF('Bid Log'!$AA$2:$AA$341=Tables!J$6,IF('Bid Log'!$L$2:$L$341=Tables!$F20,'Bid Log'!$A$2:$A$341)))</f>
        <v>0</v>
      </c>
      <c r="L14" s="58" t="n">
        <f aca="false" t="array" ref="L14:L14">SUM(IF('Bid Log'!$AA$2:$AA$341=Tables!J$6,IF('Bid Log'!$L$2:$L$341=Tables!$F20,'Bid Log'!$P$2:$P$341)))</f>
        <v>0</v>
      </c>
      <c r="M14" s="62" t="n">
        <f aca="false" t="array" ref="M14:M14">COUNT(IF('Bid Log'!$AA$2:$AA$341=Tables!J$7,IF('Bid Log'!$L$2:$L$341=Tables!$F20,'Bid Log'!$A$2:$A$341)))</f>
        <v>0</v>
      </c>
      <c r="N14" s="58" t="n">
        <f aca="false" t="array" ref="N14:N14">SUM(IF('Bid Log'!$AA$2:$AA$341=Tables!J$7,IF('Bid Log'!$L$2:$L$341=Tables!$F20,'Bid Log'!$P$2:$P$341)))</f>
        <v>0</v>
      </c>
      <c r="O14" s="62" t="n">
        <f aca="false" t="array" ref="O14:O14">COUNT(IF('Bid Log'!$AA$2:$AA$341=Tables!J$8,IF('Bid Log'!$L$2:$L$341=Tables!$F20,'Bid Log'!$A$2:$A$341)))</f>
        <v>0</v>
      </c>
      <c r="P14" s="58" t="n">
        <f aca="false" t="array" ref="P14:P14">SUM(IF('Bid Log'!$AA$2:$AA$341=Tables!J$8,IF('Bid Log'!$L$2:$L$341=Tables!$F20,'Bid Log'!$P$2:$P$341)))</f>
        <v>0</v>
      </c>
      <c r="Q14" s="62" t="n">
        <f aca="false" t="array" ref="Q14:Q14">COUNT(IF('Bid Log'!$AA$2:$AA$341=Tables!J$9,IF('Bid Log'!$L$2:$L$341=Tables!$F20,'Bid Log'!$A$2:$A$341)))</f>
        <v>0</v>
      </c>
      <c r="R14" s="58" t="n">
        <f aca="false" t="array" ref="R14:R14">SUM(IF('Bid Log'!$AA$2:$AA$341=Tables!J$9,IF('Bid Log'!$L$2:$L$341=Tables!$F20,'Bid Log'!$P$2:$P$341)))</f>
        <v>0</v>
      </c>
      <c r="S14" s="62" t="n">
        <f aca="false" t="array" ref="S14:S14">COUNT(IF('Bid Log'!$AA$2:$AA$341=Tables!J$10,IF('Bid Log'!$L$2:$L$341=Tables!$F20,'Bid Log'!$A$2:$A$341)))</f>
        <v>0</v>
      </c>
      <c r="T14" s="58" t="n">
        <f aca="false" t="array" ref="T14:T14">SUM(IF('Bid Log'!$AA$2:$AA$341=Tables!J$10,IF('Bid Log'!$L$2:$L$341=Tables!$F20,'Bid Log'!$P$2:$P$341)))</f>
        <v>0</v>
      </c>
      <c r="U14" s="62" t="n">
        <f aca="false" t="array" ref="U14:U14">COUNT(IF('Bid Log'!$AA$2:$AA$341=tables!#ref!,IF('Bid Log'!$L$2:$L$341=Tables!$F20,'Bid Log'!$A$2:$A$341)))</f>
        <v>0</v>
      </c>
      <c r="V14" s="58" t="e">
        <f aca="false" t="array" ref="V14:V14">SUM(IF('Bid Log'!$AA$2:$AA$341=tables!#ref!,IF('Bid Log'!$L$2:$L$341=Tables!$F20,'Bid Log'!$P$2:$P$341)))</f>
        <v>#NAME?</v>
      </c>
      <c r="W14" s="64" t="e">
        <f aca="false">SUM(D14/B14)</f>
        <v>#DIV/0!</v>
      </c>
      <c r="X14" s="64" t="e">
        <f aca="false">SUM(E14/C14)</f>
        <v>#DIV/0!</v>
      </c>
      <c r="Y14" s="58" t="n">
        <f aca="false" t="array" ref="Y14:Y14">SUM(IF('Bid Log'!$L$2:$L$341=Tables!$F20,'Bid Log'!$Z$2:$Z$341))</f>
        <v>0</v>
      </c>
      <c r="Z14" s="59" t="e">
        <f aca="false">SUM(Y14/C14)</f>
        <v>#DIV/0!</v>
      </c>
      <c r="AA14" s="58" t="n">
        <f aca="false" t="array" ref="AA14:AA14">SUM(IF('Bid Log'!$L$2:$L$341=Tables!$F20,'Bid Log'!$AI$2:$AI$341))</f>
        <v>0</v>
      </c>
      <c r="AB14" s="59" t="e">
        <f aca="false">SUM(AA14/E14)</f>
        <v>#DIV/0!</v>
      </c>
      <c r="AC14" s="58"/>
    </row>
    <row r="15" s="61" customFormat="true" ht="10.2" hidden="false" customHeight="false" outlineLevel="0" collapsed="false">
      <c r="A15" s="61" t="str">
        <f aca="false">(Tables!F22)</f>
        <v>Nathan</v>
      </c>
      <c r="B15" s="60" t="n">
        <f aca="false" t="array" ref="B15:B15">COUNT(IF('Bid Log'!$L$2:$L$341=Tables!$F22,'Bid Log'!$A$2:$A$341))</f>
        <v>0</v>
      </c>
      <c r="C15" s="58" t="n">
        <f aca="false" t="array" ref="C15:C15">SUM(IF('Bid Log'!$L$2:$L$341=Tables!$F22,'Bid Log'!$P$2:$P$341))</f>
        <v>0</v>
      </c>
      <c r="D15" s="60" t="n">
        <f aca="false" t="array" ref="D15:D15">COUNT(IF('Bid Log'!$AA$2:$AA$341=Tables!J$3,IF('Bid Log'!$L$2:$L$341=Tables!$F22,'Bid Log'!$A$2:$A$341)))</f>
        <v>0</v>
      </c>
      <c r="E15" s="58" t="n">
        <f aca="false" t="array" ref="E15:E15">SUM(IF('Bid Log'!$AA$2:$AA$341=Tables!J$3,IF('Bid Log'!$L$2:$L$341=Tables!$F22,'Bid Log'!$P$2:$P$341)))</f>
        <v>0</v>
      </c>
      <c r="F15" s="63" t="n">
        <f aca="false" t="array" ref="F15:F15">SUM(IF('Bid Log'!$AA$2:$AA$341=Tables!J$3,IF('Bid Log'!$L$2:$L$341=Tables!$F22,'Bid Log'!$AH$2:$AH$341)))</f>
        <v>0</v>
      </c>
      <c r="G15" s="62" t="n">
        <f aca="false" t="array" ref="G15:G15">COUNT(IF('Bid Log'!$AA$2:$AA$341=Tables!J$4,IF('Bid Log'!$L$2:$L$341=Tables!$F22,'Bid Log'!$A$2:$A$341)))</f>
        <v>0</v>
      </c>
      <c r="H15" s="58" t="n">
        <f aca="false" t="array" ref="H15:H15">SUM(IF('Bid Log'!$AA$2:$AA$341=Tables!J$4,IF('Bid Log'!$L$2:$L$341=Tables!$F22,'Bid Log'!$P$2:$P$341)))</f>
        <v>0</v>
      </c>
      <c r="I15" s="62" t="n">
        <f aca="false" t="array" ref="I15:I15">COUNT(IF('Bid Log'!$AA$2:$AA$341=Tables!J$5,IF('Bid Log'!$L$2:$L$341=Tables!$F22,'Bid Log'!$A$2:$A$341)))</f>
        <v>0</v>
      </c>
      <c r="J15" s="58" t="n">
        <f aca="false" t="array" ref="J15:J15">SUM(IF('Bid Log'!$AA$2:$AA$341=Tables!J$5,IF('Bid Log'!$L$2:$L$341=Tables!$F22,'Bid Log'!$P$2:$P$341)))</f>
        <v>0</v>
      </c>
      <c r="K15" s="62" t="n">
        <f aca="false" t="array" ref="K15:K15">COUNT(IF('Bid Log'!$AA$2:$AA$341=Tables!J$6,IF('Bid Log'!$L$2:$L$341=Tables!$F22,'Bid Log'!$A$2:$A$341)))</f>
        <v>0</v>
      </c>
      <c r="L15" s="58" t="n">
        <f aca="false" t="array" ref="L15:L15">SUM(IF('Bid Log'!$AA$2:$AA$341=Tables!J$6,IF('Bid Log'!$L$2:$L$341=Tables!$F22,'Bid Log'!$P$2:$P$341)))</f>
        <v>0</v>
      </c>
      <c r="M15" s="62" t="n">
        <f aca="false" t="array" ref="M15:M15">COUNT(IF('Bid Log'!$AA$2:$AA$341=Tables!J$7,IF('Bid Log'!$L$2:$L$341=Tables!$F22,'Bid Log'!$A$2:$A$341)))</f>
        <v>0</v>
      </c>
      <c r="N15" s="58" t="n">
        <f aca="false" t="array" ref="N15:N15">SUM(IF('Bid Log'!$AA$2:$AA$341=Tables!J$7,IF('Bid Log'!$L$2:$L$341=Tables!$F22,'Bid Log'!$P$2:$P$341)))</f>
        <v>0</v>
      </c>
      <c r="O15" s="62" t="n">
        <f aca="false" t="array" ref="O15:O15">COUNT(IF('Bid Log'!$AA$2:$AA$341=Tables!J$8,IF('Bid Log'!$L$2:$L$341=Tables!$F22,'Bid Log'!$A$2:$A$341)))</f>
        <v>0</v>
      </c>
      <c r="P15" s="58" t="n">
        <f aca="false" t="array" ref="P15:P15">SUM(IF('Bid Log'!$AA$2:$AA$341=Tables!J$8,IF('Bid Log'!$L$2:$L$341=Tables!$F22,'Bid Log'!$P$2:$P$341)))</f>
        <v>0</v>
      </c>
      <c r="Q15" s="62" t="n">
        <f aca="false" t="array" ref="Q15:Q15">COUNT(IF('Bid Log'!$AA$2:$AA$341=Tables!J$9,IF('Bid Log'!$L$2:$L$341=Tables!$F22,'Bid Log'!$A$2:$A$341)))</f>
        <v>0</v>
      </c>
      <c r="R15" s="58" t="n">
        <f aca="false" t="array" ref="R15:R15">SUM(IF('Bid Log'!$AA$2:$AA$341=Tables!J$9,IF('Bid Log'!$L$2:$L$341=Tables!$F22,'Bid Log'!$P$2:$P$341)))</f>
        <v>0</v>
      </c>
      <c r="S15" s="62" t="n">
        <f aca="false" t="array" ref="S15:S15">COUNT(IF('Bid Log'!$AA$2:$AA$341=Tables!J$10,IF('Bid Log'!$L$2:$L$341=Tables!$F22,'Bid Log'!$A$2:$A$341)))</f>
        <v>0</v>
      </c>
      <c r="T15" s="58" t="n">
        <f aca="false" t="array" ref="T15:T15">SUM(IF('Bid Log'!$AA$2:$AA$341=Tables!J$10,IF('Bid Log'!$L$2:$L$341=Tables!$F22,'Bid Log'!$P$2:$P$341)))</f>
        <v>0</v>
      </c>
      <c r="U15" s="62" t="n">
        <f aca="false" t="array" ref="U15:U15">COUNT(IF('Bid Log'!$AA$2:$AA$341=tables!#ref!,IF('Bid Log'!$L$2:$L$341=Tables!$F22,'Bid Log'!$A$2:$A$341)))</f>
        <v>0</v>
      </c>
      <c r="V15" s="58" t="e">
        <f aca="false" t="array" ref="V15:V15">SUM(IF('Bid Log'!$AA$2:$AA$341=tables!#ref!,IF('Bid Log'!$L$2:$L$341=Tables!$F22,'Bid Log'!$P$2:$P$341)))</f>
        <v>#NAME?</v>
      </c>
      <c r="W15" s="64" t="e">
        <f aca="false">SUM(D15/B15)</f>
        <v>#DIV/0!</v>
      </c>
      <c r="X15" s="64" t="e">
        <f aca="false">SUM(E15/C15)</f>
        <v>#DIV/0!</v>
      </c>
      <c r="Y15" s="58" t="n">
        <f aca="false" t="array" ref="Y15:Y15">SUM(IF('Bid Log'!$L$2:$L$341=Tables!$F22,'Bid Log'!$Z$2:$Z$341))</f>
        <v>0</v>
      </c>
      <c r="Z15" s="59" t="e">
        <f aca="false">SUM(Y15/C15)</f>
        <v>#DIV/0!</v>
      </c>
      <c r="AA15" s="58" t="n">
        <f aca="false" t="array" ref="AA15:AA15">SUM(IF('Bid Log'!$L$2:$L$341=Tables!$F22,'Bid Log'!$AI$2:$AI$341))</f>
        <v>0</v>
      </c>
      <c r="AB15" s="59" t="e">
        <f aca="false">SUM(AA15/E15)</f>
        <v>#DIV/0!</v>
      </c>
      <c r="AC15" s="58"/>
    </row>
    <row r="16" s="61" customFormat="true" ht="10.2" hidden="false" customHeight="false" outlineLevel="0" collapsed="false">
      <c r="A16" s="61" t="str">
        <f aca="false">(Tables!F10)</f>
        <v>Dan</v>
      </c>
      <c r="B16" s="60" t="n">
        <f aca="false" t="array" ref="B16:B16">COUNT(IF('Bid Log'!$L$2:$L$341=Tables!$F10,'Bid Log'!$A$2:$A$341))</f>
        <v>0</v>
      </c>
      <c r="C16" s="58" t="n">
        <f aca="false" t="array" ref="C16:C16">SUM(IF('Bid Log'!$L$2:$L$341=Tables!$F10,'Bid Log'!$P$2:$P$341))</f>
        <v>0</v>
      </c>
      <c r="D16" s="60" t="n">
        <f aca="false" t="array" ref="D16:D16">COUNT(IF('Bid Log'!$AA$2:$AA$341=Tables!J$3,IF('Bid Log'!$L$2:$L$341=Tables!$F10,'Bid Log'!$A$2:$A$341)))</f>
        <v>0</v>
      </c>
      <c r="E16" s="58" t="n">
        <f aca="false" t="array" ref="E16:E16">SUM(IF('Bid Log'!$AA$2:$AA$341=Tables!J$3,IF('Bid Log'!$L$2:$L$341=Tables!$F10,'Bid Log'!$P$2:$P$341)))</f>
        <v>0</v>
      </c>
      <c r="F16" s="63" t="n">
        <f aca="false" t="array" ref="F16:F16">SUM(IF('Bid Log'!$AA$2:$AA$341=Tables!J$3,IF('Bid Log'!$L$2:$L$341=Tables!$F10,'Bid Log'!$AH$2:$AH$341)))</f>
        <v>0</v>
      </c>
      <c r="G16" s="62" t="n">
        <f aca="false" t="array" ref="G16:G16">COUNT(IF('Bid Log'!$AA$2:$AA$341=Tables!J$4,IF('Bid Log'!$L$2:$L$341=Tables!$F10,'Bid Log'!$A$2:$A$341)))</f>
        <v>0</v>
      </c>
      <c r="H16" s="58" t="n">
        <f aca="false" t="array" ref="H16:H16">SUM(IF('Bid Log'!$AA$2:$AA$341=Tables!J$4,IF('Bid Log'!$L$2:$L$341=Tables!$F10,'Bid Log'!$P$2:$P$341)))</f>
        <v>0</v>
      </c>
      <c r="I16" s="62" t="n">
        <f aca="false" t="array" ref="I16:I16">COUNT(IF('Bid Log'!$AA$2:$AA$341=Tables!J$5,IF('Bid Log'!$L$2:$L$341=Tables!$F10,'Bid Log'!$A$2:$A$341)))</f>
        <v>0</v>
      </c>
      <c r="J16" s="58" t="n">
        <f aca="false" t="array" ref="J16:J16">SUM(IF('Bid Log'!$AA$2:$AA$341=Tables!J$5,IF('Bid Log'!$L$2:$L$341=Tables!$F10,'Bid Log'!$P$2:$P$341)))</f>
        <v>0</v>
      </c>
      <c r="K16" s="62" t="n">
        <f aca="false" t="array" ref="K16:K16">COUNT(IF('Bid Log'!$AA$2:$AA$341=Tables!J$6,IF('Bid Log'!$L$2:$L$341=Tables!$F10,'Bid Log'!$A$2:$A$341)))</f>
        <v>0</v>
      </c>
      <c r="L16" s="58" t="n">
        <f aca="false" t="array" ref="L16:L16">SUM(IF('Bid Log'!$AA$2:$AA$341=Tables!J$6,IF('Bid Log'!$L$2:$L$341=Tables!$F10,'Bid Log'!$P$2:$P$341)))</f>
        <v>0</v>
      </c>
      <c r="M16" s="62" t="n">
        <f aca="false" t="array" ref="M16:M16">COUNT(IF('Bid Log'!$AA$2:$AA$341=Tables!J$7,IF('Bid Log'!$L$2:$L$341=Tables!$F10,'Bid Log'!$A$2:$A$341)))</f>
        <v>0</v>
      </c>
      <c r="N16" s="58" t="n">
        <f aca="false" t="array" ref="N16:N16">SUM(IF('Bid Log'!$AA$2:$AA$341=Tables!J$7,IF('Bid Log'!$L$2:$L$341=Tables!$F10,'Bid Log'!$P$2:$P$341)))</f>
        <v>0</v>
      </c>
      <c r="O16" s="62" t="n">
        <f aca="false" t="array" ref="O16:O16">COUNT(IF('Bid Log'!$AA$2:$AA$341=Tables!J$8,IF('Bid Log'!$L$2:$L$341=Tables!$F10,'Bid Log'!$A$2:$A$341)))</f>
        <v>0</v>
      </c>
      <c r="P16" s="58" t="n">
        <f aca="false" t="array" ref="P16:P16">SUM(IF('Bid Log'!$AA$2:$AA$341=Tables!J$8,IF('Bid Log'!$L$2:$L$341=Tables!$F10,'Bid Log'!$P$2:$P$341)))</f>
        <v>0</v>
      </c>
      <c r="Q16" s="62" t="n">
        <f aca="false" t="array" ref="Q16:Q16">COUNT(IF('Bid Log'!$AA$2:$AA$341=Tables!J$9,IF('Bid Log'!$L$2:$L$341=Tables!$F10,'Bid Log'!$A$2:$A$341)))</f>
        <v>0</v>
      </c>
      <c r="R16" s="58" t="n">
        <f aca="false" t="array" ref="R16:R16">SUM(IF('Bid Log'!$AA$2:$AA$341=Tables!J$9,IF('Bid Log'!$L$2:$L$341=Tables!$F10,'Bid Log'!$P$2:$P$341)))</f>
        <v>0</v>
      </c>
      <c r="S16" s="62" t="n">
        <f aca="false" t="array" ref="S16:S16">COUNT(IF('Bid Log'!$AA$2:$AA$341=Tables!J$10,IF('Bid Log'!$L$2:$L$341=Tables!$F10,'Bid Log'!$A$2:$A$341)))</f>
        <v>0</v>
      </c>
      <c r="T16" s="58" t="n">
        <f aca="false" t="array" ref="T16:T16">SUM(IF('Bid Log'!$AA$2:$AA$341=Tables!J$10,IF('Bid Log'!$L$2:$L$341=Tables!$F10,'Bid Log'!$P$2:$P$341)))</f>
        <v>0</v>
      </c>
      <c r="U16" s="62" t="n">
        <f aca="false" t="array" ref="U16:U16">COUNT(IF('Bid Log'!$AA$2:$AA$341=tables!#ref!,IF('Bid Log'!$L$2:$L$341=Tables!$F10,'Bid Log'!$A$2:$A$341)))</f>
        <v>0</v>
      </c>
      <c r="V16" s="58" t="e">
        <f aca="false" t="array" ref="V16:V16">SUM(IF('Bid Log'!$AA$2:$AA$341=tables!#ref!,IF('Bid Log'!$L$2:$L$341=Tables!$F10,'Bid Log'!$P$2:$P$341)))</f>
        <v>#NAME?</v>
      </c>
      <c r="W16" s="64" t="e">
        <f aca="false">SUM(D16/B16)</f>
        <v>#DIV/0!</v>
      </c>
      <c r="X16" s="64" t="e">
        <f aca="false">SUM(E16/C16)</f>
        <v>#DIV/0!</v>
      </c>
      <c r="Y16" s="58" t="n">
        <f aca="false" t="array" ref="Y16:Y16">SUM(IF('Bid Log'!$L$2:$L$341=Tables!$F10,'Bid Log'!$Z$2:$Z$341))</f>
        <v>0</v>
      </c>
      <c r="Z16" s="59" t="e">
        <f aca="false">SUM(Y16/C16)</f>
        <v>#DIV/0!</v>
      </c>
      <c r="AA16" s="58" t="n">
        <f aca="false" t="array" ref="AA16:AA16">SUM(IF('Bid Log'!$L$2:$L$341=Tables!$F10,'Bid Log'!$AI$2:$AI$341))</f>
        <v>0</v>
      </c>
      <c r="AB16" s="59" t="e">
        <f aca="false">SUM(AA16/E16)</f>
        <v>#DIV/0!</v>
      </c>
      <c r="AC16" s="58"/>
    </row>
    <row r="17" s="61" customFormat="true" ht="10.2" hidden="false" customHeight="false" outlineLevel="0" collapsed="false">
      <c r="A17" s="61" t="str">
        <f aca="false">(Tables!F11)</f>
        <v>Dean</v>
      </c>
      <c r="B17" s="60" t="n">
        <f aca="false" t="array" ref="B17:B17">COUNT(IF('Bid Log'!$L$2:$L$341=Tables!$F11,'Bid Log'!$A$2:$A$341))</f>
        <v>0</v>
      </c>
      <c r="C17" s="58" t="n">
        <f aca="false" t="array" ref="C17:C17">SUM(IF('Bid Log'!$L$2:$L$341=Tables!$F11,'Bid Log'!$P$2:$P$341))</f>
        <v>0</v>
      </c>
      <c r="D17" s="60" t="n">
        <f aca="false" t="array" ref="D17:D17">COUNT(IF('Bid Log'!$AA$2:$AA$341=Tables!J$3,IF('Bid Log'!$L$2:$L$341=Tables!$F11,'Bid Log'!$A$2:$A$341)))</f>
        <v>0</v>
      </c>
      <c r="E17" s="58" t="n">
        <f aca="false" t="array" ref="E17:E17">SUM(IF('Bid Log'!$AA$2:$AA$341=Tables!J$3,IF('Bid Log'!$L$2:$L$341=Tables!$F11,'Bid Log'!$P$2:$P$341)))</f>
        <v>0</v>
      </c>
      <c r="F17" s="63" t="n">
        <f aca="false" t="array" ref="F17:F17">SUM(IF('Bid Log'!$AA$2:$AA$341=Tables!J$3,IF('Bid Log'!$L$2:$L$341=Tables!$F11,'Bid Log'!$AH$2:$AH$341)))</f>
        <v>0</v>
      </c>
      <c r="G17" s="62" t="n">
        <f aca="false" t="array" ref="G17:G17">COUNT(IF('Bid Log'!$AA$2:$AA$341=Tables!J$4,IF('Bid Log'!$L$2:$L$341=Tables!$F11,'Bid Log'!$A$2:$A$341)))</f>
        <v>0</v>
      </c>
      <c r="H17" s="58" t="n">
        <f aca="false" t="array" ref="H17:H17">SUM(IF('Bid Log'!$AA$2:$AA$341=Tables!J$4,IF('Bid Log'!$L$2:$L$341=Tables!$F11,'Bid Log'!$P$2:$P$341)))</f>
        <v>0</v>
      </c>
      <c r="I17" s="62" t="n">
        <f aca="false" t="array" ref="I17:I17">COUNT(IF('Bid Log'!$AA$2:$AA$341=Tables!J$5,IF('Bid Log'!$L$2:$L$341=Tables!$F11,'Bid Log'!$A$2:$A$341)))</f>
        <v>0</v>
      </c>
      <c r="J17" s="58" t="n">
        <f aca="false" t="array" ref="J17:J17">SUM(IF('Bid Log'!$AA$2:$AA$341=Tables!J$5,IF('Bid Log'!$L$2:$L$341=Tables!$F11,'Bid Log'!$P$2:$P$341)))</f>
        <v>0</v>
      </c>
      <c r="K17" s="62" t="n">
        <f aca="false" t="array" ref="K17:K17">COUNT(IF('Bid Log'!$AA$2:$AA$341=Tables!J$6,IF('Bid Log'!$L$2:$L$341=Tables!$F11,'Bid Log'!$A$2:$A$341)))</f>
        <v>0</v>
      </c>
      <c r="L17" s="58" t="n">
        <f aca="false" t="array" ref="L17:L17">SUM(IF('Bid Log'!$AA$2:$AA$341=Tables!J$6,IF('Bid Log'!$L$2:$L$341=Tables!$F11,'Bid Log'!$P$2:$P$341)))</f>
        <v>0</v>
      </c>
      <c r="M17" s="62" t="n">
        <f aca="false" t="array" ref="M17:M17">COUNT(IF('Bid Log'!$AA$2:$AA$341=Tables!J$7,IF('Bid Log'!$L$2:$L$341=Tables!$F11,'Bid Log'!$A$2:$A$341)))</f>
        <v>0</v>
      </c>
      <c r="N17" s="58" t="n">
        <f aca="false" t="array" ref="N17:N17">SUM(IF('Bid Log'!$AA$2:$AA$341=Tables!J$7,IF('Bid Log'!$L$2:$L$341=Tables!$F11,'Bid Log'!$P$2:$P$341)))</f>
        <v>0</v>
      </c>
      <c r="O17" s="62" t="n">
        <f aca="false" t="array" ref="O17:O17">COUNT(IF('Bid Log'!$AA$2:$AA$341=Tables!J$8,IF('Bid Log'!$L$2:$L$341=Tables!$F11,'Bid Log'!$A$2:$A$341)))</f>
        <v>0</v>
      </c>
      <c r="P17" s="58" t="n">
        <f aca="false" t="array" ref="P17:P17">SUM(IF('Bid Log'!$AA$2:$AA$341=Tables!J$8,IF('Bid Log'!$L$2:$L$341=Tables!$F11,'Bid Log'!$P$2:$P$341)))</f>
        <v>0</v>
      </c>
      <c r="Q17" s="62" t="n">
        <f aca="false" t="array" ref="Q17:Q17">COUNT(IF('Bid Log'!$AA$2:$AA$341=Tables!J$9,IF('Bid Log'!$L$2:$L$341=Tables!$F11,'Bid Log'!$A$2:$A$341)))</f>
        <v>0</v>
      </c>
      <c r="R17" s="58" t="n">
        <f aca="false" t="array" ref="R17:R17">SUM(IF('Bid Log'!$AA$2:$AA$341=Tables!J$9,IF('Bid Log'!$L$2:$L$341=Tables!$F11,'Bid Log'!$P$2:$P$341)))</f>
        <v>0</v>
      </c>
      <c r="S17" s="62" t="n">
        <f aca="false" t="array" ref="S17:S17">COUNT(IF('Bid Log'!$AA$2:$AA$341=Tables!J$10,IF('Bid Log'!$L$2:$L$341=Tables!$F11,'Bid Log'!$A$2:$A$341)))</f>
        <v>0</v>
      </c>
      <c r="T17" s="58" t="n">
        <f aca="false" t="array" ref="T17:T17">SUM(IF('Bid Log'!$AA$2:$AA$341=Tables!J$10,IF('Bid Log'!$L$2:$L$341=Tables!$F11,'Bid Log'!$P$2:$P$341)))</f>
        <v>0</v>
      </c>
      <c r="U17" s="62" t="n">
        <f aca="false" t="array" ref="U17:U17">COUNT(IF('Bid Log'!$AA$2:$AA$341=tables!#ref!,IF('Bid Log'!$L$2:$L$341=Tables!$F11,'Bid Log'!$A$2:$A$341)))</f>
        <v>0</v>
      </c>
      <c r="V17" s="58" t="e">
        <f aca="false" t="array" ref="V17:V17">SUM(IF('Bid Log'!$AA$2:$AA$341=tables!#ref!,IF('Bid Log'!$L$2:$L$341=Tables!$F11,'Bid Log'!$P$2:$P$341)))</f>
        <v>#NAME?</v>
      </c>
      <c r="W17" s="64" t="e">
        <f aca="false">SUM(D17/B17)</f>
        <v>#DIV/0!</v>
      </c>
      <c r="X17" s="64" t="e">
        <f aca="false">SUM(E17/C17)</f>
        <v>#DIV/0!</v>
      </c>
      <c r="Y17" s="58" t="n">
        <f aca="false" t="array" ref="Y17:Y17">SUM(IF('Bid Log'!$L$2:$L$341=Tables!$F11,'Bid Log'!$Z$2:$Z$341))</f>
        <v>0</v>
      </c>
      <c r="Z17" s="59" t="e">
        <f aca="false">SUM(Y17/C17)</f>
        <v>#DIV/0!</v>
      </c>
      <c r="AA17" s="58" t="n">
        <f aca="false" t="array" ref="AA17:AA17">SUM(IF('Bid Log'!$L$2:$L$341=Tables!$F11,'Bid Log'!$AI$2:$AI$341))</f>
        <v>0</v>
      </c>
      <c r="AB17" s="59" t="e">
        <f aca="false">SUM(AA17/E17)</f>
        <v>#DIV/0!</v>
      </c>
      <c r="AC17" s="58"/>
    </row>
    <row r="18" s="61" customFormat="true" ht="10.2" hidden="false" customHeight="false" outlineLevel="0" collapsed="false">
      <c r="A18" s="61" t="str">
        <f aca="false">(Tables!F8)</f>
        <v>Jeff S.</v>
      </c>
      <c r="B18" s="60" t="n">
        <f aca="false" t="array" ref="B18:B18">COUNT(IF('Bid Log'!$L$2:$L$341=Tables!$F8,'Bid Log'!$A$2:$A$341))</f>
        <v>1</v>
      </c>
      <c r="C18" s="58" t="n">
        <f aca="false" t="array" ref="C18:C18">SUM(IF('Bid Log'!$L$2:$L$341=Tables!$F8,'Bid Log'!$P$2:$P$341))</f>
        <v>38983</v>
      </c>
      <c r="D18" s="60" t="n">
        <f aca="false" t="array" ref="D18:D18">COUNT(IF('Bid Log'!$AA$2:$AA$341=Tables!J$3,IF('Bid Log'!$L$2:$L$341=Tables!$F8,'Bid Log'!$A$2:$A$341)))</f>
        <v>1</v>
      </c>
      <c r="E18" s="58" t="n">
        <f aca="false" t="array" ref="E18:E18">SUM(IF('Bid Log'!$AA$2:$AA$341=Tables!J$3,IF('Bid Log'!$L$2:$L$341=Tables!$F8,'Bid Log'!$P$2:$P$341)))</f>
        <v>38983</v>
      </c>
      <c r="F18" s="63" t="n">
        <f aca="false" t="array" ref="F18:F18">SUM(IF('Bid Log'!$AA$2:$AA$341=Tables!J$3,IF('Bid Log'!$L$2:$L$341=Tables!$F8,'Bid Log'!$AH$2:$AH$341)))</f>
        <v>31337.3</v>
      </c>
      <c r="G18" s="62" t="n">
        <f aca="false" t="array" ref="G18:G18">COUNT(IF('Bid Log'!$AA$2:$AA$341=Tables!J$4,IF('Bid Log'!$L$2:$L$341=Tables!$F8,'Bid Log'!$A$2:$A$341)))</f>
        <v>0</v>
      </c>
      <c r="H18" s="58" t="n">
        <f aca="false" t="array" ref="H18:H18">SUM(IF('Bid Log'!$AA$2:$AA$341=Tables!J$4,IF('Bid Log'!$L$2:$L$341=Tables!$F8,'Bid Log'!$P$2:$P$341)))</f>
        <v>0</v>
      </c>
      <c r="I18" s="62" t="n">
        <f aca="false" t="array" ref="I18:I18">COUNT(IF('Bid Log'!$AA$2:$AA$341=Tables!J$5,IF('Bid Log'!$L$2:$L$341=Tables!$F8,'Bid Log'!$A$2:$A$341)))</f>
        <v>0</v>
      </c>
      <c r="J18" s="58" t="n">
        <f aca="false" t="array" ref="J18:J18">SUM(IF('Bid Log'!$AA$2:$AA$341=Tables!J$5,IF('Bid Log'!$L$2:$L$341=Tables!$F8,'Bid Log'!$P$2:$P$341)))</f>
        <v>0</v>
      </c>
      <c r="K18" s="62" t="n">
        <f aca="false" t="array" ref="K18:K18">COUNT(IF('Bid Log'!$AA$2:$AA$341=Tables!J$6,IF('Bid Log'!$L$2:$L$341=Tables!$F8,'Bid Log'!$A$2:$A$341)))</f>
        <v>0</v>
      </c>
      <c r="L18" s="58" t="n">
        <f aca="false" t="array" ref="L18:L18">SUM(IF('Bid Log'!$AA$2:$AA$341=Tables!J$6,IF('Bid Log'!$L$2:$L$341=Tables!$F8,'Bid Log'!$P$2:$P$341)))</f>
        <v>0</v>
      </c>
      <c r="M18" s="62" t="n">
        <f aca="false" t="array" ref="M18:M18">COUNT(IF('Bid Log'!$AA$2:$AA$341=Tables!J$7,IF('Bid Log'!$L$2:$L$341=Tables!$F8,'Bid Log'!$A$2:$A$341)))</f>
        <v>0</v>
      </c>
      <c r="N18" s="58" t="n">
        <f aca="false" t="array" ref="N18:N18">SUM(IF('Bid Log'!$AA$2:$AA$341=Tables!J$7,IF('Bid Log'!$L$2:$L$341=Tables!$F8,'Bid Log'!$P$2:$P$341)))</f>
        <v>0</v>
      </c>
      <c r="O18" s="62" t="n">
        <f aca="false" t="array" ref="O18:O18">COUNT(IF('Bid Log'!$AA$2:$AA$341=Tables!J$8,IF('Bid Log'!$L$2:$L$341=Tables!$F8,'Bid Log'!$A$2:$A$341)))</f>
        <v>0</v>
      </c>
      <c r="P18" s="58" t="n">
        <f aca="false" t="array" ref="P18:P18">SUM(IF('Bid Log'!$AA$2:$AA$341=Tables!J$8,IF('Bid Log'!$L$2:$L$341=Tables!$F8,'Bid Log'!$P$2:$P$341)))</f>
        <v>0</v>
      </c>
      <c r="Q18" s="62" t="n">
        <f aca="false" t="array" ref="Q18:Q18">COUNT(IF('Bid Log'!$AA$2:$AA$341=Tables!J$9,IF('Bid Log'!$L$2:$L$341=Tables!$F8,'Bid Log'!$A$2:$A$341)))</f>
        <v>0</v>
      </c>
      <c r="R18" s="58" t="n">
        <f aca="false" t="array" ref="R18:R18">SUM(IF('Bid Log'!$AA$2:$AA$341=Tables!J$9,IF('Bid Log'!$L$2:$L$341=Tables!$F8,'Bid Log'!$P$2:$P$341)))</f>
        <v>0</v>
      </c>
      <c r="S18" s="62" t="n">
        <f aca="false" t="array" ref="S18:S18">COUNT(IF('Bid Log'!$AA$2:$AA$341=Tables!J$10,IF('Bid Log'!$L$2:$L$341=Tables!$F8,'Bid Log'!$A$2:$A$341)))</f>
        <v>0</v>
      </c>
      <c r="T18" s="58" t="n">
        <f aca="false" t="array" ref="T18:T18">SUM(IF('Bid Log'!$AA$2:$AA$341=Tables!J$10,IF('Bid Log'!$L$2:$L$341=Tables!$F8,'Bid Log'!$P$2:$P$341)))</f>
        <v>0</v>
      </c>
      <c r="U18" s="62" t="n">
        <f aca="false" t="array" ref="U18:U18">COUNT(IF('Bid Log'!$AA$2:$AA$341=tables!#ref!,IF('Bid Log'!$L$2:$L$341=Tables!$F8,'Bid Log'!$A$2:$A$341)))</f>
        <v>0</v>
      </c>
      <c r="V18" s="58" t="e">
        <f aca="false" t="array" ref="V18:V18">SUM(IF('Bid Log'!$AA$2:$AA$341=tables!#ref!,IF('Bid Log'!$L$2:$L$341=Tables!$F8,'Bid Log'!$P$2:$P$341)))</f>
        <v>#NAME?</v>
      </c>
      <c r="W18" s="64" t="n">
        <f aca="false">SUM(D18/B18)</f>
        <v>1</v>
      </c>
      <c r="X18" s="64" t="n">
        <f aca="false">SUM(E18/C18)</f>
        <v>1</v>
      </c>
      <c r="Y18" s="63" t="n">
        <f aca="false" t="array" ref="Y18:Y18">SUM(IF('Bid Log'!$L$2:$L$341=Tables!$F8,'Bid Log'!$Z$2:$Z$341))</f>
        <v>0</v>
      </c>
      <c r="Z18" s="59" t="n">
        <f aca="false">SUM(Y18/C18)</f>
        <v>0</v>
      </c>
      <c r="AA18" s="58" t="n">
        <f aca="false" t="array" ref="AA18:AA18">SUM(IF('Bid Log'!$L$2:$L$341=Tables!$F8,'Bid Log'!$AI$2:$AI$341))</f>
        <v>0</v>
      </c>
      <c r="AB18" s="59" t="n">
        <f aca="false">SUM(AA18/E18)</f>
        <v>0</v>
      </c>
      <c r="AC18" s="58"/>
    </row>
    <row r="19" s="65" customFormat="true" ht="10.2" hidden="false" customHeight="false" outlineLevel="0" collapsed="false">
      <c r="A19" s="61" t="str">
        <f aca="false">(Tables!F23)</f>
        <v>Lee</v>
      </c>
      <c r="B19" s="60" t="n">
        <f aca="false" t="array" ref="B19:B19">COUNT(IF('Bid Log'!$L$2:$L$341=Tables!$F23,'Bid Log'!$A$2:$A$341))</f>
        <v>0</v>
      </c>
      <c r="C19" s="58" t="n">
        <f aca="false" t="array" ref="C19:C19">SUM(IF('Bid Log'!$L$2:$L$341=Tables!$F23,'Bid Log'!$P$2:$P$341))</f>
        <v>0</v>
      </c>
      <c r="D19" s="60" t="n">
        <f aca="false" t="array" ref="D19:D19">COUNT(IF('Bid Log'!$AA$2:$AA$341=Tables!J$3,IF('Bid Log'!$L$2:$L$341=Tables!$F23,'Bid Log'!$A$2:$A$341)))</f>
        <v>0</v>
      </c>
      <c r="E19" s="58" t="n">
        <f aca="false" t="array" ref="E19:E19">SUM(IF('Bid Log'!$AA$2:$AA$341=Tables!J$3,IF('Bid Log'!$L$2:$L$341=Tables!$F23,'Bid Log'!$P$2:$P$341)))</f>
        <v>0</v>
      </c>
      <c r="F19" s="63" t="n">
        <f aca="false" t="array" ref="F19:F19">SUM(IF('Bid Log'!$AA$2:$AA$341=Tables!J$3,IF('Bid Log'!$L$2:$L$341=Tables!$F23,'Bid Log'!$AH$2:$AH$341)))</f>
        <v>0</v>
      </c>
      <c r="G19" s="62" t="n">
        <f aca="false" t="array" ref="G19:G19">COUNT(IF('Bid Log'!$AA$2:$AA$341=Tables!J$4,IF('Bid Log'!$L$2:$L$341=Tables!$F23,'Bid Log'!$A$2:$A$341)))</f>
        <v>0</v>
      </c>
      <c r="H19" s="58" t="n">
        <f aca="false" t="array" ref="H19:H19">SUM(IF('Bid Log'!$AA$2:$AA$341=Tables!J$4,IF('Bid Log'!$L$2:$L$341=Tables!$F23,'Bid Log'!$P$2:$P$341)))</f>
        <v>0</v>
      </c>
      <c r="I19" s="62" t="n">
        <f aca="false" t="array" ref="I19:I19">COUNT(IF('Bid Log'!$AA$2:$AA$341=Tables!J$5,IF('Bid Log'!$L$2:$L$341=Tables!$F23,'Bid Log'!$A$2:$A$341)))</f>
        <v>0</v>
      </c>
      <c r="J19" s="58" t="n">
        <f aca="false" t="array" ref="J19:J19">SUM(IF('Bid Log'!$AA$2:$AA$341=Tables!J$5,IF('Bid Log'!$L$2:$L$341=Tables!$F23,'Bid Log'!$P$2:$P$341)))</f>
        <v>0</v>
      </c>
      <c r="K19" s="62" t="n">
        <f aca="false" t="array" ref="K19:K19">COUNT(IF('Bid Log'!$AA$2:$AA$341=Tables!J$6,IF('Bid Log'!$L$2:$L$341=Tables!$F23,'Bid Log'!$A$2:$A$341)))</f>
        <v>0</v>
      </c>
      <c r="L19" s="58" t="n">
        <f aca="false" t="array" ref="L19:L19">SUM(IF('Bid Log'!$AA$2:$AA$341=Tables!J$6,IF('Bid Log'!$L$2:$L$341=Tables!$F23,'Bid Log'!$P$2:$P$341)))</f>
        <v>0</v>
      </c>
      <c r="M19" s="62" t="n">
        <f aca="false" t="array" ref="M19:M19">COUNT(IF('Bid Log'!$AA$2:$AA$341=Tables!J$7,IF('Bid Log'!$L$2:$L$341=Tables!$F23,'Bid Log'!$A$2:$A$341)))</f>
        <v>0</v>
      </c>
      <c r="N19" s="58" t="n">
        <f aca="false" t="array" ref="N19:N19">SUM(IF('Bid Log'!$AA$2:$AA$341=Tables!J$7,IF('Bid Log'!$L$2:$L$341=Tables!$F23,'Bid Log'!$P$2:$P$341)))</f>
        <v>0</v>
      </c>
      <c r="O19" s="62" t="n">
        <f aca="false" t="array" ref="O19:O19">COUNT(IF('Bid Log'!$AA$2:$AA$341=Tables!J$8,IF('Bid Log'!$L$2:$L$341=Tables!$F23,'Bid Log'!$A$2:$A$341)))</f>
        <v>0</v>
      </c>
      <c r="P19" s="58" t="n">
        <f aca="false" t="array" ref="P19:P19">SUM(IF('Bid Log'!$AA$2:$AA$341=Tables!J$8,IF('Bid Log'!$L$2:$L$341=Tables!$F23,'Bid Log'!$P$2:$P$341)))</f>
        <v>0</v>
      </c>
      <c r="Q19" s="62" t="n">
        <f aca="false" t="array" ref="Q19:Q19">COUNT(IF('Bid Log'!$AA$2:$AA$341=Tables!J$9,IF('Bid Log'!$L$2:$L$341=Tables!$F23,'Bid Log'!$A$2:$A$341)))</f>
        <v>0</v>
      </c>
      <c r="R19" s="58" t="n">
        <f aca="false" t="array" ref="R19:R19">SUM(IF('Bid Log'!$AA$2:$AA$341=Tables!J$9,IF('Bid Log'!$L$2:$L$341=Tables!$F23,'Bid Log'!$P$2:$P$341)))</f>
        <v>0</v>
      </c>
      <c r="S19" s="62" t="n">
        <f aca="false" t="array" ref="S19:S19">COUNT(IF('Bid Log'!$AA$2:$AA$341=Tables!J$10,IF('Bid Log'!$L$2:$L$341=Tables!$F23,'Bid Log'!$A$2:$A$341)))</f>
        <v>0</v>
      </c>
      <c r="T19" s="58" t="n">
        <f aca="false" t="array" ref="T19:T19">SUM(IF('Bid Log'!$AA$2:$AA$341=Tables!J$10,IF('Bid Log'!$L$2:$L$341=Tables!$F23,'Bid Log'!$P$2:$P$341)))</f>
        <v>0</v>
      </c>
      <c r="U19" s="62" t="n">
        <f aca="false" t="array" ref="U19:U19">COUNT(IF('Bid Log'!$AA$2:$AA$341=tables!#ref!,IF('Bid Log'!$L$2:$L$341=Tables!$F23,'Bid Log'!$A$2:$A$341)))</f>
        <v>0</v>
      </c>
      <c r="V19" s="58" t="e">
        <f aca="false" t="array" ref="V19:V19">SUM(IF('Bid Log'!$AA$2:$AA$341=tables!#ref!,IF('Bid Log'!$L$2:$L$341=Tables!$F23,'Bid Log'!$P$2:$P$341)))</f>
        <v>#NAME?</v>
      </c>
      <c r="W19" s="64" t="e">
        <f aca="false">SUM(D19/B19)</f>
        <v>#DIV/0!</v>
      </c>
      <c r="X19" s="64" t="e">
        <f aca="false">SUM(E19/C19)</f>
        <v>#DIV/0!</v>
      </c>
      <c r="Y19" s="63" t="n">
        <f aca="false" t="array" ref="Y19:Y19">SUM(IF('Bid Log'!$L$2:$L$341=Tables!$F23,'Bid Log'!$Z$2:$Z$341))</f>
        <v>0</v>
      </c>
      <c r="Z19" s="64" t="e">
        <f aca="false">SUM(Y19/C19)</f>
        <v>#DIV/0!</v>
      </c>
      <c r="AA19" s="63" t="n">
        <f aca="false" t="array" ref="AA19:AA19">SUM(IF('Bid Log'!$L$2:$L$341=Tables!$F23,'Bid Log'!$AI$2:$AI$341))</f>
        <v>0</v>
      </c>
      <c r="AB19" s="64" t="e">
        <f aca="false">SUM(AA19/E19)</f>
        <v>#DIV/0!</v>
      </c>
      <c r="AC19" s="58"/>
    </row>
    <row r="20" s="65" customFormat="true" ht="10.2" hidden="false" customHeight="false" outlineLevel="0" collapsed="false">
      <c r="A20" s="61" t="str">
        <f aca="false">(Tables!F24)</f>
        <v>Daniel</v>
      </c>
      <c r="B20" s="60" t="n">
        <f aca="false" t="array" ref="B20:B20">COUNT(IF('Bid Log'!$L$2:$L$341=Tables!$F24,'Bid Log'!$A$2:$A$341))</f>
        <v>0</v>
      </c>
      <c r="C20" s="58" t="n">
        <f aca="false" t="array" ref="C20:C20">SUM(IF('Bid Log'!$L$2:$L$341=Tables!$F24,'Bid Log'!$P$2:$P$341))</f>
        <v>0</v>
      </c>
      <c r="D20" s="60" t="n">
        <f aca="false" t="array" ref="D20:D20">COUNT(IF('Bid Log'!$AA$2:$AA$341=Tables!J$3,IF('Bid Log'!$L$2:$L$341=Tables!$F24,'Bid Log'!$A$2:$A$341)))</f>
        <v>0</v>
      </c>
      <c r="E20" s="58" t="n">
        <f aca="false" t="array" ref="E20:E20">SUM(IF('Bid Log'!$AA$2:$AA$341=Tables!J$3,IF('Bid Log'!$L$2:$L$341=Tables!$F24,'Bid Log'!$P$2:$P$341)))</f>
        <v>0</v>
      </c>
      <c r="F20" s="63" t="n">
        <f aca="false" t="array" ref="F20:F20">SUM(IF('Bid Log'!$AA$2:$AA$341=Tables!J$3,IF('Bid Log'!$L$2:$L$341=Tables!$F24,'Bid Log'!$AH$2:$AH$341)))</f>
        <v>0</v>
      </c>
      <c r="G20" s="62" t="n">
        <f aca="false" t="array" ref="G20:G20">COUNT(IF('Bid Log'!$AA$2:$AA$341=Tables!J$4,IF('Bid Log'!$L$2:$L$341=Tables!$F24,'Bid Log'!$A$2:$A$341)))</f>
        <v>0</v>
      </c>
      <c r="H20" s="58" t="n">
        <f aca="false" t="array" ref="H20:H20">SUM(IF('Bid Log'!$AA$2:$AA$341=Tables!J$4,IF('Bid Log'!$L$2:$L$341=Tables!$F24,'Bid Log'!$P$2:$P$341)))</f>
        <v>0</v>
      </c>
      <c r="I20" s="62" t="n">
        <f aca="false" t="array" ref="I20:I20">COUNT(IF('Bid Log'!$AA$2:$AA$341=Tables!J$5,IF('Bid Log'!$L$2:$L$341=Tables!$F24,'Bid Log'!$A$2:$A$341)))</f>
        <v>0</v>
      </c>
      <c r="J20" s="58" t="n">
        <f aca="false" t="array" ref="J20:J20">SUM(IF('Bid Log'!$AA$2:$AA$341=Tables!J$5,IF('Bid Log'!$L$2:$L$341=Tables!$F24,'Bid Log'!$P$2:$P$341)))</f>
        <v>0</v>
      </c>
      <c r="K20" s="62" t="n">
        <f aca="false" t="array" ref="K20:K20">COUNT(IF('Bid Log'!$AA$2:$AA$341=Tables!J$6,IF('Bid Log'!$L$2:$L$341=Tables!$F24,'Bid Log'!$A$2:$A$341)))</f>
        <v>0</v>
      </c>
      <c r="L20" s="58" t="n">
        <f aca="false" t="array" ref="L20:L20">SUM(IF('Bid Log'!$AA$2:$AA$341=Tables!J$6,IF('Bid Log'!$L$2:$L$341=Tables!$F24,'Bid Log'!$P$2:$P$341)))</f>
        <v>0</v>
      </c>
      <c r="M20" s="62" t="n">
        <f aca="false" t="array" ref="M20:M20">COUNT(IF('Bid Log'!$AA$2:$AA$341=Tables!J$7,IF('Bid Log'!$L$2:$L$341=Tables!$F24,'Bid Log'!$A$2:$A$341)))</f>
        <v>0</v>
      </c>
      <c r="N20" s="58" t="n">
        <f aca="false" t="array" ref="N20:N20">SUM(IF('Bid Log'!$AA$2:$AA$341=Tables!J$7,IF('Bid Log'!$L$2:$L$341=Tables!$F24,'Bid Log'!$P$2:$P$341)))</f>
        <v>0</v>
      </c>
      <c r="O20" s="62" t="n">
        <f aca="false" t="array" ref="O20:O20">COUNT(IF('Bid Log'!$AA$2:$AA$341=Tables!J$8,IF('Bid Log'!$L$2:$L$341=Tables!$F24,'Bid Log'!$A$2:$A$341)))</f>
        <v>0</v>
      </c>
      <c r="P20" s="58" t="n">
        <f aca="false" t="array" ref="P20:P20">SUM(IF('Bid Log'!$AA$2:$AA$341=Tables!J$8,IF('Bid Log'!$L$2:$L$341=Tables!$F24,'Bid Log'!$P$2:$P$341)))</f>
        <v>0</v>
      </c>
      <c r="Q20" s="62" t="n">
        <f aca="false" t="array" ref="Q20:Q20">COUNT(IF('Bid Log'!$AA$2:$AA$341=Tables!J$9,IF('Bid Log'!$L$2:$L$341=Tables!$F24,'Bid Log'!$A$2:$A$341)))</f>
        <v>0</v>
      </c>
      <c r="R20" s="58" t="n">
        <f aca="false" t="array" ref="R20:R20">SUM(IF('Bid Log'!$AA$2:$AA$341=Tables!J$9,IF('Bid Log'!$L$2:$L$341=Tables!$F24,'Bid Log'!$P$2:$P$341)))</f>
        <v>0</v>
      </c>
      <c r="S20" s="62" t="n">
        <f aca="false" t="array" ref="S20:S20">COUNT(IF('Bid Log'!$AA$2:$AA$341=Tables!J$10,IF('Bid Log'!$L$2:$L$341=Tables!$F24,'Bid Log'!$A$2:$A$341)))</f>
        <v>0</v>
      </c>
      <c r="T20" s="58" t="n">
        <f aca="false" t="array" ref="T20:T20">SUM(IF('Bid Log'!$AA$2:$AA$341=Tables!J$10,IF('Bid Log'!$L$2:$L$341=Tables!$F24,'Bid Log'!$P$2:$P$341)))</f>
        <v>0</v>
      </c>
      <c r="U20" s="62" t="n">
        <f aca="false" t="array" ref="U20:U20">COUNT(IF('Bid Log'!$AA$2:$AA$341=tables!#ref!,IF('Bid Log'!$L$2:$L$341=Tables!$F24,'Bid Log'!$A$2:$A$341)))</f>
        <v>0</v>
      </c>
      <c r="V20" s="58" t="e">
        <f aca="false" t="array" ref="V20:V20">SUM(IF('Bid Log'!$AA$2:$AA$341=tables!#ref!,IF('Bid Log'!$L$2:$L$341=Tables!$F24,'Bid Log'!$P$2:$P$341)))</f>
        <v>#NAME?</v>
      </c>
      <c r="W20" s="64" t="e">
        <f aca="false">SUM(D20/B20)</f>
        <v>#DIV/0!</v>
      </c>
      <c r="X20" s="64" t="e">
        <f aca="false">SUM(E20/C20)</f>
        <v>#DIV/0!</v>
      </c>
      <c r="Y20" s="63" t="n">
        <f aca="false" t="array" ref="Y20:Y20">SUM(IF('Bid Log'!$L$2:$L$341=Tables!$F24,'Bid Log'!$Z$2:$Z$341))</f>
        <v>0</v>
      </c>
      <c r="Z20" s="64" t="e">
        <f aca="false">SUM(Y20/C20)</f>
        <v>#DIV/0!</v>
      </c>
      <c r="AA20" s="63" t="n">
        <f aca="false" t="array" ref="AA20:AA20">SUM(IF('Bid Log'!$L$2:$L$341=Tables!$F24,'Bid Log'!$AI$2:$AI$341))</f>
        <v>0</v>
      </c>
      <c r="AB20" s="64" t="e">
        <f aca="false">SUM(AA20/E20)</f>
        <v>#DIV/0!</v>
      </c>
      <c r="AC20" s="58"/>
    </row>
    <row r="21" customFormat="false" ht="10.2" hidden="false" customHeight="false" outlineLevel="0" collapsed="false">
      <c r="A21" s="50" t="str">
        <f aca="false">(Tables!F6)</f>
        <v>Steve</v>
      </c>
      <c r="B21" s="51" t="n">
        <f aca="false" t="array" ref="B21:B21">COUNT(IF('Bid Log'!$L$2:$L$341=Tables!$F6,'Bid Log'!$A$2:$A$341))</f>
        <v>38</v>
      </c>
      <c r="C21" s="58" t="n">
        <f aca="false" t="array" ref="C21:C21">SUM(IF('Bid Log'!$L$2:$L$341=Tables!$F6,'Bid Log'!$P$2:$P$341))</f>
        <v>19033262</v>
      </c>
      <c r="D21" s="51" t="n">
        <f aca="false" t="array" ref="D21:D21">COUNT(IF('Bid Log'!$AA$2:$AA$341=Tables!J$3,IF('Bid Log'!$L$2:$L$341=Tables!$F6,'Bid Log'!$A$2:$A$341)))</f>
        <v>10</v>
      </c>
      <c r="E21" s="58" t="n">
        <f aca="false" t="array" ref="E21:E21">SUM(IF('Bid Log'!$AA$2:$AA$341=Tables!J$3,IF('Bid Log'!$L$2:$L$341=Tables!$F6,'Bid Log'!$P$2:$P$341)))</f>
        <v>3287613</v>
      </c>
      <c r="F21" s="58" t="n">
        <f aca="false" t="array" ref="F21:F21">SUM(IF('Bid Log'!$AA$2:$AA$341=Tables!J$3,IF('Bid Log'!$L$2:$L$341=Tables!$F6,'Bid Log'!$AH$2:$AH$341)))</f>
        <v>0</v>
      </c>
      <c r="G21" s="52" t="n">
        <f aca="false" t="array" ref="G21:G21">COUNT(IF('Bid Log'!$AA$2:$AA$341=Tables!J$4,IF('Bid Log'!$L$2:$L$341=Tables!$F6,'Bid Log'!$A$2:$A$341)))</f>
        <v>20</v>
      </c>
      <c r="H21" s="58" t="n">
        <f aca="false" t="array" ref="H21:H21">SUM(IF('Bid Log'!$AA$2:$AA$341=Tables!J$4,IF('Bid Log'!$L$2:$L$341=Tables!$F6,'Bid Log'!$P$2:$P$341)))</f>
        <v>14440046</v>
      </c>
      <c r="I21" s="52" t="n">
        <f aca="false" t="array" ref="I21:I21">COUNT(IF('Bid Log'!$AA$2:$AA$341=Tables!J$5,IF('Bid Log'!$L$2:$L$341=Tables!$F6,'Bid Log'!$A$2:$A$341)))</f>
        <v>0</v>
      </c>
      <c r="J21" s="58" t="n">
        <f aca="false" t="array" ref="J21:J21">SUM(IF('Bid Log'!$AA$2:$AA$341=Tables!J$5,IF('Bid Log'!$L$2:$L$341=Tables!$F6,'Bid Log'!$P$2:$P$341)))</f>
        <v>0</v>
      </c>
      <c r="K21" s="52" t="n">
        <f aca="false" t="array" ref="K21:K21">COUNT(IF('Bid Log'!$AA$2:$AA$341=Tables!J$6,IF('Bid Log'!$L$2:$L$341=Tables!$F6,'Bid Log'!$A$2:$A$341)))</f>
        <v>5</v>
      </c>
      <c r="L21" s="58" t="n">
        <f aca="false" t="array" ref="L21:L21">SUM(IF('Bid Log'!$AA$2:$AA$341=Tables!J$6,IF('Bid Log'!$L$2:$L$341=Tables!$F6,'Bid Log'!$P$2:$P$341)))</f>
        <v>338392</v>
      </c>
      <c r="M21" s="52" t="n">
        <f aca="false" t="array" ref="M21:M21">COUNT(IF('Bid Log'!$AA$2:$AA$341=Tables!J$7,IF('Bid Log'!$L$2:$L$341=Tables!$F6,'Bid Log'!$A$2:$A$341)))</f>
        <v>0</v>
      </c>
      <c r="N21" s="58" t="n">
        <f aca="false" t="array" ref="N21:N21">SUM(IF('Bid Log'!$AA$2:$AA$341=Tables!J$7,IF('Bid Log'!$L$2:$L$341=Tables!$F6,'Bid Log'!$P$2:$P$341)))</f>
        <v>0</v>
      </c>
      <c r="O21" s="52" t="n">
        <f aca="false" t="array" ref="O21:O21">COUNT(IF('Bid Log'!$AA$2:$AA$341=Tables!J$8,IF('Bid Log'!$L$2:$L$341=Tables!$F6,'Bid Log'!$A$2:$A$341)))</f>
        <v>0</v>
      </c>
      <c r="P21" s="58" t="n">
        <f aca="false" t="array" ref="P21:P21">SUM(IF('Bid Log'!$AA$2:$AA$341=Tables!J$8,IF('Bid Log'!$L$2:$L$341=Tables!$F6,'Bid Log'!$P$2:$P$341)))</f>
        <v>0</v>
      </c>
      <c r="Q21" s="52" t="n">
        <f aca="false" t="array" ref="Q21:Q21">COUNT(IF('Bid Log'!$AA$2:$AA$341=Tables!J$9,IF('Bid Log'!$L$2:$L$341=Tables!$F6,'Bid Log'!$A$2:$A$341)))</f>
        <v>0</v>
      </c>
      <c r="R21" s="58" t="n">
        <f aca="false" t="array" ref="R21:R21">SUM(IF('Bid Log'!$AA$2:$AA$341=Tables!J$9,IF('Bid Log'!$L$2:$L$341=Tables!$F6,'Bid Log'!$P$2:$P$341)))</f>
        <v>0</v>
      </c>
      <c r="S21" s="52" t="n">
        <f aca="false" t="array" ref="S21:S21">COUNT(IF('Bid Log'!$AA$2:$AA$341=Tables!J$10,IF('Bid Log'!$L$2:$L$341=Tables!$F6,'Bid Log'!$A$2:$A$341)))</f>
        <v>3</v>
      </c>
      <c r="T21" s="58" t="n">
        <f aca="false" t="array" ref="T21:T21">SUM(IF('Bid Log'!$AA$2:$AA$341=Tables!J$10,IF('Bid Log'!$L$2:$L$341=Tables!$F6,'Bid Log'!$P$2:$P$341)))</f>
        <v>967211</v>
      </c>
      <c r="U21" s="52" t="n">
        <f aca="false" t="array" ref="U21:U21">COUNT(IF('Bid Log'!$AA$2:$AA$341=tables!#ref!,IF('Bid Log'!$L$2:$L$341=Tables!$F6,'Bid Log'!$A$2:$A$341)))</f>
        <v>0</v>
      </c>
      <c r="V21" s="58" t="e">
        <f aca="false" t="array" ref="V21:V21">SUM(IF('Bid Log'!$AA$2:$AA$341=tables!#ref!,IF('Bid Log'!$L$2:$L$341=Tables!$F6,'Bid Log'!$P$2:$P$341)))</f>
        <v>#NAME?</v>
      </c>
      <c r="W21" s="59" t="n">
        <f aca="false">SUM(D21/B21)</f>
        <v>0.263157894736842</v>
      </c>
      <c r="X21" s="59" t="n">
        <f aca="false">SUM(E21/C21)</f>
        <v>0.172729876780974</v>
      </c>
      <c r="Y21" s="58" t="n">
        <f aca="false" t="array" ref="Y21:Y21">SUM(IF('Bid Log'!$L$2:$L$341=Tables!$F6,'Bid Log'!$Z$2:$Z$341))</f>
        <v>0</v>
      </c>
      <c r="Z21" s="59" t="n">
        <f aca="false">SUM(Y21/C21)</f>
        <v>0</v>
      </c>
      <c r="AA21" s="58" t="n">
        <f aca="false" t="array" ref="AA21:AA21">SUM(IF('Bid Log'!$L$2:$L$341=Tables!$F6,'Bid Log'!$AI$2:$AI$341))</f>
        <v>0</v>
      </c>
      <c r="AB21" s="59" t="n">
        <f aca="false">SUM(AA21/E21)</f>
        <v>0</v>
      </c>
      <c r="AC21" s="58"/>
    </row>
    <row r="22" s="61" customFormat="true" ht="10.2" hidden="false" customHeight="false" outlineLevel="0" collapsed="false">
      <c r="A22" s="66"/>
      <c r="B22" s="67" t="n">
        <f aca="false">SUM(B3:B21)</f>
        <v>336</v>
      </c>
      <c r="C22" s="67" t="n">
        <f aca="false">SUM(C3:C21)</f>
        <v>73046332</v>
      </c>
      <c r="D22" s="67" t="n">
        <f aca="false">SUM(D3:D21)</f>
        <v>130</v>
      </c>
      <c r="E22" s="67" t="n">
        <f aca="false">SUM(E3:E21)</f>
        <v>16360656</v>
      </c>
      <c r="F22" s="67" t="n">
        <f aca="false">SUM(F3:F21)</f>
        <v>4672589.3</v>
      </c>
      <c r="G22" s="67" t="n">
        <f aca="false">SUM(G3:G21)</f>
        <v>99</v>
      </c>
      <c r="H22" s="67" t="n">
        <f aca="false">SUM(H3:H21)</f>
        <v>48663413</v>
      </c>
      <c r="I22" s="67" t="n">
        <f aca="false">SUM(I3:I21)</f>
        <v>0</v>
      </c>
      <c r="J22" s="67" t="n">
        <f aca="false">SUM(J3:J21)</f>
        <v>0</v>
      </c>
      <c r="K22" s="67" t="n">
        <f aca="false">SUM(K3:K21)</f>
        <v>67</v>
      </c>
      <c r="L22" s="67" t="n">
        <f aca="false">SUM(L3:L21)</f>
        <v>2303462</v>
      </c>
      <c r="M22" s="67" t="n">
        <f aca="false">SUM(M3:M21)</f>
        <v>13</v>
      </c>
      <c r="N22" s="67" t="n">
        <f aca="false">SUM(N3:N21)</f>
        <v>4177290</v>
      </c>
      <c r="O22" s="67" t="n">
        <f aca="false">SUM(O3:O21)</f>
        <v>0</v>
      </c>
      <c r="P22" s="67" t="n">
        <f aca="false">SUM(P3:P21)</f>
        <v>0</v>
      </c>
      <c r="Q22" s="67" t="n">
        <f aca="false">SUM(Q3:Q21)</f>
        <v>0</v>
      </c>
      <c r="R22" s="67" t="n">
        <f aca="false">SUM(R3:R21)</f>
        <v>0</v>
      </c>
      <c r="S22" s="67" t="n">
        <f aca="false">SUM(S3:S21)</f>
        <v>27</v>
      </c>
      <c r="T22" s="67" t="n">
        <f aca="false">SUM(T3:T21)</f>
        <v>1541511</v>
      </c>
      <c r="U22" s="67" t="n">
        <f aca="false">SUM(U3:U21)</f>
        <v>0</v>
      </c>
      <c r="V22" s="67" t="e">
        <f aca="false">SUM(V3:V21)</f>
        <v>#NAME?</v>
      </c>
      <c r="W22" s="68" t="n">
        <f aca="false">SUM(D22/B22)</f>
        <v>0.386904761904762</v>
      </c>
      <c r="X22" s="68" t="n">
        <f aca="false">SUM(E22/C22)</f>
        <v>0.223976420883118</v>
      </c>
      <c r="Y22" s="69" t="n">
        <f aca="false">SUM(Y3:Y21)</f>
        <v>0</v>
      </c>
      <c r="Z22" s="68" t="n">
        <f aca="false">SUM(Y22/C22)</f>
        <v>0</v>
      </c>
      <c r="AA22" s="69" t="n">
        <f aca="false">SUM(AA3:AA21)</f>
        <v>0</v>
      </c>
      <c r="AB22" s="68" t="n">
        <f aca="false">SUM(AA22/E22)</f>
        <v>0</v>
      </c>
      <c r="AC22" s="69"/>
    </row>
    <row r="23" s="61" customFormat="true" ht="10.2" hidden="false" customHeight="false" outlineLevel="0" collapsed="false">
      <c r="A23" s="70" t="str">
        <f aca="false">Tables!G2</f>
        <v>Department</v>
      </c>
      <c r="B23" s="60"/>
      <c r="C23" s="63"/>
      <c r="D23" s="60"/>
      <c r="E23" s="63"/>
      <c r="F23" s="63"/>
      <c r="G23" s="62"/>
      <c r="H23" s="63"/>
      <c r="I23" s="62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2"/>
      <c r="V23" s="63"/>
      <c r="W23" s="63"/>
      <c r="X23" s="62"/>
    </row>
    <row r="24" s="61" customFormat="true" ht="10.2" hidden="false" customHeight="false" outlineLevel="0" collapsed="false">
      <c r="A24" s="61" t="str">
        <f aca="false">Tables!G3</f>
        <v>Est.</v>
      </c>
      <c r="B24" s="60" t="n">
        <f aca="false" t="array" ref="B24:B24">COUNT(IF('Bid Log'!$M$2:$M$341=Tables!$G3,'Bid Log'!$A$2:$A$341))</f>
        <v>142</v>
      </c>
      <c r="C24" s="63" t="n">
        <f aca="false" t="array" ref="C24:C24">SUM(IF('Bid Log'!$M$2:$M$341=Tables!$G3,'Bid Log'!$P$2:$P$341))</f>
        <v>65968956</v>
      </c>
      <c r="D24" s="51" t="n">
        <f aca="false" t="array" ref="D24:D24">COUNT(IF('Bid Log'!$AA$2:$AA$341=Tables!J$3,IF('Bid Log'!$M$2:$M$341=Tables!$G3,'Bid Log'!$A$2:$A$341)))</f>
        <v>38</v>
      </c>
      <c r="E24" s="63" t="n">
        <f aca="false" t="array" ref="E24:E24">SUM(IF('Bid Log'!$AA$2:$AA$341=Tables!J$3,IF('Bid Log'!$M$2:$M$341=Tables!$G3,'Bid Log'!$P$2:$P$341)))</f>
        <v>14659759</v>
      </c>
      <c r="F24" s="63" t="n">
        <f aca="false" t="array" ref="F24:F24">SUM(IF('Bid Log'!$AA$2:$AA$341=Tables!J$3,IF('Bid Log'!$M$2:$M$341=Tables!$G3,'Bid Log'!$AH$2:$AH$341)))</f>
        <v>4641252</v>
      </c>
      <c r="G24" s="52" t="n">
        <f aca="false" t="array" ref="G24:G24">COUNT(IF('Bid Log'!$AA$2:$AA$341=Tables!J$4,IF('Bid Log'!$M$2:$M$341=Tables!$G3,'Bid Log'!$A$2:$A$341)))</f>
        <v>64</v>
      </c>
      <c r="H24" s="63" t="n">
        <f aca="false" t="array" ref="H24:H24">SUM(IF('Bid Log'!$AA$2:$AA$341=Tables!J$4,IF('Bid Log'!$M$2:$M$341=Tables!$G3,'Bid Log'!$P$2:$P$341)))</f>
        <v>45114121</v>
      </c>
      <c r="I24" s="52" t="n">
        <f aca="false" t="array" ref="I24:I24">COUNT(IF('Bid Log'!$AA$2:$AA$341=Tables!J$5,IF('Bid Log'!$M$2:$M$341=Tables!$G3,'Bid Log'!$A$2:$A$341)))</f>
        <v>0</v>
      </c>
      <c r="J24" s="63" t="n">
        <f aca="false" t="array" ref="J24:J24">SUM(IF('Bid Log'!$AA$2:$AA$341=Tables!J$5,IF('Bid Log'!$M$2:$M$341=Tables!$G3,'Bid Log'!$P$2:$P$341)))</f>
        <v>0</v>
      </c>
      <c r="K24" s="52" t="n">
        <f aca="false" t="array" ref="K24:K24">COUNT(IF('Bid Log'!$AA$2:$AA$341=Tables!J$6,IF('Bid Log'!$M$2:$M$341=Tables!$G3,'Bid Log'!$A$2:$A$341)))</f>
        <v>16</v>
      </c>
      <c r="L24" s="63" t="n">
        <f aca="false" t="array" ref="L24:L24">SUM(IF('Bid Log'!$AA$2:$AA$341=Tables!J$6,IF('Bid Log'!$M$2:$M$341=Tables!$G3,'Bid Log'!$P$2:$P$341)))</f>
        <v>956856</v>
      </c>
      <c r="M24" s="52" t="n">
        <f aca="false" t="array" ref="M24:M24">COUNT(IF('Bid Log'!$AA$2:$AA$341=Tables!J$7,IF('Bid Log'!$M$2:$M$341=Tables!$G3,'Bid Log'!$A$2:$A$341)))</f>
        <v>3</v>
      </c>
      <c r="N24" s="63" t="n">
        <f aca="false" t="array" ref="N24:N24">SUM(IF('Bid Log'!$AA$2:$AA$341=Tables!J$7,IF('Bid Log'!$M$2:$M$341=Tables!$G3,'Bid Log'!$P$2:$P$341)))</f>
        <v>3696709</v>
      </c>
      <c r="O24" s="52" t="n">
        <f aca="false" t="array" ref="O24:O24">COUNT(IF('Bid Log'!$AA$2:$AA$341=Tables!J$8,IF('Bid Log'!$M$2:$M$341=Tables!$G3,'Bid Log'!$A$2:$A$341)))</f>
        <v>0</v>
      </c>
      <c r="P24" s="63" t="n">
        <f aca="false" t="array" ref="P24:P24">SUM(IF('Bid Log'!$AA$2:$AA$341=Tables!J$8,IF('Bid Log'!$M$2:$M$341=Tables!$G3,'Bid Log'!$P$2:$P$341)))</f>
        <v>0</v>
      </c>
      <c r="Q24" s="52" t="n">
        <f aca="false" t="array" ref="Q24:Q24">COUNT(IF('Bid Log'!$AA$2:$AA$341=Tables!J$9,IF('Bid Log'!$M$2:$M$341=Tables!$G3,'Bid Log'!$A$2:$A$341)))</f>
        <v>0</v>
      </c>
      <c r="R24" s="63" t="n">
        <f aca="false" t="array" ref="R24:R24">SUM(IF('Bid Log'!$AA$2:$AA$341=Tables!J$9,IF('Bid Log'!$M$2:$M$341=Tables!$G3,'Bid Log'!$P$2:$P$341)))</f>
        <v>0</v>
      </c>
      <c r="S24" s="52" t="n">
        <f aca="false" t="array" ref="S24:S24">COUNT(IF('Bid Log'!$AA$2:$AA$341=Tables!J$10,IF('Bid Log'!$M$2:$M$341=Tables!$G3,'Bid Log'!$A$2:$A$341)))</f>
        <v>21</v>
      </c>
      <c r="T24" s="63" t="n">
        <f aca="false" t="array" ref="T24:T24">SUM(IF('Bid Log'!$AA$2:$AA$341=Tables!J$10,IF('Bid Log'!$M$2:$M$341=Tables!$G3,'Bid Log'!$P$2:$P$341)))</f>
        <v>1541511</v>
      </c>
      <c r="U24" s="52" t="n">
        <f aca="false" t="array" ref="U24:U24">COUNT(IF('Bid Log'!$AA$2:$AA$341=tables!#ref!,IF('Bid Log'!$M$2:$M$341=Tables!$G3,'Bid Log'!$A$2:$A$341)))</f>
        <v>0</v>
      </c>
      <c r="V24" s="63" t="e">
        <f aca="false" t="array" ref="V24:V24">SUM(IF('Bid Log'!$AA$2:$AA$341=tables!#ref!,IF('Bid Log'!$M$2:$M$341=Tables!$G3,'Bid Log'!$P$2:$P$341)))</f>
        <v>#NAME?</v>
      </c>
      <c r="W24" s="64" t="n">
        <f aca="false">SUM(D24/B24)</f>
        <v>0.267605633802817</v>
      </c>
      <c r="X24" s="64" t="n">
        <f aca="false">SUM(E24/C24)</f>
        <v>0.222222085794415</v>
      </c>
      <c r="Y24" s="58" t="n">
        <f aca="false" t="array" ref="Y24:Y24">SUM(IF('Bid Log'!$M$2:$M$341=Tables!$G3,'Bid Log'!$Z$2:$Z$341))</f>
        <v>0</v>
      </c>
      <c r="Z24" s="59" t="n">
        <f aca="false">SUM(Y24/C24)</f>
        <v>0</v>
      </c>
      <c r="AA24" s="58" t="n">
        <f aca="false" t="array" ref="AA24:AA24">SUM(IF('Bid Log'!$M$2:$M$341=Tables!$G3,'Bid Log'!$AI$2:$AI$341))</f>
        <v>0</v>
      </c>
      <c r="AB24" s="59" t="n">
        <f aca="false">SUM(AA24/F24)</f>
        <v>0</v>
      </c>
    </row>
    <row r="25" s="61" customFormat="true" ht="10.2" hidden="false" customHeight="false" outlineLevel="0" collapsed="false">
      <c r="A25" s="61" t="str">
        <f aca="false">Tables!G4</f>
        <v>P.M.</v>
      </c>
      <c r="B25" s="60" t="n">
        <f aca="false" t="array" ref="B25:B25">COUNT(IF('Bid Log'!$M$2:$M$341=Tables!$G4,'Bid Log'!$A$2:$A$341))</f>
        <v>16</v>
      </c>
      <c r="C25" s="63" t="n">
        <f aca="false" t="array" ref="C25:C25">SUM(IF('Bid Log'!$M$2:$M$341=Tables!$G4,'Bid Log'!$P$2:$P$341))</f>
        <v>2687873</v>
      </c>
      <c r="D25" s="60" t="n">
        <f aca="false" t="array" ref="D25:D25">COUNT(IF('Bid Log'!$AA$2:$AA$341=Tables!J$3,IF('Bid Log'!$M$2:$M$341=Tables!$G4,'Bid Log'!$A$2:$A$341)))</f>
        <v>5</v>
      </c>
      <c r="E25" s="63" t="n">
        <f aca="false" t="array" ref="E25:E25">SUM(IF('Bid Log'!$AA$2:$AA$341=Tables!J$3,IF('Bid Log'!$M$2:$M$341=Tables!$G4,'Bid Log'!$P$2:$P$341)))</f>
        <v>128163</v>
      </c>
      <c r="F25" s="63" t="n">
        <f aca="false" t="array" ref="F25:F25">SUM(IF('Bid Log'!$AA$2:$AA$341=Tables!J$3,IF('Bid Log'!$M$2:$M$341=Tables!$G4,'Bid Log'!$AH$2:$AH$341)))</f>
        <v>31337.3</v>
      </c>
      <c r="G25" s="62" t="n">
        <f aca="false" t="array" ref="G25:G25">COUNT(IF('Bid Log'!$AA$2:$AA$341=Tables!J$4,IF('Bid Log'!$M$2:$M$341=Tables!$G4,'Bid Log'!$A$2:$A$341)))</f>
        <v>8</v>
      </c>
      <c r="H25" s="63" t="n">
        <f aca="false" t="array" ref="H25:H25">SUM(IF('Bid Log'!$AA$2:$AA$341=Tables!J$4,IF('Bid Log'!$M$2:$M$341=Tables!$G4,'Bid Log'!$P$2:$P$341)))</f>
        <v>2559710</v>
      </c>
      <c r="I25" s="62" t="n">
        <f aca="false" t="array" ref="I25:I25">COUNT(IF('Bid Log'!$AA$2:$AA$341=Tables!J$5,IF('Bid Log'!$M$2:$M$341=Tables!$G4,'Bid Log'!$A$2:$A$341)))</f>
        <v>0</v>
      </c>
      <c r="J25" s="63" t="n">
        <f aca="false" t="array" ref="J25:J25">SUM(IF('Bid Log'!$AA$2:$AA$341=Tables!J$5,IF('Bid Log'!$M$2:$M$341=Tables!$G4,'Bid Log'!$P$2:$P$341)))</f>
        <v>0</v>
      </c>
      <c r="K25" s="62" t="n">
        <f aca="false" t="array" ref="K25:K25">COUNT(IF('Bid Log'!$AA$2:$AA$341=Tables!J$6,IF('Bid Log'!$M$2:$M$341=Tables!$G4,'Bid Log'!$A$2:$A$341)))</f>
        <v>0</v>
      </c>
      <c r="L25" s="63" t="n">
        <f aca="false" t="array" ref="L25:L25">SUM(IF('Bid Log'!$AA$2:$AA$341=Tables!J$6,IF('Bid Log'!$M$2:$M$341=Tables!$G4,'Bid Log'!$P$2:$P$341)))</f>
        <v>0</v>
      </c>
      <c r="M25" s="62" t="n">
        <f aca="false" t="array" ref="M25:M25">COUNT(IF('Bid Log'!$AA$2:$AA$341=Tables!J$7,IF('Bid Log'!$M$2:$M$341=Tables!$G4,'Bid Log'!$A$2:$A$341)))</f>
        <v>0</v>
      </c>
      <c r="N25" s="63" t="n">
        <f aca="false" t="array" ref="N25:N25">SUM(IF('Bid Log'!$AA$2:$AA$341=Tables!J$7,IF('Bid Log'!$M$2:$M$341=Tables!$G4,'Bid Log'!$P$2:$P$341)))</f>
        <v>0</v>
      </c>
      <c r="O25" s="62" t="n">
        <f aca="false" t="array" ref="O25:O25">COUNT(IF('Bid Log'!$AA$2:$AA$341=Tables!J$8,IF('Bid Log'!$M$2:$M$341=Tables!$G4,'Bid Log'!$A$2:$A$341)))</f>
        <v>0</v>
      </c>
      <c r="P25" s="63" t="n">
        <f aca="false" t="array" ref="P25:P25">SUM(IF('Bid Log'!$AA$2:$AA$341=Tables!J$8,IF('Bid Log'!$M$2:$M$341=Tables!$G4,'Bid Log'!$P$2:$P$341)))</f>
        <v>0</v>
      </c>
      <c r="Q25" s="62" t="n">
        <f aca="false" t="array" ref="Q25:Q25">COUNT(IF('Bid Log'!$AA$2:$AA$341=Tables!J$9,IF('Bid Log'!$M$2:$M$341=Tables!$G4,'Bid Log'!$A$2:$A$341)))</f>
        <v>0</v>
      </c>
      <c r="R25" s="63" t="n">
        <f aca="false" t="array" ref="R25:R25">SUM(IF('Bid Log'!$AA$2:$AA$341=Tables!J$9,IF('Bid Log'!$M$2:$M$341=Tables!$G4,'Bid Log'!$P$2:$P$341)))</f>
        <v>0</v>
      </c>
      <c r="S25" s="62" t="n">
        <f aca="false" t="array" ref="S25:S25">COUNT(IF('Bid Log'!$AA$2:$AA$341=Tables!J$10,IF('Bid Log'!$M$2:$M$341=Tables!$G4,'Bid Log'!$A$2:$A$341)))</f>
        <v>3</v>
      </c>
      <c r="T25" s="63" t="n">
        <f aca="false" t="array" ref="T25:T25">SUM(IF('Bid Log'!$AA$2:$AA$341=Tables!J$10,IF('Bid Log'!$M$2:$M$341=Tables!$G4,'Bid Log'!$P$2:$P$341)))</f>
        <v>0</v>
      </c>
      <c r="U25" s="62" t="n">
        <f aca="false" t="array" ref="U25:U25">COUNT(IF('Bid Log'!$AA$2:$AA$341=tables!#ref!,IF('Bid Log'!$M$2:$M$341=Tables!$G4,'Bid Log'!$A$2:$A$341)))</f>
        <v>0</v>
      </c>
      <c r="V25" s="63" t="e">
        <f aca="false" t="array" ref="V25:V25">SUM(IF('Bid Log'!$AA$2:$AA$341=tables!#ref!,IF('Bid Log'!$M$2:$M$341=Tables!$G4,'Bid Log'!$P$2:$P$341)))</f>
        <v>#NAME?</v>
      </c>
      <c r="W25" s="64" t="n">
        <f aca="false">SUM(D25/B25)</f>
        <v>0.3125</v>
      </c>
      <c r="X25" s="64" t="n">
        <f aca="false">SUM(E25/C25)</f>
        <v>0.04768194032977</v>
      </c>
      <c r="Y25" s="58" t="n">
        <f aca="false" t="array" ref="Y25:Y25">SUM(IF('Bid Log'!$M$2:$M$341=Tables!$G2,'Bid Log'!$Z$2:$Z$341))</f>
        <v>0</v>
      </c>
      <c r="Z25" s="59" t="n">
        <f aca="false">SUM(Y25/C25)</f>
        <v>0</v>
      </c>
      <c r="AA25" s="58" t="n">
        <f aca="false" t="array" ref="AA25:AA25">SUM(IF('Bid Log'!$M$2:$M$341=Tables!$G2,'Bid Log'!$AI$2:$AI$341))</f>
        <v>0</v>
      </c>
      <c r="AB25" s="59" t="n">
        <f aca="false">SUM(AA25/F25)</f>
        <v>0</v>
      </c>
    </row>
    <row r="26" s="61" customFormat="true" ht="10.2" hidden="false" customHeight="false" outlineLevel="0" collapsed="false">
      <c r="A26" s="61" t="str">
        <f aca="false">Tables!G5</f>
        <v>S.P.</v>
      </c>
      <c r="B26" s="60" t="n">
        <f aca="false" t="array" ref="B26:B26">COUNT(IF('Bid Log'!$M$2:$M$341=Tables!$G5,'Bid Log'!$A$2:$A$341))</f>
        <v>175</v>
      </c>
      <c r="C26" s="63" t="n">
        <f aca="false" t="array" ref="C26:C26">SUM(IF('Bid Log'!$M$2:$M$341=Tables!$G5,'Bid Log'!$P$2:$P$341))</f>
        <v>4387906</v>
      </c>
      <c r="D26" s="60" t="n">
        <f aca="false" t="array" ref="D26:D26">COUNT(IF('Bid Log'!$AA$2:$AA$341=Tables!J$3,IF('Bid Log'!$M$2:$M$341=Tables!$G5,'Bid Log'!$A$2:$A$341)))</f>
        <v>87</v>
      </c>
      <c r="E26" s="63" t="n">
        <f aca="false" t="array" ref="E26:E26">SUM(IF('Bid Log'!$AA$2:$AA$341=Tables!J$3,IF('Bid Log'!$M$2:$M$341=Tables!$G5,'Bid Log'!$P$2:$P$341)))</f>
        <v>1572734</v>
      </c>
      <c r="F26" s="63" t="n">
        <f aca="false" t="array" ref="F26:F26">SUM(IF('Bid Log'!$AA$2:$AA$341=Tables!J$3,IF('Bid Log'!$M$2:$M$341=Tables!$G5,'Bid Log'!$AH$2:$AH$341)))</f>
        <v>0</v>
      </c>
      <c r="G26" s="62" t="n">
        <f aca="false" t="array" ref="G26:G26">COUNT(IF('Bid Log'!$AA$2:$AA$341=Tables!J$4,IF('Bid Log'!$M$2:$M$341=Tables!$G5,'Bid Log'!$A$2:$A$341)))</f>
        <v>27</v>
      </c>
      <c r="H26" s="63" t="n">
        <f aca="false" t="array" ref="H26:H26">SUM(IF('Bid Log'!$AA$2:$AA$341=Tables!J$4,IF('Bid Log'!$M$2:$M$341=Tables!$G5,'Bid Log'!$P$2:$P$341)))</f>
        <v>989582</v>
      </c>
      <c r="I26" s="62" t="n">
        <f aca="false" t="array" ref="I26:I26">COUNT(IF('Bid Log'!$AA$2:$AA$341=Tables!J$5,IF('Bid Log'!$M$2:$M$341=Tables!$G5,'Bid Log'!$A$2:$A$341)))</f>
        <v>0</v>
      </c>
      <c r="J26" s="63" t="n">
        <f aca="false" t="array" ref="J26:J26">SUM(IF('Bid Log'!$AA$2:$AA$341=Tables!J$5,IF('Bid Log'!$M$2:$M$341=Tables!$G5,'Bid Log'!$P$2:$P$341)))</f>
        <v>0</v>
      </c>
      <c r="K26" s="62" t="n">
        <f aca="false" t="array" ref="K26:K26">COUNT(IF('Bid Log'!$AA$2:$AA$341=Tables!J$6,IF('Bid Log'!$M$2:$M$341=Tables!$G5,'Bid Log'!$A$2:$A$341)))</f>
        <v>48</v>
      </c>
      <c r="L26" s="63" t="n">
        <f aca="false" t="array" ref="L26:L26">SUM(IF('Bid Log'!$AA$2:$AA$341=Tables!J$6,IF('Bid Log'!$M$2:$M$341=Tables!$G5,'Bid Log'!$P$2:$P$341)))</f>
        <v>1345009</v>
      </c>
      <c r="M26" s="62" t="n">
        <f aca="false" t="array" ref="M26:M26">COUNT(IF('Bid Log'!$AA$2:$AA$341=Tables!J$7,IF('Bid Log'!$M$2:$M$341=Tables!$G5,'Bid Log'!$A$2:$A$341)))</f>
        <v>10</v>
      </c>
      <c r="N26" s="63" t="n">
        <f aca="false" t="array" ref="N26:N26">SUM(IF('Bid Log'!$AA$2:$AA$341=Tables!J$7,IF('Bid Log'!$M$2:$M$341=Tables!$G5,'Bid Log'!$P$2:$P$341)))</f>
        <v>480581</v>
      </c>
      <c r="O26" s="62" t="n">
        <f aca="false" t="array" ref="O26:O26">COUNT(IF('Bid Log'!$AA$2:$AA$341=Tables!J$8,IF('Bid Log'!$M$2:$M$341=Tables!$G5,'Bid Log'!$A$2:$A$341)))</f>
        <v>0</v>
      </c>
      <c r="P26" s="63" t="n">
        <f aca="false" t="array" ref="P26:P26">SUM(IF('Bid Log'!$AA$2:$AA$341=Tables!J$8,IF('Bid Log'!$M$2:$M$341=Tables!$G5,'Bid Log'!$P$2:$P$341)))</f>
        <v>0</v>
      </c>
      <c r="Q26" s="62" t="n">
        <f aca="false" t="array" ref="Q26:Q26">COUNT(IF('Bid Log'!$AA$2:$AA$341=Tables!J$9,IF('Bid Log'!$M$2:$M$341=Tables!$G5,'Bid Log'!$A$2:$A$341)))</f>
        <v>0</v>
      </c>
      <c r="R26" s="63" t="n">
        <f aca="false" t="array" ref="R26:R26">SUM(IF('Bid Log'!$AA$2:$AA$341=Tables!J$9,IF('Bid Log'!$M$2:$M$341=Tables!$G5,'Bid Log'!$P$2:$P$341)))</f>
        <v>0</v>
      </c>
      <c r="S26" s="62" t="n">
        <f aca="false" t="array" ref="S26:S26">COUNT(IF('Bid Log'!$AA$2:$AA$341=Tables!J$10,IF('Bid Log'!$M$2:$M$341=Tables!$G5,'Bid Log'!$A$2:$A$341)))</f>
        <v>3</v>
      </c>
      <c r="T26" s="63" t="n">
        <f aca="false" t="array" ref="T26:T26">SUM(IF('Bid Log'!$AA$2:$AA$341=Tables!J$10,IF('Bid Log'!$M$2:$M$341=Tables!$G5,'Bid Log'!$P$2:$P$341)))</f>
        <v>0</v>
      </c>
      <c r="U26" s="62" t="n">
        <f aca="false" t="array" ref="U26:U26">COUNT(IF('Bid Log'!$AA$2:$AA$341=tables!#ref!,IF('Bid Log'!$M$2:$M$341=Tables!$G5,'Bid Log'!$A$2:$A$341)))</f>
        <v>0</v>
      </c>
      <c r="V26" s="63" t="e">
        <f aca="false" t="array" ref="V26:V26">SUM(IF('Bid Log'!$AA$2:$AA$341=tables!#ref!,IF('Bid Log'!$M$2:$M$341=Tables!$G5,'Bid Log'!$P$2:$P$341)))</f>
        <v>#NAME?</v>
      </c>
      <c r="W26" s="64" t="n">
        <f aca="false">SUM(D26/B26)</f>
        <v>0.497142857142857</v>
      </c>
      <c r="X26" s="64" t="n">
        <f aca="false">SUM(E26/C26)</f>
        <v>0.358424724686445</v>
      </c>
      <c r="Y26" s="58" t="n">
        <f aca="false" t="array" ref="Y26:Y26">SUM(IF('Bid Log'!$M$2:$M$341=Tables!$G3,'Bid Log'!$Z$2:$Z$341))</f>
        <v>0</v>
      </c>
      <c r="Z26" s="59" t="n">
        <f aca="false">SUM(Y26/C26)</f>
        <v>0</v>
      </c>
      <c r="AA26" s="58" t="n">
        <f aca="false" t="array" ref="AA26:AA26">SUM(IF('Bid Log'!$M$2:$M$341=Tables!$G3,'Bid Log'!$AI$2:$AI$341))</f>
        <v>0</v>
      </c>
      <c r="AB26" s="59" t="e">
        <f aca="false">SUM(AA26/F26)</f>
        <v>#DIV/0!</v>
      </c>
    </row>
    <row r="27" s="61" customFormat="true" ht="10.2" hidden="false" customHeight="false" outlineLevel="0" collapsed="false">
      <c r="A27" s="61" t="str">
        <f aca="false">Tables!G6</f>
        <v>F.A.</v>
      </c>
      <c r="B27" s="60" t="n">
        <f aca="false" t="array" ref="B27:B27">COUNT(IF('Bid Log'!$M$2:$M$341=Tables!$G6,'Bid Log'!$A$2:$A$341))</f>
        <v>0</v>
      </c>
      <c r="C27" s="63" t="n">
        <f aca="false" t="array" ref="C27:C27">SUM(IF('Bid Log'!$M$2:$M$341=Tables!$G6,'Bid Log'!$P$2:$P$341))</f>
        <v>0</v>
      </c>
      <c r="D27" s="60" t="n">
        <f aca="false" t="array" ref="D27:D27">COUNT(IF('Bid Log'!$AA$2:$AA$341=Tables!J$3,IF('Bid Log'!$M$2:$M$341=Tables!$G6,'Bid Log'!$A$2:$A$341)))</f>
        <v>0</v>
      </c>
      <c r="E27" s="63" t="n">
        <f aca="false" t="array" ref="E27:E27">SUM(IF('Bid Log'!$AA$2:$AA$341=Tables!J$3,IF('Bid Log'!$M$2:$M$341=Tables!$G6,'Bid Log'!$P$2:$P$341)))</f>
        <v>0</v>
      </c>
      <c r="F27" s="63" t="n">
        <f aca="false" t="array" ref="F27:F27">SUM(IF('Bid Log'!$AA$2:$AA$341=Tables!J$3,IF('Bid Log'!$M$2:$M$341=Tables!$G6,'Bid Log'!$AH$2:$AH$341)))</f>
        <v>0</v>
      </c>
      <c r="G27" s="62" t="n">
        <f aca="false" t="array" ref="G27:G27">COUNT(IF('Bid Log'!$AA$2:$AA$341=Tables!J$4,IF('Bid Log'!$M$2:$M$341=Tables!$G6,'Bid Log'!$A$2:$A$341)))</f>
        <v>0</v>
      </c>
      <c r="H27" s="63" t="n">
        <f aca="false" t="array" ref="H27:H27">SUM(IF('Bid Log'!$AA$2:$AA$341=Tables!J$4,IF('Bid Log'!$M$2:$M$341=Tables!$G6,'Bid Log'!$P$2:$P$341)))</f>
        <v>0</v>
      </c>
      <c r="I27" s="62" t="n">
        <f aca="false" t="array" ref="I27:I27">COUNT(IF('Bid Log'!$AA$2:$AA$341=Tables!J$5,IF('Bid Log'!$M$2:$M$341=Tables!$G6,'Bid Log'!$A$2:$A$341)))</f>
        <v>0</v>
      </c>
      <c r="J27" s="63" t="n">
        <f aca="false" t="array" ref="J27:J27">SUM(IF('Bid Log'!$AA$2:$AA$341=Tables!J$5,IF('Bid Log'!$M$2:$M$341=Tables!$G6,'Bid Log'!$P$2:$P$341)))</f>
        <v>0</v>
      </c>
      <c r="K27" s="62" t="n">
        <f aca="false" t="array" ref="K27:K27">COUNT(IF('Bid Log'!$AA$2:$AA$341=Tables!J$6,IF('Bid Log'!$M$2:$M$341=Tables!$G6,'Bid Log'!$A$2:$A$341)))</f>
        <v>0</v>
      </c>
      <c r="L27" s="63" t="n">
        <f aca="false" t="array" ref="L27:L27">SUM(IF('Bid Log'!$AA$2:$AA$341=Tables!J$6,IF('Bid Log'!$M$2:$M$341=Tables!$G6,'Bid Log'!$P$2:$P$341)))</f>
        <v>0</v>
      </c>
      <c r="M27" s="62" t="n">
        <f aca="false" t="array" ref="M27:M27">COUNT(IF('Bid Log'!$AA$2:$AA$341=Tables!J$7,IF('Bid Log'!$M$2:$M$341=Tables!$G6,'Bid Log'!$A$2:$A$341)))</f>
        <v>0</v>
      </c>
      <c r="N27" s="63" t="n">
        <f aca="false" t="array" ref="N27:N27">SUM(IF('Bid Log'!$AA$2:$AA$341=Tables!J$7,IF('Bid Log'!$M$2:$M$341=Tables!$G6,'Bid Log'!$P$2:$P$341)))</f>
        <v>0</v>
      </c>
      <c r="O27" s="62" t="n">
        <f aca="false" t="array" ref="O27:O27">COUNT(IF('Bid Log'!$AA$2:$AA$341=Tables!J$8,IF('Bid Log'!$M$2:$M$341=Tables!$G6,'Bid Log'!$A$2:$A$341)))</f>
        <v>0</v>
      </c>
      <c r="P27" s="63" t="n">
        <f aca="false" t="array" ref="P27:P27">SUM(IF('Bid Log'!$AA$2:$AA$341=Tables!J$8,IF('Bid Log'!$M$2:$M$341=Tables!$G6,'Bid Log'!$P$2:$P$341)))</f>
        <v>0</v>
      </c>
      <c r="Q27" s="62" t="n">
        <f aca="false" t="array" ref="Q27:Q27">COUNT(IF('Bid Log'!$AA$2:$AA$341=Tables!J$9,IF('Bid Log'!$M$2:$M$341=Tables!$G6,'Bid Log'!$A$2:$A$341)))</f>
        <v>0</v>
      </c>
      <c r="R27" s="63" t="n">
        <f aca="false" t="array" ref="R27:R27">SUM(IF('Bid Log'!$AA$2:$AA$341=Tables!J$9,IF('Bid Log'!$M$2:$M$341=Tables!$G6,'Bid Log'!$P$2:$P$341)))</f>
        <v>0</v>
      </c>
      <c r="S27" s="62" t="n">
        <f aca="false" t="array" ref="S27:S27">COUNT(IF('Bid Log'!$AA$2:$AA$341=Tables!J$10,IF('Bid Log'!$M$2:$M$341=Tables!$G6,'Bid Log'!$A$2:$A$341)))</f>
        <v>0</v>
      </c>
      <c r="T27" s="63" t="n">
        <f aca="false" t="array" ref="T27:T27">SUM(IF('Bid Log'!$AA$2:$AA$341=Tables!J$10,IF('Bid Log'!$M$2:$M$341=Tables!$G6,'Bid Log'!$P$2:$P$341)))</f>
        <v>0</v>
      </c>
      <c r="U27" s="62" t="n">
        <f aca="false" t="array" ref="U27:U27">COUNT(IF('Bid Log'!$AA$2:$AA$341=tables!#ref!,IF('Bid Log'!$M$2:$M$341=Tables!$G6,'Bid Log'!$A$2:$A$341)))</f>
        <v>0</v>
      </c>
      <c r="V27" s="63" t="e">
        <f aca="false" t="array" ref="V27:V27">SUM(IF('Bid Log'!$AA$2:$AA$341=tables!#ref!,IF('Bid Log'!$M$2:$M$341=Tables!$G6,'Bid Log'!$P$2:$P$341)))</f>
        <v>#NAME?</v>
      </c>
      <c r="W27" s="71" t="e">
        <f aca="false">SUM(D27/B27)</f>
        <v>#DIV/0!</v>
      </c>
      <c r="X27" s="71" t="e">
        <f aca="false">SUM(E27/C27)</f>
        <v>#DIV/0!</v>
      </c>
      <c r="Y27" s="58" t="n">
        <f aca="false" t="array" ref="Y27:Y27">SUM(IF('Bid Log'!$M$2:$M$341=Tables!$G4,'Bid Log'!$Z$2:$Z$341))</f>
        <v>0</v>
      </c>
      <c r="Z27" s="59" t="e">
        <f aca="false">SUM(Y27/C27)</f>
        <v>#DIV/0!</v>
      </c>
      <c r="AA27" s="58" t="n">
        <f aca="false" t="array" ref="AA27:AA27">SUM(IF('Bid Log'!$M$2:$M$341=Tables!$G4,'Bid Log'!$AI$2:$AI$341))</f>
        <v>0</v>
      </c>
      <c r="AB27" s="59" t="e">
        <f aca="false">SUM(AA27/F27)</f>
        <v>#DIV/0!</v>
      </c>
    </row>
    <row r="28" s="66" customFormat="true" ht="10.2" hidden="false" customHeight="false" outlineLevel="0" collapsed="false">
      <c r="B28" s="67" t="n">
        <f aca="false">SUM(B24:B27)</f>
        <v>333</v>
      </c>
      <c r="C28" s="69" t="n">
        <f aca="false">SUM(C24:C27)</f>
        <v>73044735</v>
      </c>
      <c r="D28" s="67" t="n">
        <f aca="false">SUM(D24:D27)</f>
        <v>130</v>
      </c>
      <c r="E28" s="69" t="n">
        <f aca="false">SUM(E24:E27)</f>
        <v>16360656</v>
      </c>
      <c r="F28" s="69" t="n">
        <f aca="false">SUM(F24:F27)</f>
        <v>4672589.3</v>
      </c>
      <c r="G28" s="67" t="n">
        <f aca="false">SUM(G24:G27)</f>
        <v>99</v>
      </c>
      <c r="H28" s="69" t="n">
        <f aca="false">SUM(H24:H27)</f>
        <v>48663413</v>
      </c>
      <c r="I28" s="67" t="n">
        <f aca="false">SUM(I24:I27)</f>
        <v>0</v>
      </c>
      <c r="J28" s="69" t="n">
        <f aca="false">SUM(J24:J27)</f>
        <v>0</v>
      </c>
      <c r="K28" s="67" t="n">
        <f aca="false">SUM(K24:K27)</f>
        <v>64</v>
      </c>
      <c r="L28" s="69" t="n">
        <f aca="false">SUM(L24:L27)</f>
        <v>2301865</v>
      </c>
      <c r="M28" s="67" t="n">
        <f aca="false">SUM(M24:M27)</f>
        <v>13</v>
      </c>
      <c r="N28" s="69" t="n">
        <f aca="false">SUM(N24:N27)</f>
        <v>4177290</v>
      </c>
      <c r="O28" s="67" t="n">
        <f aca="false">SUM(O24:O27)</f>
        <v>0</v>
      </c>
      <c r="P28" s="69" t="n">
        <f aca="false">SUM(P24:P27)</f>
        <v>0</v>
      </c>
      <c r="Q28" s="67" t="n">
        <f aca="false">SUM(Q24:Q27)</f>
        <v>0</v>
      </c>
      <c r="R28" s="69" t="n">
        <f aca="false">SUM(R24:R27)</f>
        <v>0</v>
      </c>
      <c r="S28" s="67" t="n">
        <f aca="false">SUM(S24:S27)</f>
        <v>27</v>
      </c>
      <c r="T28" s="69" t="n">
        <f aca="false">SUM(T24:T27)</f>
        <v>1541511</v>
      </c>
      <c r="U28" s="67" t="n">
        <f aca="false">SUM(U24:U27)</f>
        <v>0</v>
      </c>
      <c r="V28" s="69" t="e">
        <f aca="false">SUM(V24:V27)</f>
        <v>#NAME?</v>
      </c>
      <c r="W28" s="59" t="n">
        <f aca="false">SUM(D28/B28)</f>
        <v>0.39039039039039</v>
      </c>
      <c r="X28" s="59" t="n">
        <f aca="false">SUM(E28/C28)</f>
        <v>0.223981317750006</v>
      </c>
      <c r="Y28" s="69" t="n">
        <f aca="false">SUM(Y24:Y27)</f>
        <v>0</v>
      </c>
      <c r="Z28" s="68" t="n">
        <f aca="false">SUM(Y28/C28)</f>
        <v>0</v>
      </c>
      <c r="AA28" s="69" t="n">
        <f aca="false">SUM(AA24:AA27)</f>
        <v>0</v>
      </c>
      <c r="AB28" s="68" t="n">
        <f aca="false">SUM(AA28/E28)</f>
        <v>0</v>
      </c>
    </row>
    <row r="29" s="61" customFormat="true" ht="10.2" hidden="false" customHeight="false" outlineLevel="0" collapsed="false">
      <c r="A29" s="70" t="str">
        <f aca="false">Tables!D2</f>
        <v>Bid Type</v>
      </c>
      <c r="B29" s="60"/>
      <c r="C29" s="63"/>
      <c r="D29" s="60"/>
      <c r="E29" s="63"/>
      <c r="F29" s="63"/>
      <c r="G29" s="62"/>
      <c r="H29" s="63"/>
      <c r="I29" s="62"/>
      <c r="J29" s="63"/>
      <c r="K29" s="62"/>
      <c r="L29" s="63"/>
      <c r="M29" s="62"/>
      <c r="N29" s="63"/>
      <c r="O29" s="62"/>
      <c r="P29" s="63"/>
      <c r="Q29" s="62"/>
      <c r="R29" s="63"/>
      <c r="S29" s="62"/>
      <c r="T29" s="63"/>
      <c r="U29" s="62"/>
      <c r="V29" s="63"/>
      <c r="W29" s="63"/>
      <c r="X29" s="52"/>
      <c r="Y29" s="50"/>
      <c r="Z29" s="50"/>
    </row>
    <row r="30" s="61" customFormat="true" ht="10.2" hidden="false" customHeight="false" outlineLevel="0" collapsed="false">
      <c r="A30" s="50" t="str">
        <f aca="false">Tables!D3</f>
        <v>Negotiated</v>
      </c>
      <c r="B30" s="51" t="n">
        <f aca="false" t="array" ref="B30:B30">COUNT(IF('Bid Log'!$J$2:$J$341=Tables!$D3,'Bid Log'!$A$2:$A$341))</f>
        <v>24</v>
      </c>
      <c r="C30" s="58" t="n">
        <f aca="false" t="array" ref="C30:C30">SUM(IF('Bid Log'!$J$2:$J$341=Tables!$D3,'Bid Log'!$P$2:$P$341))</f>
        <v>5078986</v>
      </c>
      <c r="D30" s="51" t="n">
        <f aca="false" t="array" ref="D30:D30">COUNT(IF('Bid Log'!$AA$2:$AA$341=Tables!J$3,IF('Bid Log'!$J$2:$J$341=Tables!$D3,'Bid Log'!$A$2:$A$341)))</f>
        <v>8</v>
      </c>
      <c r="E30" s="63" t="n">
        <f aca="false" t="array" ref="E30:E30">SUM(IF('Bid Log'!$AA$2:$AA$341=Tables!J$3,IF('Bid Log'!$J$2:$J$341=Tables!$D3,'Bid Log'!$P$2:$P$341)))</f>
        <v>2194643</v>
      </c>
      <c r="F30" s="63" t="n">
        <f aca="false" t="array" ref="F30:F30">SUM(IF('Bid Log'!$AA$2:$AA$341=Tables!J$3,IF('Bid Log'!$J$2:$J$341=Tables!$D3,'Bid Log'!$AH$2:$AH$341)))</f>
        <v>31337.3</v>
      </c>
      <c r="G30" s="52" t="n">
        <f aca="false" t="array" ref="G30:G30">COUNT(IF('Bid Log'!$AA$2:$AA$341=Tables!J$4,IF('Bid Log'!$J$2:$J$341=Tables!$D3,'Bid Log'!$A$2:$A$341)))</f>
        <v>4</v>
      </c>
      <c r="H30" s="63" t="n">
        <f aca="false" t="array" ref="H30:H30">SUM(IF('Bid Log'!$AA$2:$AA$341=Tables!J$4,IF('Bid Log'!$J$2:$J$341=Tables!$D3,'Bid Log'!$P$2:$P$341)))</f>
        <v>2513316</v>
      </c>
      <c r="I30" s="52" t="n">
        <f aca="false" t="array" ref="I30:I30">COUNT(IF('Bid Log'!$AA$2:$AA$341=Tables!J$5,IF('Bid Log'!$J$2:$J$341=Tables!$D3,'Bid Log'!$A$2:$A$341)))</f>
        <v>0</v>
      </c>
      <c r="J30" s="63" t="n">
        <f aca="false" t="array" ref="J30:J30">SUM(IF('Bid Log'!$AA$2:$AA$341=Tables!J$5,IF('Bid Log'!$J$2:$J$341=Tables!$D3,'Bid Log'!$P$2:$P$341)))</f>
        <v>0</v>
      </c>
      <c r="K30" s="52" t="n">
        <f aca="false" t="array" ref="K30:K30">COUNT(IF('Bid Log'!$AA$2:$AA$341=Tables!J$6,IF('Bid Log'!$J$2:$J$341=Tables!$D3,'Bid Log'!$A$2:$A$341)))</f>
        <v>9</v>
      </c>
      <c r="L30" s="63" t="n">
        <f aca="false" t="array" ref="L30:L30">SUM(IF('Bid Log'!$AA$2:$AA$341=Tables!J$6,IF('Bid Log'!$J$2:$J$341=Tables!$D3,'Bid Log'!$P$2:$P$341)))</f>
        <v>363227</v>
      </c>
      <c r="M30" s="52" t="n">
        <f aca="false" t="array" ref="M30:M30">COUNT(IF('Bid Log'!$AA$2:$AA$341=Tables!J$7,IF('Bid Log'!$J$2:$J$341=Tables!$D3,'Bid Log'!$A$2:$A$341)))</f>
        <v>1</v>
      </c>
      <c r="N30" s="63" t="n">
        <f aca="false" t="array" ref="N30:N30">SUM(IF('Bid Log'!$AA$2:$AA$341=Tables!J$7,IF('Bid Log'!$J$2:$J$341=Tables!$D3,'Bid Log'!$P$2:$P$341)))</f>
        <v>7800</v>
      </c>
      <c r="O30" s="52" t="n">
        <f aca="false" t="array" ref="O30:O30">COUNT(IF('Bid Log'!$AA$2:$AA$341=Tables!J$8,IF('Bid Log'!$J$2:$J$341=Tables!$D3,'Bid Log'!$A$2:$A$341)))</f>
        <v>0</v>
      </c>
      <c r="P30" s="63" t="n">
        <f aca="false" t="array" ref="P30:P30">SUM(IF('Bid Log'!$AA$2:$AA$341=Tables!J$8,IF('Bid Log'!$J$2:$J$341=Tables!$D3,'Bid Log'!$P$2:$P$341)))</f>
        <v>0</v>
      </c>
      <c r="Q30" s="52" t="n">
        <f aca="false" t="array" ref="Q30:Q30">COUNT(IF('Bid Log'!$AA$2:$AA$341=Tables!J$9,IF('Bid Log'!$J$2:$J$341=Tables!$D3,'Bid Log'!$A$2:$A$341)))</f>
        <v>0</v>
      </c>
      <c r="R30" s="63" t="n">
        <f aca="false" t="array" ref="R30:R30">SUM(IF('Bid Log'!$AA$2:$AA$341=Tables!J$9,IF('Bid Log'!$J$2:$J$341=Tables!$D3,'Bid Log'!$P$2:$P$341)))</f>
        <v>0</v>
      </c>
      <c r="S30" s="52" t="n">
        <f aca="false" t="array" ref="S30:S30">COUNT(IF('Bid Log'!$AA$2:$AA$341=Tables!J$10,IF('Bid Log'!$J$2:$J$341=Tables!$D3,'Bid Log'!$A$2:$A$341)))</f>
        <v>2</v>
      </c>
      <c r="T30" s="63" t="n">
        <f aca="false" t="array" ref="T30:T30">SUM(IF('Bid Log'!$AA$2:$AA$341=Tables!J$10,IF('Bid Log'!$J$2:$J$341=Tables!$D3,'Bid Log'!$P$2:$P$341)))</f>
        <v>0</v>
      </c>
      <c r="U30" s="52" t="n">
        <f aca="false" t="array" ref="U30:U30">COUNT(IF('Bid Log'!$AA$2:$AA$341=tables!#ref!,IF('Bid Log'!$J$2:$J$341=Tables!$D3,'Bid Log'!$A$2:$A$341)))</f>
        <v>0</v>
      </c>
      <c r="V30" s="63" t="e">
        <f aca="false" t="array" ref="V30:V30">SUM(IF('Bid Log'!$AA$2:$AA$341=tables!#ref!,IF('Bid Log'!$J$2:$J$341=Tables!$D3,'Bid Log'!$P$2:$P$341)))</f>
        <v>#NAME?</v>
      </c>
      <c r="W30" s="59" t="n">
        <f aca="false">SUM(D30/B30)</f>
        <v>0.333333333333333</v>
      </c>
      <c r="X30" s="59" t="n">
        <f aca="false">SUM(E30/C30)</f>
        <v>0.432102588981344</v>
      </c>
      <c r="Y30" s="58" t="n">
        <f aca="false" t="array" ref="Y30:Y30">SUM(IF('Bid Log'!$J$2:$J$341=Tables!$D3,'Bid Log'!$Z$2:$Z$341))</f>
        <v>0</v>
      </c>
      <c r="Z30" s="59" t="n">
        <f aca="false">SUM(Y30/C30)</f>
        <v>0</v>
      </c>
      <c r="AA30" s="58" t="n">
        <f aca="false" t="array" ref="AA30:AA30">SUM(IF('Bid Log'!$J$2:$J$341=Tables!$D3,'Bid Log'!$AI$2:$AI$341))</f>
        <v>0</v>
      </c>
      <c r="AB30" s="59" t="n">
        <f aca="false">SUM(AA30/F30)</f>
        <v>0</v>
      </c>
    </row>
    <row r="31" s="61" customFormat="true" ht="10.2" hidden="false" customHeight="false" outlineLevel="0" collapsed="false">
      <c r="A31" s="50" t="str">
        <f aca="false">Tables!D4</f>
        <v>Select Bid List</v>
      </c>
      <c r="B31" s="51" t="n">
        <f aca="false" t="array" ref="B31:B31">COUNT(IF('Bid Log'!$J$2:$J$341=Tables!$D4,'Bid Log'!$A$2:$A$341))</f>
        <v>214</v>
      </c>
      <c r="C31" s="58" t="n">
        <f aca="false" t="array" ref="C31:C31">SUM(IF('Bid Log'!$J$2:$J$341=Tables!$D4,'Bid Log'!$P$2:$P$341))</f>
        <v>18514066</v>
      </c>
      <c r="D31" s="51" t="n">
        <f aca="false" t="array" ref="D31:D31">COUNT(IF('Bid Log'!$AA$2:$AA$341=Tables!J$3,IF('Bid Log'!$J$2:$J$341=Tables!$D4,'Bid Log'!$A$2:$A$341)))</f>
        <v>101</v>
      </c>
      <c r="E31" s="63" t="n">
        <f aca="false" t="array" ref="E31:E31">SUM(IF('Bid Log'!$AA$2:$AA$341=Tables!J$3,IF('Bid Log'!$J$2:$J$341=Tables!$D4,'Bid Log'!$P$2:$P$341)))</f>
        <v>5544568</v>
      </c>
      <c r="F31" s="63" t="n">
        <f aca="false" t="array" ref="F31:F31">SUM(IF('Bid Log'!$AA$2:$AA$341=Tables!J$3,IF('Bid Log'!$J$2:$J$341=Tables!$D4,'Bid Log'!$AH$2:$AH$341)))</f>
        <v>0</v>
      </c>
      <c r="G31" s="52" t="n">
        <f aca="false" t="array" ref="G31:G31">COUNT(IF('Bid Log'!$AA$2:$AA$341=Tables!J$4,IF('Bid Log'!$J$2:$J$341=Tables!$D4,'Bid Log'!$A$2:$A$341)))</f>
        <v>52</v>
      </c>
      <c r="H31" s="63" t="n">
        <f aca="false" t="array" ref="H31:H31">SUM(IF('Bid Log'!$AA$2:$AA$341=Tables!J$4,IF('Bid Log'!$J$2:$J$341=Tables!$D4,'Bid Log'!$P$2:$P$341)))</f>
        <v>10722598</v>
      </c>
      <c r="I31" s="52" t="n">
        <f aca="false" t="array" ref="I31:I31">COUNT(IF('Bid Log'!$AA$2:$AA$341=Tables!J$5,IF('Bid Log'!$J$2:$J$341=Tables!$D4,'Bid Log'!$A$2:$A$341)))</f>
        <v>0</v>
      </c>
      <c r="J31" s="63" t="n">
        <f aca="false" t="array" ref="J31:J31">SUM(IF('Bid Log'!$AA$2:$AA$341=Tables!J$5,IF('Bid Log'!$J$2:$J$341=Tables!$D4,'Bid Log'!$P$2:$P$341)))</f>
        <v>0</v>
      </c>
      <c r="K31" s="52" t="n">
        <f aca="false" t="array" ref="K31:K31">COUNT(IF('Bid Log'!$AA$2:$AA$341=Tables!J$6,IF('Bid Log'!$J$2:$J$341=Tables!$D4,'Bid Log'!$A$2:$A$341)))</f>
        <v>46</v>
      </c>
      <c r="L31" s="63" t="n">
        <f aca="false" t="array" ref="L31:L31">SUM(IF('Bid Log'!$AA$2:$AA$341=Tables!J$6,IF('Bid Log'!$J$2:$J$341=Tables!$D4,'Bid Log'!$P$2:$P$341)))</f>
        <v>960175</v>
      </c>
      <c r="M31" s="52" t="n">
        <f aca="false" t="array" ref="M31:M31">COUNT(IF('Bid Log'!$AA$2:$AA$341=Tables!J$7,IF('Bid Log'!$J$2:$J$341=Tables!$D4,'Bid Log'!$A$2:$A$341)))</f>
        <v>6</v>
      </c>
      <c r="N31" s="63" t="n">
        <f aca="false" t="array" ref="N31:N31">SUM(IF('Bid Log'!$AA$2:$AA$341=Tables!J$7,IF('Bid Log'!$J$2:$J$341=Tables!$D4,'Bid Log'!$P$2:$P$341)))</f>
        <v>319514</v>
      </c>
      <c r="O31" s="52" t="n">
        <f aca="false" t="array" ref="O31:O31">COUNT(IF('Bid Log'!$AA$2:$AA$341=Tables!J$8,IF('Bid Log'!$J$2:$J$341=Tables!$D4,'Bid Log'!$A$2:$A$341)))</f>
        <v>0</v>
      </c>
      <c r="P31" s="63" t="n">
        <f aca="false" t="array" ref="P31:P31">SUM(IF('Bid Log'!$AA$2:$AA$341=Tables!J$8,IF('Bid Log'!$J$2:$J$341=Tables!$D4,'Bid Log'!$P$2:$P$341)))</f>
        <v>0</v>
      </c>
      <c r="Q31" s="52" t="n">
        <f aca="false" t="array" ref="Q31:Q31">COUNT(IF('Bid Log'!$AA$2:$AA$341=Tables!J$9,IF('Bid Log'!$J$2:$J$341=Tables!$D4,'Bid Log'!$A$2:$A$341)))</f>
        <v>0</v>
      </c>
      <c r="R31" s="63" t="n">
        <f aca="false" t="array" ref="R31:R31">SUM(IF('Bid Log'!$AA$2:$AA$341=Tables!J$9,IF('Bid Log'!$J$2:$J$341=Tables!$D4,'Bid Log'!$P$2:$P$341)))</f>
        <v>0</v>
      </c>
      <c r="S31" s="52" t="n">
        <f aca="false" t="array" ref="S31:S31">COUNT(IF('Bid Log'!$AA$2:$AA$341=Tables!J$10,IF('Bid Log'!$J$2:$J$341=Tables!$D4,'Bid Log'!$A$2:$A$341)))</f>
        <v>9</v>
      </c>
      <c r="T31" s="63" t="n">
        <f aca="false" t="array" ref="T31:T31">SUM(IF('Bid Log'!$AA$2:$AA$341=Tables!J$10,IF('Bid Log'!$J$2:$J$341=Tables!$D4,'Bid Log'!$P$2:$P$341)))</f>
        <v>967211</v>
      </c>
      <c r="U31" s="52" t="n">
        <f aca="false" t="array" ref="U31:U31">COUNT(IF('Bid Log'!$AA$2:$AA$341=tables!#ref!,IF('Bid Log'!$J$2:$J$341=Tables!$D4,'Bid Log'!$A$2:$A$341)))</f>
        <v>0</v>
      </c>
      <c r="V31" s="63" t="e">
        <f aca="false" t="array" ref="V31:V31">SUM(IF('Bid Log'!$AA$2:$AA$341=tables!#ref!,IF('Bid Log'!$J$2:$J$341=Tables!$D4,'Bid Log'!$P$2:$P$341)))</f>
        <v>#NAME?</v>
      </c>
      <c r="W31" s="59" t="n">
        <f aca="false">SUM(D31/B31)</f>
        <v>0.47196261682243</v>
      </c>
      <c r="X31" s="59" t="n">
        <f aca="false">SUM(E31/C31)</f>
        <v>0.299478677455293</v>
      </c>
      <c r="Y31" s="58" t="n">
        <f aca="false" t="array" ref="Y31:Y31">SUM(IF('Bid Log'!$J$2:$J$341=Tables!$D4,'Bid Log'!$Z$2:$Z$341))</f>
        <v>0</v>
      </c>
      <c r="Z31" s="59" t="n">
        <f aca="false">SUM(Y31/C31)</f>
        <v>0</v>
      </c>
      <c r="AA31" s="58" t="n">
        <f aca="false" t="array" ref="AA31:AA31">SUM(IF('Bid Log'!$J$2:$J$341=Tables!$D4,'Bid Log'!$AI$2:$AI$341))</f>
        <v>0</v>
      </c>
      <c r="AB31" s="59" t="e">
        <f aca="false">SUM(AA31/F31)</f>
        <v>#DIV/0!</v>
      </c>
    </row>
    <row r="32" s="61" customFormat="true" ht="10.2" hidden="false" customHeight="false" outlineLevel="0" collapsed="false">
      <c r="A32" s="50" t="str">
        <f aca="false">Tables!D5</f>
        <v>Competitive</v>
      </c>
      <c r="B32" s="51" t="n">
        <f aca="false" t="array" ref="B32:B32">COUNT(IF('Bid Log'!$J$2:$J$341=Tables!$D5,'Bid Log'!$A$2:$A$341))</f>
        <v>57</v>
      </c>
      <c r="C32" s="58" t="n">
        <f aca="false" t="array" ref="C32:C32">SUM(IF('Bid Log'!$J$2:$J$341=Tables!$D5,'Bid Log'!$P$2:$P$341))</f>
        <v>16495191</v>
      </c>
      <c r="D32" s="51" t="n">
        <f aca="false" t="array" ref="D32:D32">COUNT(IF('Bid Log'!$AA$2:$AA$341=Tables!J$3,IF('Bid Log'!$J$2:$J$341=Tables!$D5,'Bid Log'!$A$2:$A$341)))</f>
        <v>12</v>
      </c>
      <c r="E32" s="63" t="n">
        <f aca="false" t="array" ref="E32:E32">SUM(IF('Bid Log'!$AA$2:$AA$341=Tables!J$3,IF('Bid Log'!$J$2:$J$341=Tables!$D5,'Bid Log'!$P$2:$P$341)))</f>
        <v>5766324</v>
      </c>
      <c r="F32" s="63" t="n">
        <f aca="false" t="array" ref="F32:F32">SUM(IF('Bid Log'!$AA$2:$AA$341=Tables!J$3,IF('Bid Log'!$J$2:$J$341=Tables!$D5,'Bid Log'!$AH$2:$AH$341)))</f>
        <v>2126252</v>
      </c>
      <c r="G32" s="52" t="n">
        <f aca="false" t="array" ref="G32:G32">COUNT(IF('Bid Log'!$AA$2:$AA$341=Tables!J$4,IF('Bid Log'!$J$2:$J$341=Tables!$D5,'Bid Log'!$A$2:$A$341)))</f>
        <v>33</v>
      </c>
      <c r="H32" s="63" t="n">
        <f aca="false" t="array" ref="H32:H32">SUM(IF('Bid Log'!$AA$2:$AA$341=Tables!J$4,IF('Bid Log'!$J$2:$J$341=Tables!$D5,'Bid Log'!$P$2:$P$341)))</f>
        <v>10331669</v>
      </c>
      <c r="I32" s="52" t="n">
        <f aca="false" t="array" ref="I32:I32">COUNT(IF('Bid Log'!$AA$2:$AA$341=Tables!J$5,IF('Bid Log'!$J$2:$J$341=Tables!$D5,'Bid Log'!$A$2:$A$341)))</f>
        <v>0</v>
      </c>
      <c r="J32" s="63" t="n">
        <f aca="false" t="array" ref="J32:J32">SUM(IF('Bid Log'!$AA$2:$AA$341=Tables!J$5,IF('Bid Log'!$J$2:$J$341=Tables!$D5,'Bid Log'!$P$2:$P$341)))</f>
        <v>0</v>
      </c>
      <c r="K32" s="52" t="n">
        <f aca="false" t="array" ref="K32:K32">COUNT(IF('Bid Log'!$AA$2:$AA$341=Tables!J$6,IF('Bid Log'!$J$2:$J$341=Tables!$D5,'Bid Log'!$A$2:$A$341)))</f>
        <v>2</v>
      </c>
      <c r="L32" s="63" t="n">
        <f aca="false" t="array" ref="L32:L32">SUM(IF('Bid Log'!$AA$2:$AA$341=Tables!J$6,IF('Bid Log'!$J$2:$J$341=Tables!$D5,'Bid Log'!$P$2:$P$341)))</f>
        <v>94071</v>
      </c>
      <c r="M32" s="52" t="n">
        <f aca="false" t="array" ref="M32:M32">COUNT(IF('Bid Log'!$AA$2:$AA$341=Tables!J$7,IF('Bid Log'!$J$2:$J$341=Tables!$D5,'Bid Log'!$A$2:$A$341)))</f>
        <v>2</v>
      </c>
      <c r="N32" s="63" t="n">
        <f aca="false" t="array" ref="N32:N32">SUM(IF('Bid Log'!$AA$2:$AA$341=Tables!J$7,IF('Bid Log'!$J$2:$J$341=Tables!$D5,'Bid Log'!$P$2:$P$341)))</f>
        <v>303127</v>
      </c>
      <c r="O32" s="52" t="n">
        <f aca="false" t="array" ref="O32:O32">COUNT(IF('Bid Log'!$AA$2:$AA$341=Tables!J$8,IF('Bid Log'!$J$2:$J$341=Tables!$D5,'Bid Log'!$A$2:$A$341)))</f>
        <v>0</v>
      </c>
      <c r="P32" s="63" t="n">
        <f aca="false" t="array" ref="P32:P32">SUM(IF('Bid Log'!$AA$2:$AA$341=Tables!J$8,IF('Bid Log'!$J$2:$J$341=Tables!$D5,'Bid Log'!$P$2:$P$341)))</f>
        <v>0</v>
      </c>
      <c r="Q32" s="52" t="n">
        <f aca="false" t="array" ref="Q32:Q32">COUNT(IF('Bid Log'!$AA$2:$AA$341=Tables!J$9,IF('Bid Log'!$J$2:$J$341=Tables!$D5,'Bid Log'!$A$2:$A$341)))</f>
        <v>0</v>
      </c>
      <c r="R32" s="63" t="n">
        <f aca="false" t="array" ref="R32:R32">SUM(IF('Bid Log'!$AA$2:$AA$341=Tables!J$9,IF('Bid Log'!$J$2:$J$341=Tables!$D5,'Bid Log'!$P$2:$P$341)))</f>
        <v>0</v>
      </c>
      <c r="S32" s="52" t="n">
        <f aca="false" t="array" ref="S32:S32">COUNT(IF('Bid Log'!$AA$2:$AA$341=Tables!J$10,IF('Bid Log'!$J$2:$J$341=Tables!$D5,'Bid Log'!$A$2:$A$341)))</f>
        <v>8</v>
      </c>
      <c r="T32" s="63" t="n">
        <f aca="false" t="array" ref="T32:T32">SUM(IF('Bid Log'!$AA$2:$AA$341=Tables!J$10,IF('Bid Log'!$J$2:$J$341=Tables!$D5,'Bid Log'!$P$2:$P$341)))</f>
        <v>0</v>
      </c>
      <c r="U32" s="52" t="n">
        <f aca="false" t="array" ref="U32:U32">COUNT(IF('Bid Log'!$AA$2:$AA$341=tables!#ref!,IF('Bid Log'!$J$2:$J$341=Tables!$D5,'Bid Log'!$A$2:$A$341)))</f>
        <v>0</v>
      </c>
      <c r="V32" s="63" t="e">
        <f aca="false" t="array" ref="V32:V32">SUM(IF('Bid Log'!$AA$2:$AA$341=tables!#ref!,IF('Bid Log'!$J$2:$J$341=Tables!$D5,'Bid Log'!$P$2:$P$341)))</f>
        <v>#NAME?</v>
      </c>
      <c r="W32" s="59" t="n">
        <f aca="false">SUM(D32/B32)</f>
        <v>0.210526315789474</v>
      </c>
      <c r="X32" s="59" t="n">
        <f aca="false">SUM(E32/C32)</f>
        <v>0.349576067351994</v>
      </c>
      <c r="Y32" s="58" t="n">
        <f aca="false" t="array" ref="Y32:Y32">SUM(IF('Bid Log'!$J$2:$J$341=Tables!$D5,'Bid Log'!$Z$2:$Z$341))</f>
        <v>0</v>
      </c>
      <c r="Z32" s="59" t="n">
        <f aca="false">SUM(Y32/C32)</f>
        <v>0</v>
      </c>
      <c r="AA32" s="58" t="n">
        <f aca="false" t="array" ref="AA32:AA32">SUM(IF('Bid Log'!$J$2:$J$341=Tables!$D5,'Bid Log'!$AI$2:$AI$341))</f>
        <v>0</v>
      </c>
      <c r="AB32" s="59" t="n">
        <f aca="false">SUM(AA32/F32)</f>
        <v>0</v>
      </c>
    </row>
    <row r="33" s="61" customFormat="true" ht="10.2" hidden="false" customHeight="false" outlineLevel="0" collapsed="false">
      <c r="A33" s="61" t="str">
        <f aca="false">Tables!D6</f>
        <v>Public Works</v>
      </c>
      <c r="B33" s="60" t="n">
        <f aca="false" t="array" ref="B33:B33">COUNT(IF('Bid Log'!$J$2:$J$341=Tables!$D6,'Bid Log'!$A$2:$A$341))</f>
        <v>2</v>
      </c>
      <c r="C33" s="58" t="n">
        <f aca="false" t="array" ref="C33:C33">SUM(IF('Bid Log'!$J$2:$J$341=Tables!$D6,'Bid Log'!$P$2:$P$341))</f>
        <v>0</v>
      </c>
      <c r="D33" s="60" t="n">
        <f aca="false" t="array" ref="D33:D33">COUNT(IF('Bid Log'!$AA$2:$AA$341=Tables!J$3,IF('Bid Log'!$J$2:$J$341=Tables!$D6,'Bid Log'!$A$2:$A$341)))</f>
        <v>0</v>
      </c>
      <c r="E33" s="63" t="n">
        <f aca="false" t="array" ref="E33:E33">SUM(IF('Bid Log'!$AA$2:$AA$341=Tables!J$3,IF('Bid Log'!$J$2:$J$341=Tables!$D6,'Bid Log'!$P$2:$P$341)))</f>
        <v>0</v>
      </c>
      <c r="F33" s="63" t="n">
        <f aca="false" t="array" ref="F33:F33">SUM(IF('Bid Log'!$AA$2:$AA$341=Tables!J$3,IF('Bid Log'!$J$2:$J$341=Tables!$D6,'Bid Log'!$AH$2:$AH$341)))</f>
        <v>0</v>
      </c>
      <c r="G33" s="62" t="n">
        <f aca="false" t="array" ref="G33:G33">COUNT(IF('Bid Log'!$AA$2:$AA$341=Tables!J$4,IF('Bid Log'!$J$2:$J$341=Tables!$D6,'Bid Log'!$A$2:$A$341)))</f>
        <v>2</v>
      </c>
      <c r="H33" s="63" t="n">
        <f aca="false" t="array" ref="H33:H33">SUM(IF('Bid Log'!$AA$2:$AA$341=Tables!J$4,IF('Bid Log'!$J$2:$J$341=Tables!$D6,'Bid Log'!$P$2:$P$341)))</f>
        <v>0</v>
      </c>
      <c r="I33" s="62" t="n">
        <f aca="false" t="array" ref="I33:I33">COUNT(IF('Bid Log'!$AA$2:$AA$341=Tables!J$5,IF('Bid Log'!$J$2:$J$341=Tables!$D6,'Bid Log'!$A$2:$A$341)))</f>
        <v>0</v>
      </c>
      <c r="J33" s="63" t="n">
        <f aca="false" t="array" ref="J33:J33">SUM(IF('Bid Log'!$AA$2:$AA$341=Tables!J$5,IF('Bid Log'!$J$2:$J$341=Tables!$D6,'Bid Log'!$P$2:$P$341)))</f>
        <v>0</v>
      </c>
      <c r="K33" s="62" t="n">
        <f aca="false" t="array" ref="K33:K33">COUNT(IF('Bid Log'!$AA$2:$AA$341=Tables!J$6,IF('Bid Log'!$J$2:$J$341=Tables!$D6,'Bid Log'!$A$2:$A$341)))</f>
        <v>0</v>
      </c>
      <c r="L33" s="63" t="n">
        <f aca="false" t="array" ref="L33:L33">SUM(IF('Bid Log'!$AA$2:$AA$341=Tables!J$6,IF('Bid Log'!$J$2:$J$341=Tables!$D6,'Bid Log'!$P$2:$P$341)))</f>
        <v>0</v>
      </c>
      <c r="M33" s="62" t="n">
        <f aca="false" t="array" ref="M33:M33">COUNT(IF('Bid Log'!$AA$2:$AA$341=Tables!J$7,IF('Bid Log'!$J$2:$J$341=Tables!$D6,'Bid Log'!$A$2:$A$341)))</f>
        <v>0</v>
      </c>
      <c r="N33" s="63" t="n">
        <f aca="false" t="array" ref="N33:N33">SUM(IF('Bid Log'!$AA$2:$AA$341=Tables!J$7,IF('Bid Log'!$J$2:$J$341=Tables!$D6,'Bid Log'!$P$2:$P$341)))</f>
        <v>0</v>
      </c>
      <c r="O33" s="62" t="n">
        <f aca="false" t="array" ref="O33:O33">COUNT(IF('Bid Log'!$AA$2:$AA$341=Tables!J$8,IF('Bid Log'!$J$2:$J$341=Tables!$D6,'Bid Log'!$A$2:$A$341)))</f>
        <v>0</v>
      </c>
      <c r="P33" s="63" t="n">
        <f aca="false" t="array" ref="P33:P33">SUM(IF('Bid Log'!$AA$2:$AA$341=Tables!J$8,IF('Bid Log'!$J$2:$J$341=Tables!$D6,'Bid Log'!$P$2:$P$341)))</f>
        <v>0</v>
      </c>
      <c r="Q33" s="62" t="n">
        <f aca="false" t="array" ref="Q33:Q33">COUNT(IF('Bid Log'!$AA$2:$AA$341=Tables!J$9,IF('Bid Log'!$J$2:$J$341=Tables!$D6,'Bid Log'!$A$2:$A$341)))</f>
        <v>0</v>
      </c>
      <c r="R33" s="63" t="n">
        <f aca="false" t="array" ref="R33:R33">SUM(IF('Bid Log'!$AA$2:$AA$341=Tables!J$9,IF('Bid Log'!$J$2:$J$341=Tables!$D6,'Bid Log'!$P$2:$P$341)))</f>
        <v>0</v>
      </c>
      <c r="S33" s="62" t="n">
        <f aca="false" t="array" ref="S33:S33">COUNT(IF('Bid Log'!$AA$2:$AA$341=Tables!J$10,IF('Bid Log'!$J$2:$J$341=Tables!$D6,'Bid Log'!$A$2:$A$341)))</f>
        <v>0</v>
      </c>
      <c r="T33" s="63" t="n">
        <f aca="false" t="array" ref="T33:T33">SUM(IF('Bid Log'!$AA$2:$AA$341=Tables!J$10,IF('Bid Log'!$J$2:$J$341=Tables!$D6,'Bid Log'!$P$2:$P$341)))</f>
        <v>0</v>
      </c>
      <c r="U33" s="62" t="n">
        <f aca="false" t="array" ref="U33:U33">COUNT(IF('Bid Log'!$AA$2:$AA$341=tables!#ref!,IF('Bid Log'!$J$2:$J$341=Tables!$D6,'Bid Log'!$A$2:$A$341)))</f>
        <v>0</v>
      </c>
      <c r="V33" s="63" t="e">
        <f aca="false" t="array" ref="V33:V33">SUM(IF('Bid Log'!$AA$2:$AA$341=tables!#ref!,IF('Bid Log'!$J$2:$J$341=Tables!$D6,'Bid Log'!$P$2:$P$341)))</f>
        <v>#NAME?</v>
      </c>
      <c r="W33" s="59" t="n">
        <f aca="false">SUM(D33/B33)</f>
        <v>0</v>
      </c>
      <c r="X33" s="59" t="e">
        <f aca="false">SUM(E33/C33)</f>
        <v>#DIV/0!</v>
      </c>
      <c r="Y33" s="58" t="n">
        <f aca="false" t="array" ref="Y33:Y33">SUM(IF('Bid Log'!$J$2:$J$341=Tables!$D6,'Bid Log'!$Z$2:$Z$341))</f>
        <v>0</v>
      </c>
      <c r="Z33" s="59" t="e">
        <f aca="false">SUM(Y33/C33)</f>
        <v>#DIV/0!</v>
      </c>
      <c r="AA33" s="58" t="n">
        <f aca="false" t="array" ref="AA33:AA33">SUM(IF('Bid Log'!$J$2:$J$341=Tables!$D6,'Bid Log'!$AI$2:$AI$341))</f>
        <v>0</v>
      </c>
      <c r="AB33" s="59" t="e">
        <f aca="false">SUM(AA33/F33)</f>
        <v>#DIV/0!</v>
      </c>
    </row>
    <row r="34" s="65" customFormat="true" ht="10.2" hidden="false" customHeight="false" outlineLevel="0" collapsed="false">
      <c r="A34" s="61" t="str">
        <f aca="false">Tables!D7</f>
        <v>Budget</v>
      </c>
      <c r="B34" s="60" t="n">
        <f aca="false" t="array" ref="B34:B34">COUNT(IF('Bid Log'!$J$2:$J$341=Tables!$D7,'Bid Log'!$A$2:$A$341))</f>
        <v>34</v>
      </c>
      <c r="C34" s="58" t="n">
        <f aca="false" t="array" ref="C34:C34">SUM(IF('Bid Log'!$J$2:$J$341=Tables!$D7,'Bid Log'!$P$2:$P$341))</f>
        <v>32885662</v>
      </c>
      <c r="D34" s="60" t="n">
        <f aca="false" t="array" ref="D34:D34">COUNT(IF('Bid Log'!$AA$2:$AA$341=Tables!J$3,IF('Bid Log'!$J$2:$J$341=Tables!$D7,'Bid Log'!$A$2:$A$341)))</f>
        <v>8</v>
      </c>
      <c r="E34" s="63" t="n">
        <f aca="false" t="array" ref="E34:E34">SUM(IF('Bid Log'!$AA$2:$AA$341=Tables!J$3,IF('Bid Log'!$J$2:$J$341=Tables!$D7,'Bid Log'!$P$2:$P$341)))</f>
        <v>2782694</v>
      </c>
      <c r="F34" s="63" t="n">
        <f aca="false" t="array" ref="F34:F34">SUM(IF('Bid Log'!$AA$2:$AA$341=Tables!J$3,IF('Bid Log'!$J$2:$J$341=Tables!$D7,'Bid Log'!$AH$2:$AH$341)))</f>
        <v>2515000</v>
      </c>
      <c r="G34" s="62" t="n">
        <f aca="false" t="array" ref="G34:G34">COUNT(IF('Bid Log'!$AA$2:$AA$341=Tables!J$4,IF('Bid Log'!$J$2:$J$341=Tables!$D7,'Bid Log'!$A$2:$A$341)))</f>
        <v>8</v>
      </c>
      <c r="H34" s="63" t="n">
        <f aca="false" t="array" ref="H34:H34">SUM(IF('Bid Log'!$AA$2:$AA$341=Tables!J$4,IF('Bid Log'!$J$2:$J$341=Tables!$D7,'Bid Log'!$P$2:$P$341)))</f>
        <v>25095830</v>
      </c>
      <c r="I34" s="62" t="n">
        <f aca="false" t="array" ref="I34:I34">COUNT(IF('Bid Log'!$AA$2:$AA$341=Tables!J$5,IF('Bid Log'!$J$2:$J$341=Tables!$D7,'Bid Log'!$A$2:$A$341)))</f>
        <v>0</v>
      </c>
      <c r="J34" s="63" t="n">
        <f aca="false" t="array" ref="J34:J34">SUM(IF('Bid Log'!$AA$2:$AA$341=Tables!J$5,IF('Bid Log'!$J$2:$J$341=Tables!$D7,'Bid Log'!$P$2:$P$341)))</f>
        <v>0</v>
      </c>
      <c r="K34" s="62" t="n">
        <f aca="false" t="array" ref="K34:K34">COUNT(IF('Bid Log'!$AA$2:$AA$341=Tables!J$6,IF('Bid Log'!$J$2:$J$341=Tables!$D7,'Bid Log'!$A$2:$A$341)))</f>
        <v>9</v>
      </c>
      <c r="L34" s="63" t="n">
        <f aca="false" t="array" ref="L34:L34">SUM(IF('Bid Log'!$AA$2:$AA$341=Tables!J$6,IF('Bid Log'!$J$2:$J$341=Tables!$D7,'Bid Log'!$P$2:$P$341)))</f>
        <v>885989</v>
      </c>
      <c r="M34" s="62" t="n">
        <f aca="false" t="array" ref="M34:M34">COUNT(IF('Bid Log'!$AA$2:$AA$341=Tables!J$7,IF('Bid Log'!$J$2:$J$341=Tables!$D7,'Bid Log'!$A$2:$A$341)))</f>
        <v>4</v>
      </c>
      <c r="N34" s="63" t="n">
        <f aca="false" t="array" ref="N34:N34">SUM(IF('Bid Log'!$AA$2:$AA$341=Tables!J$7,IF('Bid Log'!$J$2:$J$341=Tables!$D7,'Bid Log'!$P$2:$P$341)))</f>
        <v>3546849</v>
      </c>
      <c r="O34" s="62" t="n">
        <f aca="false" t="array" ref="O34:O34">COUNT(IF('Bid Log'!$AA$2:$AA$341=Tables!J$8,IF('Bid Log'!$J$2:$J$341=Tables!$D7,'Bid Log'!$A$2:$A$341)))</f>
        <v>0</v>
      </c>
      <c r="P34" s="63" t="n">
        <f aca="false" t="array" ref="P34:P34">SUM(IF('Bid Log'!$AA$2:$AA$341=Tables!J$8,IF('Bid Log'!$J$2:$J$341=Tables!$D7,'Bid Log'!$P$2:$P$341)))</f>
        <v>0</v>
      </c>
      <c r="Q34" s="62" t="n">
        <f aca="false" t="array" ref="Q34:Q34">COUNT(IF('Bid Log'!$AA$2:$AA$341=Tables!J$9,IF('Bid Log'!$J$2:$J$341=Tables!$D7,'Bid Log'!$A$2:$A$341)))</f>
        <v>0</v>
      </c>
      <c r="R34" s="63" t="n">
        <f aca="false" t="array" ref="R34:R34">SUM(IF('Bid Log'!$AA$2:$AA$341=Tables!J$9,IF('Bid Log'!$J$2:$J$341=Tables!$D7,'Bid Log'!$P$2:$P$341)))</f>
        <v>0</v>
      </c>
      <c r="S34" s="62" t="n">
        <f aca="false" t="array" ref="S34:S34">COUNT(IF('Bid Log'!$AA$2:$AA$341=Tables!J$10,IF('Bid Log'!$J$2:$J$341=Tables!$D7,'Bid Log'!$A$2:$A$341)))</f>
        <v>5</v>
      </c>
      <c r="T34" s="63" t="n">
        <f aca="false" t="array" ref="T34:T34">SUM(IF('Bid Log'!$AA$2:$AA$341=Tables!J$10,IF('Bid Log'!$J$2:$J$341=Tables!$D7,'Bid Log'!$P$2:$P$341)))</f>
        <v>574300</v>
      </c>
      <c r="U34" s="62" t="n">
        <f aca="false" t="array" ref="U34:U34">COUNT(IF('Bid Log'!$AA$2:$AA$341=tables!#ref!,IF('Bid Log'!$J$2:$J$341=Tables!$D7,'Bid Log'!$A$2:$A$341)))</f>
        <v>0</v>
      </c>
      <c r="V34" s="63" t="e">
        <f aca="false" t="array" ref="V34:V34">SUM(IF('Bid Log'!$AA$2:$AA$341=tables!#ref!,IF('Bid Log'!$J$2:$J$341=Tables!$D7,'Bid Log'!$P$2:$P$341)))</f>
        <v>#NAME?</v>
      </c>
      <c r="W34" s="64" t="n">
        <f aca="false">SUM(D34/B34)</f>
        <v>0.235294117647059</v>
      </c>
      <c r="X34" s="64" t="n">
        <f aca="false">SUM(E34/C34)</f>
        <v>0.0846172413983942</v>
      </c>
      <c r="Y34" s="58" t="n">
        <f aca="false" t="array" ref="Y34:Y34">SUM(IF('Bid Log'!$J$2:$J$341=Tables!$D7,'Bid Log'!$Z$2:$Z$341))</f>
        <v>0</v>
      </c>
      <c r="Z34" s="59" t="n">
        <f aca="false">SUM(Y34/C34)</f>
        <v>0</v>
      </c>
      <c r="AA34" s="58" t="n">
        <f aca="false" t="array" ref="AA34:AA34">SUM(IF('Bid Log'!$J$2:$J$341=Tables!$D7,'Bid Log'!$AI$2:$AI$341))</f>
        <v>0</v>
      </c>
      <c r="AB34" s="59" t="n">
        <f aca="false">SUM(AA34/F34)</f>
        <v>0</v>
      </c>
    </row>
    <row r="35" s="61" customFormat="true" ht="10.2" hidden="false" customHeight="false" outlineLevel="0" collapsed="false">
      <c r="A35" s="66"/>
      <c r="B35" s="67" t="n">
        <f aca="false">SUM(B30:B34)</f>
        <v>331</v>
      </c>
      <c r="C35" s="69" t="n">
        <f aca="false">SUM(C30:C34)</f>
        <v>72973905</v>
      </c>
      <c r="D35" s="72" t="n">
        <f aca="false">SUM(D30:D34)</f>
        <v>129</v>
      </c>
      <c r="E35" s="69" t="n">
        <f aca="false">SUM(E30:E34)</f>
        <v>16288229</v>
      </c>
      <c r="F35" s="69" t="n">
        <f aca="false">SUM(F30:F34)</f>
        <v>4672589.3</v>
      </c>
      <c r="G35" s="72" t="n">
        <f aca="false">SUM(G30:G34)</f>
        <v>99</v>
      </c>
      <c r="H35" s="69" t="n">
        <f aca="false">SUM(H30:H34)</f>
        <v>48663413</v>
      </c>
      <c r="I35" s="72" t="n">
        <f aca="false">SUM(I30:I34)</f>
        <v>0</v>
      </c>
      <c r="J35" s="69" t="n">
        <f aca="false">SUM(J30:J34)</f>
        <v>0</v>
      </c>
      <c r="K35" s="72" t="n">
        <f aca="false">SUM(K30:K34)</f>
        <v>66</v>
      </c>
      <c r="L35" s="69" t="n">
        <f aca="false">SUM(L30:L34)</f>
        <v>2303462</v>
      </c>
      <c r="M35" s="72" t="n">
        <f aca="false">SUM(M30:M34)</f>
        <v>13</v>
      </c>
      <c r="N35" s="69" t="n">
        <f aca="false">SUM(N30:N34)</f>
        <v>4177290</v>
      </c>
      <c r="O35" s="72" t="n">
        <f aca="false">SUM(O30:O34)</f>
        <v>0</v>
      </c>
      <c r="P35" s="69" t="n">
        <f aca="false">SUM(P30:P34)</f>
        <v>0</v>
      </c>
      <c r="Q35" s="72" t="n">
        <f aca="false">SUM(Q30:Q34)</f>
        <v>0</v>
      </c>
      <c r="R35" s="69" t="n">
        <f aca="false">SUM(R30:R34)</f>
        <v>0</v>
      </c>
      <c r="S35" s="72" t="n">
        <f aca="false">SUM(S30:S34)</f>
        <v>24</v>
      </c>
      <c r="T35" s="69" t="n">
        <f aca="false">SUM(T30:T34)</f>
        <v>1541511</v>
      </c>
      <c r="U35" s="72" t="n">
        <f aca="false">SUM(U30:U34)</f>
        <v>0</v>
      </c>
      <c r="V35" s="69" t="e">
        <f aca="false">SUM(V30:V34)</f>
        <v>#NAME?</v>
      </c>
      <c r="W35" s="68" t="n">
        <f aca="false">SUM(D35/B35)</f>
        <v>0.389728096676737</v>
      </c>
      <c r="X35" s="68" t="n">
        <f aca="false">SUM(E35/C35)</f>
        <v>0.223206213234717</v>
      </c>
      <c r="Y35" s="69" t="n">
        <f aca="false">SUM(Y30:Y34)</f>
        <v>0</v>
      </c>
      <c r="Z35" s="68" t="n">
        <f aca="false">SUM(Y35/C35)</f>
        <v>0</v>
      </c>
      <c r="AA35" s="69" t="n">
        <f aca="false">SUM(AA30:AA34)</f>
        <v>0</v>
      </c>
      <c r="AB35" s="68" t="n">
        <f aca="false">SUM(AA35/E35)</f>
        <v>0</v>
      </c>
    </row>
    <row r="36" s="61" customFormat="true" ht="10.2" hidden="false" customHeight="false" outlineLevel="0" collapsed="false">
      <c r="A36" s="70" t="str">
        <f aca="false">Tables!E2</f>
        <v>Design Type</v>
      </c>
      <c r="B36" s="60"/>
      <c r="C36" s="63"/>
      <c r="D36" s="60"/>
      <c r="E36" s="63"/>
      <c r="F36" s="63"/>
      <c r="G36" s="62"/>
      <c r="H36" s="63"/>
      <c r="I36" s="62"/>
      <c r="J36" s="63"/>
      <c r="K36" s="62"/>
      <c r="L36" s="63"/>
      <c r="M36" s="62"/>
      <c r="N36" s="63"/>
      <c r="O36" s="62"/>
      <c r="P36" s="63"/>
      <c r="Q36" s="62"/>
      <c r="R36" s="63"/>
      <c r="S36" s="62"/>
      <c r="T36" s="63"/>
      <c r="U36" s="62"/>
      <c r="V36" s="63"/>
      <c r="W36" s="63"/>
      <c r="X36" s="62"/>
    </row>
    <row r="37" s="61" customFormat="true" ht="10.2" hidden="false" customHeight="false" outlineLevel="0" collapsed="false">
      <c r="A37" s="61" t="str">
        <f aca="false">Tables!E3</f>
        <v>Engineered</v>
      </c>
      <c r="B37" s="60" t="n">
        <f aca="false" t="array" ref="B37:B37">COUNT(IF('Bid Log'!$K$2:$K$341=Tables!$E3,'Bid Log'!$A$2:$A$341))</f>
        <v>104</v>
      </c>
      <c r="C37" s="63" t="n">
        <f aca="false" t="array" ref="C37:C37">SUM(IF('Bid Log'!$K$2:$K$341=Tables!$E3,'Bid Log'!$P$2:$P$341))</f>
        <v>42259268</v>
      </c>
      <c r="D37" s="51" t="n">
        <f aca="false" t="array" ref="D37:D37">COUNT(IF('Bid Log'!$AA$2:$AA$341=Tables!J$3,IF('Bid Log'!$K$2:$K$341=Tables!$E3,'Bid Log'!$A$2:$A$341)))</f>
        <v>32</v>
      </c>
      <c r="E37" s="63" t="n">
        <f aca="false" t="array" ref="E37:E37">SUM(IF('Bid Log'!$AA$2:$AA$341=Tables!J$3,IF('Bid Log'!$K$2:$K$341=Tables!$E3,'Bid Log'!$P$2:$P$341)))</f>
        <v>9469396</v>
      </c>
      <c r="F37" s="63" t="n">
        <f aca="false" t="array" ref="F37:F37">SUM(IF('Bid Log'!$AA$2:$AA$341=Tables!J$3,IF('Bid Log'!$K$2:$K$341=Tables!$E3,'Bid Log'!$AH$2:$AH$341)))</f>
        <v>2157589.3</v>
      </c>
      <c r="G37" s="52" t="n">
        <f aca="false" t="array" ref="G37:G37">COUNT(IF('Bid Log'!$AA$2:$AA$341=Tables!J$4,IF('Bid Log'!$K$2:$K$341=Tables!$E3,'Bid Log'!$A$2:$A$341)))</f>
        <v>51</v>
      </c>
      <c r="H37" s="63" t="n">
        <f aca="false" t="array" ref="H37:H37">SUM(IF('Bid Log'!$AA$2:$AA$341=Tables!J$4,IF('Bid Log'!$K$2:$K$341=Tables!$E3,'Bid Log'!$P$2:$P$341)))</f>
        <v>32000933</v>
      </c>
      <c r="I37" s="52" t="n">
        <f aca="false" t="array" ref="I37:I37">COUNT(IF('Bid Log'!$AA$2:$AA$341=Tables!J$5,IF('Bid Log'!$K$2:$K$341=Tables!$E3,'Bid Log'!$A$2:$A$341)))</f>
        <v>0</v>
      </c>
      <c r="J37" s="63" t="n">
        <f aca="false" t="array" ref="J37:J37">SUM(IF('Bid Log'!$AA$2:$AA$341=Tables!J$5,IF('Bid Log'!$K$2:$K$341=Tables!$E3,'Bid Log'!$P$2:$P$341)))</f>
        <v>0</v>
      </c>
      <c r="K37" s="52" t="n">
        <f aca="false" t="array" ref="K37:K37">COUNT(IF('Bid Log'!$AA$2:$AA$341=Tables!J$6,IF('Bid Log'!$K$2:$K$341=Tables!$E3,'Bid Log'!$A$2:$A$341)))</f>
        <v>7</v>
      </c>
      <c r="L37" s="63" t="n">
        <f aca="false" t="array" ref="L37:L37">SUM(IF('Bid Log'!$AA$2:$AA$341=Tables!J$6,IF('Bid Log'!$K$2:$K$341=Tables!$E3,'Bid Log'!$P$2:$P$341)))</f>
        <v>449079</v>
      </c>
      <c r="M37" s="52" t="n">
        <f aca="false" t="array" ref="M37:M37">COUNT(IF('Bid Log'!$AA$2:$AA$341=Tables!J$7,IF('Bid Log'!$K$2:$K$341=Tables!$E3,'Bid Log'!$A$2:$A$341)))</f>
        <v>2</v>
      </c>
      <c r="N37" s="63" t="n">
        <f aca="false" t="array" ref="N37:N37">SUM(IF('Bid Log'!$AA$2:$AA$341=Tables!J$7,IF('Bid Log'!$K$2:$K$341=Tables!$E3,'Bid Log'!$P$2:$P$341)))</f>
        <v>339860</v>
      </c>
      <c r="O37" s="52" t="n">
        <f aca="false" t="array" ref="O37:O37">COUNT(IF('Bid Log'!$AA$2:$AA$341=Tables!J$8,IF('Bid Log'!$K$2:$K$341=Tables!$E3,'Bid Log'!$A$2:$A$341)))</f>
        <v>0</v>
      </c>
      <c r="P37" s="63" t="n">
        <f aca="false" t="array" ref="P37:P37">SUM(IF('Bid Log'!$AA$2:$AA$341=Tables!J$8,IF('Bid Log'!$K$2:$K$341=Tables!$E3,'Bid Log'!$P$2:$P$341)))</f>
        <v>0</v>
      </c>
      <c r="Q37" s="52" t="n">
        <f aca="false" t="array" ref="Q37:Q37">COUNT(IF('Bid Log'!$AA$2:$AA$341=Tables!J$9,IF('Bid Log'!$K$2:$K$341=Tables!$E3,'Bid Log'!$A$2:$A$341)))</f>
        <v>0</v>
      </c>
      <c r="R37" s="63" t="n">
        <f aca="false" t="array" ref="R37:R37">SUM(IF('Bid Log'!$AA$2:$AA$341=Tables!J$9,IF('Bid Log'!$K$2:$K$341=Tables!$E3,'Bid Log'!$P$2:$P$341)))</f>
        <v>0</v>
      </c>
      <c r="S37" s="52" t="n">
        <f aca="false" t="array" ref="S37:S37">COUNT(IF('Bid Log'!$AA$2:$AA$341=Tables!J$10,IF('Bid Log'!$K$2:$K$341=Tables!$E3,'Bid Log'!$A$2:$A$341)))</f>
        <v>12</v>
      </c>
      <c r="T37" s="63" t="n">
        <f aca="false" t="array" ref="T37:T37">SUM(IF('Bid Log'!$AA$2:$AA$341=Tables!J$10,IF('Bid Log'!$K$2:$K$341=Tables!$E3,'Bid Log'!$P$2:$P$341)))</f>
        <v>0</v>
      </c>
      <c r="U37" s="52" t="n">
        <f aca="false" t="array" ref="U37:U37">COUNT(IF('Bid Log'!$AA$2:$AA$341=tables!#ref!,IF('Bid Log'!$K$2:$K$341=Tables!$E3,'Bid Log'!$A$2:$A$341)))</f>
        <v>0</v>
      </c>
      <c r="V37" s="63" t="e">
        <f aca="false" t="array" ref="V37:V37">SUM(IF('Bid Log'!$AA$2:$AA$341=tables!#ref!,IF('Bid Log'!$K$2:$K$341=Tables!$E3,'Bid Log'!$P$2:$P$341)))</f>
        <v>#NAME?</v>
      </c>
      <c r="W37" s="59" t="n">
        <f aca="false">SUM(D37/B37)</f>
        <v>0.307692307692308</v>
      </c>
      <c r="X37" s="59" t="n">
        <f aca="false">SUM(E37/C37)</f>
        <v>0.22407856189085</v>
      </c>
      <c r="Y37" s="58" t="n">
        <f aca="false" t="array" ref="Y37:Y37">SUM(IF('Bid Log'!$K$2:$K$341=Tables!$E3,'Bid Log'!$Z$2:$Z$341))</f>
        <v>0</v>
      </c>
      <c r="Z37" s="59" t="n">
        <f aca="false">SUM(Y37/C37)</f>
        <v>0</v>
      </c>
      <c r="AA37" s="58" t="n">
        <f aca="false" t="array" ref="AA37:AA37">SUM(IF('Bid Log'!$K$2:$K$341=Tables!$E3,'Bid Log'!$AI$2:$AI$341))</f>
        <v>0</v>
      </c>
      <c r="AB37" s="59" t="n">
        <f aca="false">SUM(AA37/F37)</f>
        <v>0</v>
      </c>
    </row>
    <row r="38" s="61" customFormat="true" ht="10.2" hidden="false" customHeight="false" outlineLevel="0" collapsed="false">
      <c r="A38" s="61" t="str">
        <f aca="false">Tables!E4</f>
        <v>Design/Build</v>
      </c>
      <c r="B38" s="60" t="n">
        <f aca="false" t="array" ref="B38:B38">COUNT(IF('Bid Log'!$K$2:$K$341=Tables!$E4,'Bid Log'!$A$2:$A$341))</f>
        <v>197</v>
      </c>
      <c r="C38" s="63" t="n">
        <f aca="false" t="array" ref="C38:C38">SUM(IF('Bid Log'!$K$2:$K$341=Tables!$E4,'Bid Log'!$P$2:$P$341))</f>
        <v>27320733</v>
      </c>
      <c r="D38" s="51" t="n">
        <f aca="false" t="array" ref="D38:D38">COUNT(IF('Bid Log'!$AA$2:$AA$341=Tables!J$3,IF('Bid Log'!$K$2:$K$341=Tables!$E4,'Bid Log'!$A$2:$A$341)))</f>
        <v>88</v>
      </c>
      <c r="E38" s="63" t="n">
        <f aca="false" t="array" ref="E38:E38">SUM(IF('Bid Log'!$AA$2:$AA$341=Tables!J$3,IF('Bid Log'!$K$2:$K$341=Tables!$E4,'Bid Log'!$P$2:$P$341)))</f>
        <v>6238988</v>
      </c>
      <c r="F38" s="63" t="n">
        <f aca="false" t="array" ref="F38:F38">SUM(IF('Bid Log'!$AA$2:$AA$341=Tables!J$3,IF('Bid Log'!$K$2:$K$341=Tables!$E4,'Bid Log'!$AH$2:$AH$341)))</f>
        <v>2515000</v>
      </c>
      <c r="G38" s="52" t="n">
        <f aca="false" t="array" ref="G38:G38">COUNT(IF('Bid Log'!$AA$2:$AA$341=Tables!J$4,IF('Bid Log'!$K$2:$K$341=Tables!$E4,'Bid Log'!$A$2:$A$341)))</f>
        <v>41</v>
      </c>
      <c r="H38" s="63" t="n">
        <f aca="false" t="array" ref="H38:H38">SUM(IF('Bid Log'!$AA$2:$AA$341=Tables!J$4,IF('Bid Log'!$K$2:$K$341=Tables!$E4,'Bid Log'!$P$2:$P$341)))</f>
        <v>14744702</v>
      </c>
      <c r="I38" s="52" t="n">
        <f aca="false" t="array" ref="I38:I38">COUNT(IF('Bid Log'!$AA$2:$AA$341=Tables!J$5,IF('Bid Log'!$K$2:$K$341=Tables!$E4,'Bid Log'!$A$2:$A$341)))</f>
        <v>0</v>
      </c>
      <c r="J38" s="63" t="n">
        <f aca="false" t="array" ref="J38:J38">SUM(IF('Bid Log'!$AA$2:$AA$341=Tables!J$5,IF('Bid Log'!$K$2:$K$341=Tables!$E4,'Bid Log'!$P$2:$P$341)))</f>
        <v>0</v>
      </c>
      <c r="K38" s="52" t="n">
        <f aca="false" t="array" ref="K38:K38">COUNT(IF('Bid Log'!$AA$2:$AA$341=Tables!J$6,IF('Bid Log'!$K$2:$K$341=Tables!$E4,'Bid Log'!$A$2:$A$341)))</f>
        <v>45</v>
      </c>
      <c r="L38" s="63" t="n">
        <f aca="false" t="array" ref="L38:L38">SUM(IF('Bid Log'!$AA$2:$AA$341=Tables!J$6,IF('Bid Log'!$K$2:$K$341=Tables!$E4,'Bid Log'!$P$2:$P$341)))</f>
        <v>1068102</v>
      </c>
      <c r="M38" s="52" t="n">
        <f aca="false" t="array" ref="M38:M38">COUNT(IF('Bid Log'!$AA$2:$AA$341=Tables!J$7,IF('Bid Log'!$K$2:$K$341=Tables!$E4,'Bid Log'!$A$2:$A$341)))</f>
        <v>10</v>
      </c>
      <c r="N38" s="63" t="n">
        <f aca="false" t="array" ref="N38:N38">SUM(IF('Bid Log'!$AA$2:$AA$341=Tables!J$7,IF('Bid Log'!$K$2:$K$341=Tables!$E4,'Bid Log'!$P$2:$P$341)))</f>
        <v>3727430</v>
      </c>
      <c r="O38" s="52" t="n">
        <f aca="false" t="array" ref="O38:O38">COUNT(IF('Bid Log'!$AA$2:$AA$341=Tables!J$8,IF('Bid Log'!$K$2:$K$341=Tables!$E4,'Bid Log'!$A$2:$A$341)))</f>
        <v>0</v>
      </c>
      <c r="P38" s="63" t="n">
        <f aca="false" t="array" ref="P38:P38">SUM(IF('Bid Log'!$AA$2:$AA$341=Tables!J$8,IF('Bid Log'!$K$2:$K$341=Tables!$E4,'Bid Log'!$P$2:$P$341)))</f>
        <v>0</v>
      </c>
      <c r="Q38" s="52" t="n">
        <f aca="false" t="array" ref="Q38:Q38">COUNT(IF('Bid Log'!$AA$2:$AA$341=Tables!J$9,IF('Bid Log'!$K$2:$K$341=Tables!$E4,'Bid Log'!$A$2:$A$341)))</f>
        <v>0</v>
      </c>
      <c r="R38" s="63" t="n">
        <f aca="false" t="array" ref="R38:R38">SUM(IF('Bid Log'!$AA$2:$AA$341=Tables!J$9,IF('Bid Log'!$K$2:$K$341=Tables!$E4,'Bid Log'!$P$2:$P$341)))</f>
        <v>0</v>
      </c>
      <c r="S38" s="52" t="n">
        <f aca="false" t="array" ref="S38:S38">COUNT(IF('Bid Log'!$AA$2:$AA$341=Tables!J$10,IF('Bid Log'!$K$2:$K$341=Tables!$E4,'Bid Log'!$A$2:$A$341)))</f>
        <v>13</v>
      </c>
      <c r="T38" s="63" t="n">
        <f aca="false" t="array" ref="T38:T38">SUM(IF('Bid Log'!$AA$2:$AA$341=Tables!J$10,IF('Bid Log'!$K$2:$K$341=Tables!$E4,'Bid Log'!$P$2:$P$341)))</f>
        <v>1541511</v>
      </c>
      <c r="U38" s="52" t="n">
        <f aca="false" t="array" ref="U38:U38">COUNT(IF('Bid Log'!$AA$2:$AA$341=tables!#ref!,IF('Bid Log'!$K$2:$K$341=Tables!$E4,'Bid Log'!$A$2:$A$341)))</f>
        <v>0</v>
      </c>
      <c r="V38" s="63" t="e">
        <f aca="false" t="array" ref="V38:V38">SUM(IF('Bid Log'!$AA$2:$AA$341=tables!#ref!,IF('Bid Log'!$K$2:$K$341=Tables!$E4,'Bid Log'!$P$2:$P$341)))</f>
        <v>#NAME?</v>
      </c>
      <c r="W38" s="59" t="n">
        <f aca="false">SUM(D38/B38)</f>
        <v>0.446700507614213</v>
      </c>
      <c r="X38" s="59" t="n">
        <f aca="false">SUM(E38/C38)</f>
        <v>0.228360930140491</v>
      </c>
      <c r="Y38" s="58" t="n">
        <f aca="false" t="array" ref="Y38:Y38">SUM(IF('Bid Log'!$K$2:$K$341=Tables!$E4,'Bid Log'!$Z$2:$Z$341))</f>
        <v>0</v>
      </c>
      <c r="Z38" s="59" t="n">
        <f aca="false">SUM(Y38/C38)</f>
        <v>0</v>
      </c>
      <c r="AA38" s="58" t="n">
        <f aca="false" t="array" ref="AA38:AA38">SUM(IF('Bid Log'!$K$2:$K$341=Tables!$E4,'Bid Log'!$AI$2:$AI$341))</f>
        <v>0</v>
      </c>
      <c r="AB38" s="59" t="n">
        <f aca="false">SUM(AA38/F38)</f>
        <v>0</v>
      </c>
    </row>
    <row r="39" s="65" customFormat="true" ht="10.2" hidden="false" customHeight="false" outlineLevel="0" collapsed="false">
      <c r="A39" s="61" t="str">
        <f aca="false">Tables!E5</f>
        <v>Design/ Assist</v>
      </c>
      <c r="B39" s="60" t="n">
        <f aca="false" t="array" ref="B39:B39">COUNT(IF('Bid Log'!$K$2:$K$341=Tables!$E5,'Bid Log'!$A$2:$A$341))</f>
        <v>30</v>
      </c>
      <c r="C39" s="63" t="n">
        <f aca="false" t="array" ref="C39:C39">SUM(IF('Bid Log'!$K$2:$K$341=Tables!$E5,'Bid Log'!$P$2:$P$341))</f>
        <v>3304331</v>
      </c>
      <c r="D39" s="60" t="n">
        <f aca="false" t="array" ref="D39:D39">COUNT(IF('Bid Log'!$AA$2:$AA$341=Tables!J$3,IF('Bid Log'!$K$2:$K$341=Tables!$E5,'Bid Log'!$A$2:$A$341)))</f>
        <v>10</v>
      </c>
      <c r="E39" s="63" t="n">
        <f aca="false" t="array" ref="E39:E39">SUM(IF('Bid Log'!$AA$2:$AA$341=Tables!J$3,IF('Bid Log'!$K$2:$K$341=Tables!$E5,'Bid Log'!$P$2:$P$341)))</f>
        <v>652272</v>
      </c>
      <c r="F39" s="63" t="n">
        <f aca="false" t="array" ref="F39:F39">SUM(IF('Bid Log'!$AA$2:$AA$341=Tables!J$3,IF('Bid Log'!$K$2:$K$341=Tables!$E5,'Bid Log'!$AH$2:$AH$341)))</f>
        <v>0</v>
      </c>
      <c r="G39" s="62" t="n">
        <f aca="false" t="array" ref="G39:G39">COUNT(IF('Bid Log'!$AA$2:$AA$341=Tables!J$4,IF('Bid Log'!$K$2:$K$341=Tables!$E5,'Bid Log'!$A$2:$A$341)))</f>
        <v>5</v>
      </c>
      <c r="H39" s="63" t="n">
        <f aca="false" t="array" ref="H39:H39">SUM(IF('Bid Log'!$AA$2:$AA$341=Tables!J$4,IF('Bid Log'!$K$2:$K$341=Tables!$E5,'Bid Log'!$P$2:$P$341)))</f>
        <v>1755778</v>
      </c>
      <c r="I39" s="62" t="n">
        <f aca="false" t="array" ref="I39:I39">COUNT(IF('Bid Log'!$AA$2:$AA$341=Tables!J$5,IF('Bid Log'!$K$2:$K$341=Tables!$E5,'Bid Log'!$A$2:$A$341)))</f>
        <v>0</v>
      </c>
      <c r="J39" s="63" t="n">
        <f aca="false" t="array" ref="J39:J39">SUM(IF('Bid Log'!$AA$2:$AA$341=Tables!J$5,IF('Bid Log'!$K$2:$K$341=Tables!$E5,'Bid Log'!$P$2:$P$341)))</f>
        <v>0</v>
      </c>
      <c r="K39" s="62" t="n">
        <f aca="false" t="array" ref="K39:K39">COUNT(IF('Bid Log'!$AA$2:$AA$341=Tables!J$6,IF('Bid Log'!$K$2:$K$341=Tables!$E5,'Bid Log'!$A$2:$A$341)))</f>
        <v>14</v>
      </c>
      <c r="L39" s="63" t="n">
        <f aca="false" t="array" ref="L39:L39">SUM(IF('Bid Log'!$AA$2:$AA$341=Tables!J$6,IF('Bid Log'!$K$2:$K$341=Tables!$E5,'Bid Log'!$P$2:$P$341)))</f>
        <v>786281</v>
      </c>
      <c r="M39" s="62" t="n">
        <f aca="false" t="array" ref="M39:M39">COUNT(IF('Bid Log'!$AA$2:$AA$341=Tables!J$7,IF('Bid Log'!$K$2:$K$341=Tables!$E5,'Bid Log'!$A$2:$A$341)))</f>
        <v>1</v>
      </c>
      <c r="N39" s="63" t="n">
        <f aca="false" t="array" ref="N39:N39">SUM(IF('Bid Log'!$AA$2:$AA$341=Tables!J$7,IF('Bid Log'!$K$2:$K$341=Tables!$E5,'Bid Log'!$P$2:$P$341)))</f>
        <v>110000</v>
      </c>
      <c r="O39" s="62" t="n">
        <f aca="false" t="array" ref="O39:O39">COUNT(IF('Bid Log'!$AA$2:$AA$341=Tables!J$8,IF('Bid Log'!$K$2:$K$341=Tables!$E5,'Bid Log'!$A$2:$A$341)))</f>
        <v>0</v>
      </c>
      <c r="P39" s="63" t="n">
        <f aca="false" t="array" ref="P39:P39">SUM(IF('Bid Log'!$AA$2:$AA$341=Tables!J$8,IF('Bid Log'!$K$2:$K$341=Tables!$E5,'Bid Log'!$P$2:$P$341)))</f>
        <v>0</v>
      </c>
      <c r="Q39" s="62" t="n">
        <f aca="false" t="array" ref="Q39:Q39">COUNT(IF('Bid Log'!$AA$2:$AA$341=Tables!J$9,IF('Bid Log'!$K$2:$K$341=Tables!$E5,'Bid Log'!$A$2:$A$341)))</f>
        <v>0</v>
      </c>
      <c r="R39" s="63" t="n">
        <f aca="false" t="array" ref="R39:R39">SUM(IF('Bid Log'!$AA$2:$AA$341=Tables!J$9,IF('Bid Log'!$K$2:$K$341=Tables!$E5,'Bid Log'!$P$2:$P$341)))</f>
        <v>0</v>
      </c>
      <c r="S39" s="62" t="n">
        <f aca="false" t="array" ref="S39:S39">COUNT(IF('Bid Log'!$AA$2:$AA$341=Tables!J$10,IF('Bid Log'!$K$2:$K$341=Tables!$E5,'Bid Log'!$A$2:$A$341)))</f>
        <v>0</v>
      </c>
      <c r="T39" s="63" t="n">
        <f aca="false" t="array" ref="T39:T39">SUM(IF('Bid Log'!$AA$2:$AA$341=Tables!J$10,IF('Bid Log'!$K$2:$K$341=Tables!$E5,'Bid Log'!$P$2:$P$341)))</f>
        <v>0</v>
      </c>
      <c r="U39" s="62" t="n">
        <f aca="false" t="array" ref="U39:U39">COUNT(IF('Bid Log'!$AA$2:$AA$341=tables!#ref!,IF('Bid Log'!$K$2:$K$341=Tables!$E5,'Bid Log'!$A$2:$A$341)))</f>
        <v>0</v>
      </c>
      <c r="V39" s="63" t="e">
        <f aca="false" t="array" ref="V39:V39">SUM(IF('Bid Log'!$AA$2:$AA$341=tables!#ref!,IF('Bid Log'!$K$2:$K$341=Tables!$E5,'Bid Log'!$P$2:$P$341)))</f>
        <v>#NAME?</v>
      </c>
      <c r="W39" s="64" t="n">
        <f aca="false">SUM(D39/B39)</f>
        <v>0.333333333333333</v>
      </c>
      <c r="X39" s="64" t="n">
        <f aca="false">SUM(E39/C39)</f>
        <v>0.197399110440207</v>
      </c>
      <c r="Y39" s="58" t="n">
        <f aca="false" t="array" ref="Y39:Y39">SUM(IF('Bid Log'!$K$2:$K$341=Tables!$E5,'Bid Log'!$Z$2:$Z$341))</f>
        <v>0</v>
      </c>
      <c r="Z39" s="59" t="n">
        <f aca="false">SUM(Y39/C39)</f>
        <v>0</v>
      </c>
      <c r="AA39" s="58" t="n">
        <f aca="false" t="array" ref="AA39:AA39">SUM(IF('Bid Log'!$K$2:$K$341=Tables!$E5,'Bid Log'!$AI$2:$AI$341))</f>
        <v>0</v>
      </c>
      <c r="AB39" s="59" t="e">
        <f aca="false">SUM(AA39/F39)</f>
        <v>#DIV/0!</v>
      </c>
    </row>
    <row r="40" s="61" customFormat="true" ht="10.2" hidden="false" customHeight="false" outlineLevel="0" collapsed="false">
      <c r="A40" s="66"/>
      <c r="B40" s="67" t="n">
        <f aca="false">SUM(B37:B39)</f>
        <v>331</v>
      </c>
      <c r="C40" s="69" t="n">
        <f aca="false">SUM(C37:C39)</f>
        <v>72884332</v>
      </c>
      <c r="D40" s="67" t="n">
        <f aca="false">SUM(D37:D39)</f>
        <v>130</v>
      </c>
      <c r="E40" s="69" t="n">
        <f aca="false">SUM(E37:E39)</f>
        <v>16360656</v>
      </c>
      <c r="F40" s="69" t="n">
        <f aca="false">SUM(F37:F39)</f>
        <v>4672589.3</v>
      </c>
      <c r="G40" s="67" t="n">
        <f aca="false">SUM(G37:G39)</f>
        <v>97</v>
      </c>
      <c r="H40" s="69" t="n">
        <f aca="false">SUM(H37:H39)</f>
        <v>48501413</v>
      </c>
      <c r="I40" s="67" t="n">
        <f aca="false">SUM(I37:I39)</f>
        <v>0</v>
      </c>
      <c r="J40" s="69" t="n">
        <f aca="false">SUM(J37:J39)</f>
        <v>0</v>
      </c>
      <c r="K40" s="67" t="n">
        <f aca="false">SUM(K37:K39)</f>
        <v>66</v>
      </c>
      <c r="L40" s="69" t="n">
        <f aca="false">SUM(L37:L39)</f>
        <v>2303462</v>
      </c>
      <c r="M40" s="67" t="n">
        <f aca="false">SUM(M37:M39)</f>
        <v>13</v>
      </c>
      <c r="N40" s="69" t="n">
        <f aca="false">SUM(N37:N39)</f>
        <v>4177290</v>
      </c>
      <c r="O40" s="67" t="n">
        <f aca="false">SUM(O37:O39)</f>
        <v>0</v>
      </c>
      <c r="P40" s="69" t="n">
        <f aca="false">SUM(P37:P39)</f>
        <v>0</v>
      </c>
      <c r="Q40" s="67" t="n">
        <f aca="false">SUM(Q37:Q39)</f>
        <v>0</v>
      </c>
      <c r="R40" s="69" t="n">
        <f aca="false">SUM(R37:R39)</f>
        <v>0</v>
      </c>
      <c r="S40" s="67" t="n">
        <f aca="false">SUM(S37:S39)</f>
        <v>25</v>
      </c>
      <c r="T40" s="69" t="n">
        <f aca="false">SUM(T37:T39)</f>
        <v>1541511</v>
      </c>
      <c r="U40" s="67" t="n">
        <f aca="false">SUM(U37:U39)</f>
        <v>0</v>
      </c>
      <c r="V40" s="69" t="e">
        <f aca="false">SUM(V37:V39)</f>
        <v>#NAME?</v>
      </c>
      <c r="W40" s="68" t="n">
        <f aca="false">SUM(D40/B40)</f>
        <v>0.392749244712991</v>
      </c>
      <c r="X40" s="68" t="n">
        <f aca="false">SUM(E40/C40)</f>
        <v>0.22447425325926</v>
      </c>
      <c r="Y40" s="69" t="n">
        <f aca="false">SUM(Y37:Y39)</f>
        <v>0</v>
      </c>
      <c r="Z40" s="68" t="n">
        <f aca="false">SUM(Y40/C40)</f>
        <v>0</v>
      </c>
      <c r="AA40" s="69" t="n">
        <f aca="false">SUM(AA37:AA39)</f>
        <v>0</v>
      </c>
      <c r="AB40" s="68" t="n">
        <f aca="false">SUM(AA40/E40)</f>
        <v>0</v>
      </c>
    </row>
    <row r="41" s="61" customFormat="true" ht="10.2" hidden="false" customHeight="false" outlineLevel="0" collapsed="false">
      <c r="A41" s="70" t="str">
        <f aca="false">Tables!C2</f>
        <v>Project Type</v>
      </c>
      <c r="B41" s="60"/>
      <c r="C41" s="63"/>
      <c r="D41" s="60"/>
      <c r="E41" s="63"/>
      <c r="F41" s="63"/>
      <c r="G41" s="62"/>
      <c r="H41" s="63"/>
      <c r="I41" s="62"/>
      <c r="J41" s="63"/>
      <c r="K41" s="62"/>
      <c r="L41" s="63"/>
      <c r="M41" s="62"/>
      <c r="N41" s="63"/>
      <c r="O41" s="62"/>
      <c r="P41" s="63"/>
      <c r="Q41" s="62"/>
      <c r="R41" s="63"/>
      <c r="S41" s="62"/>
      <c r="T41" s="63"/>
      <c r="U41" s="62"/>
      <c r="V41" s="63"/>
      <c r="W41" s="63"/>
      <c r="X41" s="62"/>
    </row>
    <row r="42" s="61" customFormat="true" ht="10.2" hidden="false" customHeight="false" outlineLevel="0" collapsed="false">
      <c r="A42" s="61" t="str">
        <f aca="false">Tables!C3</f>
        <v>TI</v>
      </c>
      <c r="B42" s="60" t="n">
        <f aca="false" t="array" ref="B42:B42">COUNT(IF('Bid Log'!$I$2:$I$341=Tables!$C3,'Bid Log'!$A$2:$A$341))</f>
        <v>186</v>
      </c>
      <c r="C42" s="63" t="n">
        <f aca="false" t="array" ref="C42:C42">SUM(IF('Bid Log'!$I$2:$I$341=Tables!$C3,'Bid Log'!$P$2:$P$341))</f>
        <v>27051577</v>
      </c>
      <c r="D42" s="51" t="n">
        <f aca="false" t="array" ref="D42:D42">COUNT(IF('Bid Log'!$AA$2:$AA$341=Tables!J$3,IF('Bid Log'!$I$2:$I$341=Tables!$C3,'Bid Log'!$A$2:$A$341)))</f>
        <v>72</v>
      </c>
      <c r="E42" s="63" t="n">
        <f aca="false" t="array" ref="E42:E42">SUM(IF('Bid Log'!$AA$2:$AA$341=Tables!J$3,IF('Bid Log'!$I$2:$I$341=Tables!$C3,'Bid Log'!$P$2:$P$341)))</f>
        <v>10644887</v>
      </c>
      <c r="F42" s="63" t="n">
        <f aca="false" t="array" ref="F42:F42">SUM(IF('Bid Log'!$AA$2:$AA$341=Tables!J$3,IF('Bid Log'!$I$2:$I$341=Tables!$C3,'Bid Log'!$AH$2:$AH$341)))</f>
        <v>4641252</v>
      </c>
      <c r="G42" s="52" t="n">
        <f aca="false" t="array" ref="G42:G42">COUNT(IF('Bid Log'!$AA$2:$AA$341=Tables!J$4,IF('Bid Log'!$I$2:$I$341=Tables!$C3,'Bid Log'!$A$2:$A$341)))</f>
        <v>53</v>
      </c>
      <c r="H42" s="63" t="n">
        <f aca="false" t="array" ref="H42:H42">SUM(IF('Bid Log'!$AA$2:$AA$341=Tables!J$4,IF('Bid Log'!$I$2:$I$341=Tables!$C3,'Bid Log'!$P$2:$P$341)))</f>
        <v>14293783</v>
      </c>
      <c r="I42" s="52" t="n">
        <f aca="false" t="array" ref="I42:I42">COUNT(IF('Bid Log'!$AA$2:$AA$341=Tables!J$5,IF('Bid Log'!$I$2:$I$341=Tables!$C3,'Bid Log'!$A$2:$A$341)))</f>
        <v>0</v>
      </c>
      <c r="J42" s="63" t="n">
        <f aca="false" t="array" ref="J42:J42">SUM(IF('Bid Log'!$AA$2:$AA$341=Tables!J$5,IF('Bid Log'!$I$2:$I$341=Tables!$C3,'Bid Log'!$P$2:$P$341)))</f>
        <v>0</v>
      </c>
      <c r="K42" s="52" t="n">
        <f aca="false" t="array" ref="K42:K42">COUNT(IF('Bid Log'!$AA$2:$AA$341=Tables!J$6,IF('Bid Log'!$I$2:$I$341=Tables!$C3,'Bid Log'!$A$2:$A$341)))</f>
        <v>37</v>
      </c>
      <c r="L42" s="63" t="n">
        <f aca="false" t="array" ref="L42:L42">SUM(IF('Bid Log'!$AA$2:$AA$341=Tables!J$6,IF('Bid Log'!$I$2:$I$341=Tables!$C3,'Bid Log'!$P$2:$P$341)))</f>
        <v>1114378</v>
      </c>
      <c r="M42" s="52" t="n">
        <f aca="false" t="array" ref="M42:M42">COUNT(IF('Bid Log'!$AA$2:$AA$341=Tables!J$7,IF('Bid Log'!$I$2:$I$341=Tables!$C3,'Bid Log'!$A$2:$A$341)))</f>
        <v>9</v>
      </c>
      <c r="N42" s="63" t="n">
        <f aca="false" t="array" ref="N42:N42">SUM(IF('Bid Log'!$AA$2:$AA$341=Tables!J$7,IF('Bid Log'!$I$2:$I$341=Tables!$C3,'Bid Log'!$P$2:$P$341)))</f>
        <v>998529</v>
      </c>
      <c r="O42" s="52" t="n">
        <f aca="false" t="array" ref="O42:O42">COUNT(IF('Bid Log'!$AA$2:$AA$341=Tables!J$8,IF('Bid Log'!$I$2:$I$341=Tables!$C3,'Bid Log'!$A$2:$A$341)))</f>
        <v>0</v>
      </c>
      <c r="P42" s="63" t="n">
        <f aca="false" t="array" ref="P42:P42">SUM(IF('Bid Log'!$AA$2:$AA$341=Tables!J$8,IF('Bid Log'!$I$2:$I$341=Tables!$C3,'Bid Log'!$P$2:$P$341)))</f>
        <v>0</v>
      </c>
      <c r="Q42" s="52" t="n">
        <f aca="false" t="array" ref="Q42:Q42">COUNT(IF('Bid Log'!$AA$2:$AA$341=Tables!J$9,IF('Bid Log'!$I$2:$I$341=Tables!$C3,'Bid Log'!$A$2:$A$341)))</f>
        <v>0</v>
      </c>
      <c r="R42" s="63" t="n">
        <f aca="false" t="array" ref="R42:R42">SUM(IF('Bid Log'!$AA$2:$AA$341=Tables!J$9,IF('Bid Log'!$I$2:$I$341=Tables!$C3,'Bid Log'!$P$2:$P$341)))</f>
        <v>0</v>
      </c>
      <c r="S42" s="52" t="n">
        <f aca="false" t="array" ref="S42:S42">COUNT(IF('Bid Log'!$AA$2:$AA$341=Tables!J$10,IF('Bid Log'!$I$2:$I$341=Tables!$C3,'Bid Log'!$A$2:$A$341)))</f>
        <v>15</v>
      </c>
      <c r="T42" s="63" t="n">
        <f aca="false" t="array" ref="T42:T42">SUM(IF('Bid Log'!$AA$2:$AA$341=Tables!J$10,IF('Bid Log'!$I$2:$I$341=Tables!$C3,'Bid Log'!$P$2:$P$341)))</f>
        <v>0</v>
      </c>
      <c r="U42" s="52" t="n">
        <f aca="false" t="array" ref="U42:U42">COUNT(IF('Bid Log'!$AA$2:$AA$341=tables!#ref!,IF('Bid Log'!$I$2:$I$341=Tables!$C3,'Bid Log'!$A$2:$A$341)))</f>
        <v>0</v>
      </c>
      <c r="V42" s="63" t="e">
        <f aca="false" t="array" ref="V42:V42">SUM(IF('Bid Log'!$AA$2:$AA$341=tables!#ref!,IF('Bid Log'!$I$2:$I$341=Tables!$C3,'Bid Log'!$P$2:$P$341)))</f>
        <v>#NAME?</v>
      </c>
      <c r="W42" s="59" t="n">
        <f aca="false">SUM(D42/B42)</f>
        <v>0.387096774193548</v>
      </c>
      <c r="X42" s="59" t="n">
        <f aca="false">SUM(E42/C42)</f>
        <v>0.393503380597737</v>
      </c>
      <c r="Y42" s="58" t="n">
        <f aca="false" t="array" ref="Y42:Y42">SUM(IF('Bid Log'!$I$2:$I$341=Tables!$C3,'Bid Log'!$Z$2:$Z$341))</f>
        <v>0</v>
      </c>
      <c r="Z42" s="59" t="n">
        <f aca="false">SUM(Y42/C42)</f>
        <v>0</v>
      </c>
      <c r="AA42" s="58" t="n">
        <f aca="false" t="array" ref="AA42:AA42">SUM(IF('Bid Log'!$I$2:$I$341=Tables!$C3,'Bid Log'!$AI$2:$AI$341))</f>
        <v>0</v>
      </c>
      <c r="AB42" s="59" t="n">
        <f aca="false">SUM(AA42/F42)</f>
        <v>0</v>
      </c>
    </row>
    <row r="43" s="61" customFormat="true" ht="10.2" hidden="false" customHeight="false" outlineLevel="0" collapsed="false">
      <c r="A43" s="61" t="str">
        <f aca="false">Tables!C4</f>
        <v>Site</v>
      </c>
      <c r="B43" s="60" t="n">
        <f aca="false" t="array" ref="B43:B43">COUNT(IF('Bid Log'!$I$2:$I$341=Tables!$C4,'Bid Log'!$A$2:$A$341))</f>
        <v>24</v>
      </c>
      <c r="C43" s="63" t="n">
        <f aca="false" t="array" ref="C43:C43">SUM(IF('Bid Log'!$I$2:$I$341=Tables!$C4,'Bid Log'!$P$2:$P$341))</f>
        <v>3772678</v>
      </c>
      <c r="D43" s="51" t="n">
        <f aca="false" t="array" ref="D43:D43">COUNT(IF('Bid Log'!$AA$2:$AA$341=Tables!J$3,IF('Bid Log'!$I$2:$I$341=Tables!$C4,'Bid Log'!$A$2:$A$341)))</f>
        <v>8</v>
      </c>
      <c r="E43" s="63" t="n">
        <f aca="false" t="array" ref="E43:E43">SUM(IF('Bid Log'!$AA$2:$AA$341=Tables!J$3,IF('Bid Log'!$I$2:$I$341=Tables!$C4,'Bid Log'!$P$2:$P$341)))</f>
        <v>140917</v>
      </c>
      <c r="F43" s="63" t="n">
        <f aca="false" t="array" ref="F43:F43">SUM(IF('Bid Log'!$AA$2:$AA$341=Tables!J$3,IF('Bid Log'!$I$2:$I$341=Tables!$C4,'Bid Log'!$AH$2:$AH$341)))</f>
        <v>0</v>
      </c>
      <c r="G43" s="52" t="n">
        <f aca="false" t="array" ref="G43:G43">COUNT(IF('Bid Log'!$AA$2:$AA$341=Tables!J$4,IF('Bid Log'!$I$2:$I$341=Tables!$C4,'Bid Log'!$A$2:$A$341)))</f>
        <v>7</v>
      </c>
      <c r="H43" s="63" t="n">
        <f aca="false" t="array" ref="H43:H43">SUM(IF('Bid Log'!$AA$2:$AA$341=Tables!J$4,IF('Bid Log'!$I$2:$I$341=Tables!$C4,'Bid Log'!$P$2:$P$341)))</f>
        <v>278322</v>
      </c>
      <c r="I43" s="52" t="n">
        <f aca="false" t="array" ref="I43:I43">COUNT(IF('Bid Log'!$AA$2:$AA$341=Tables!J$5,IF('Bid Log'!$I$2:$I$341=Tables!$C4,'Bid Log'!$A$2:$A$341)))</f>
        <v>0</v>
      </c>
      <c r="J43" s="63" t="n">
        <f aca="false" t="array" ref="J43:J43">SUM(IF('Bid Log'!$AA$2:$AA$341=Tables!J$5,IF('Bid Log'!$I$2:$I$341=Tables!$C4,'Bid Log'!$P$2:$P$341)))</f>
        <v>0</v>
      </c>
      <c r="K43" s="52" t="n">
        <f aca="false" t="array" ref="K43:K43">COUNT(IF('Bid Log'!$AA$2:$AA$341=Tables!J$6,IF('Bid Log'!$I$2:$I$341=Tables!$C4,'Bid Log'!$A$2:$A$341)))</f>
        <v>4</v>
      </c>
      <c r="L43" s="63" t="n">
        <f aca="false" t="array" ref="L43:L43">SUM(IF('Bid Log'!$AA$2:$AA$341=Tables!J$6,IF('Bid Log'!$I$2:$I$341=Tables!$C4,'Bid Log'!$P$2:$P$341)))</f>
        <v>174678</v>
      </c>
      <c r="M43" s="52" t="n">
        <f aca="false" t="array" ref="M43:M43">COUNT(IF('Bid Log'!$AA$2:$AA$341=Tables!J$7,IF('Bid Log'!$I$2:$I$341=Tables!$C4,'Bid Log'!$A$2:$A$341)))</f>
        <v>4</v>
      </c>
      <c r="N43" s="63" t="n">
        <f aca="false" t="array" ref="N43:N43">SUM(IF('Bid Log'!$AA$2:$AA$341=Tables!J$7,IF('Bid Log'!$I$2:$I$341=Tables!$C4,'Bid Log'!$P$2:$P$341)))</f>
        <v>3178761</v>
      </c>
      <c r="O43" s="52" t="n">
        <f aca="false" t="array" ref="O43:O43">COUNT(IF('Bid Log'!$AA$2:$AA$341=Tables!J$8,IF('Bid Log'!$I$2:$I$341=Tables!$C4,'Bid Log'!$A$2:$A$341)))</f>
        <v>0</v>
      </c>
      <c r="P43" s="63" t="n">
        <f aca="false" t="array" ref="P43:P43">SUM(IF('Bid Log'!$AA$2:$AA$341=Tables!J$8,IF('Bid Log'!$I$2:$I$341=Tables!$C4,'Bid Log'!$P$2:$P$341)))</f>
        <v>0</v>
      </c>
      <c r="Q43" s="52" t="n">
        <f aca="false" t="array" ref="Q43:Q43">COUNT(IF('Bid Log'!$AA$2:$AA$341=Tables!J$9,IF('Bid Log'!$I$2:$I$341=Tables!$C4,'Bid Log'!$A$2:$A$341)))</f>
        <v>0</v>
      </c>
      <c r="R43" s="63" t="n">
        <f aca="false" t="array" ref="R43:R43">SUM(IF('Bid Log'!$AA$2:$AA$341=Tables!J$9,IF('Bid Log'!$I$2:$I$341=Tables!$C4,'Bid Log'!$P$2:$P$341)))</f>
        <v>0</v>
      </c>
      <c r="S43" s="52" t="n">
        <f aca="false" t="array" ref="S43:S43">COUNT(IF('Bid Log'!$AA$2:$AA$341=Tables!J$10,IF('Bid Log'!$I$2:$I$341=Tables!$C4,'Bid Log'!$A$2:$A$341)))</f>
        <v>1</v>
      </c>
      <c r="T43" s="63" t="n">
        <f aca="false" t="array" ref="T43:T43">SUM(IF('Bid Log'!$AA$2:$AA$341=Tables!J$10,IF('Bid Log'!$I$2:$I$341=Tables!$C4,'Bid Log'!$P$2:$P$341)))</f>
        <v>0</v>
      </c>
      <c r="U43" s="52" t="n">
        <f aca="false" t="array" ref="U43:U43">COUNT(IF('Bid Log'!$AA$2:$AA$341=tables!#ref!,IF('Bid Log'!$I$2:$I$341=Tables!$C4,'Bid Log'!$A$2:$A$341)))</f>
        <v>0</v>
      </c>
      <c r="V43" s="63" t="e">
        <f aca="false" t="array" ref="V43:V43">SUM(IF('Bid Log'!$AA$2:$AA$341=tables!#ref!,IF('Bid Log'!$I$2:$I$341=Tables!$C4,'Bid Log'!$P$2:$P$341)))</f>
        <v>#NAME?</v>
      </c>
      <c r="W43" s="59" t="n">
        <f aca="false">SUM(D43/B43)</f>
        <v>0.333333333333333</v>
      </c>
      <c r="X43" s="59" t="n">
        <f aca="false">SUM(E43/C43)</f>
        <v>0.0373519818017864</v>
      </c>
      <c r="Y43" s="58" t="n">
        <f aca="false" t="array" ref="Y43:Y43">SUM(IF('Bid Log'!$I$2:$I$341=Tables!$C4,'Bid Log'!$Z$2:$Z$341))</f>
        <v>0</v>
      </c>
      <c r="Z43" s="59" t="n">
        <f aca="false">SUM(Y43/C43)</f>
        <v>0</v>
      </c>
      <c r="AA43" s="58" t="n">
        <f aca="false" t="array" ref="AA43:AA43">SUM(IF('Bid Log'!$I$2:$I$341=Tables!$C4,'Bid Log'!$AI$2:$AI$341))</f>
        <v>0</v>
      </c>
      <c r="AB43" s="59" t="e">
        <f aca="false">SUM(AA43/F43)</f>
        <v>#DIV/0!</v>
      </c>
    </row>
    <row r="44" s="61" customFormat="true" ht="10.2" hidden="false" customHeight="false" outlineLevel="0" collapsed="false">
      <c r="A44" s="61" t="str">
        <f aca="false">Tables!C5</f>
        <v>Shell</v>
      </c>
      <c r="B44" s="60" t="n">
        <f aca="false" t="array" ref="B44:B44">COUNT(IF('Bid Log'!$I$2:$I$341=Tables!$C5,'Bid Log'!$A$2:$A$341))</f>
        <v>1</v>
      </c>
      <c r="C44" s="63" t="n">
        <f aca="false" t="array" ref="C44:C44">SUM(IF('Bid Log'!$I$2:$I$341=Tables!$C5,'Bid Log'!$P$2:$P$341))</f>
        <v>13870797</v>
      </c>
      <c r="D44" s="51" t="n">
        <f aca="false" t="array" ref="D44:D44">COUNT(IF('Bid Log'!$AA$2:$AA$341=Tables!J$3,IF('Bid Log'!$I$2:$I$341=Tables!$C5,'Bid Log'!$A$2:$A$341)))</f>
        <v>0</v>
      </c>
      <c r="E44" s="63" t="n">
        <f aca="false" t="array" ref="E44:E44">SUM(IF('Bid Log'!$AA$2:$AA$341=Tables!J$3,IF('Bid Log'!$I$2:$I$341=Tables!$C5,'Bid Log'!$P$2:$P$341)))</f>
        <v>0</v>
      </c>
      <c r="F44" s="63" t="n">
        <f aca="false" t="array" ref="F44:F44">SUM(IF('Bid Log'!$AA$2:$AA$341=Tables!J$3,IF('Bid Log'!$I$2:$I$341=Tables!$C5,'Bid Log'!$AH$2:$AH$341)))</f>
        <v>0</v>
      </c>
      <c r="G44" s="52" t="n">
        <f aca="false" t="array" ref="G44:G44">COUNT(IF('Bid Log'!$AA$2:$AA$341=Tables!J$4,IF('Bid Log'!$I$2:$I$341=Tables!$C5,'Bid Log'!$A$2:$A$341)))</f>
        <v>1</v>
      </c>
      <c r="H44" s="63" t="n">
        <f aca="false" t="array" ref="H44:H44">SUM(IF('Bid Log'!$AA$2:$AA$341=Tables!J$4,IF('Bid Log'!$I$2:$I$341=Tables!$C5,'Bid Log'!$P$2:$P$341)))</f>
        <v>13870797</v>
      </c>
      <c r="I44" s="52" t="n">
        <f aca="false" t="array" ref="I44:I44">COUNT(IF('Bid Log'!$AA$2:$AA$341=Tables!J$5,IF('Bid Log'!$I$2:$I$341=Tables!$C5,'Bid Log'!$A$2:$A$341)))</f>
        <v>0</v>
      </c>
      <c r="J44" s="63" t="n">
        <f aca="false" t="array" ref="J44:J44">SUM(IF('Bid Log'!$AA$2:$AA$341=Tables!J$5,IF('Bid Log'!$I$2:$I$341=Tables!$C5,'Bid Log'!$P$2:$P$341)))</f>
        <v>0</v>
      </c>
      <c r="K44" s="52" t="n">
        <f aca="false" t="array" ref="K44:K44">COUNT(IF('Bid Log'!$AA$2:$AA$341=Tables!J$6,IF('Bid Log'!$I$2:$I$341=Tables!$C5,'Bid Log'!$A$2:$A$341)))</f>
        <v>0</v>
      </c>
      <c r="L44" s="63" t="n">
        <f aca="false" t="array" ref="L44:L44">SUM(IF('Bid Log'!$AA$2:$AA$341=Tables!J$6,IF('Bid Log'!$I$2:$I$341=Tables!$C5,'Bid Log'!$P$2:$P$341)))</f>
        <v>0</v>
      </c>
      <c r="M44" s="52" t="n">
        <f aca="false" t="array" ref="M44:M44">COUNT(IF('Bid Log'!$AA$2:$AA$341=Tables!J$7,IF('Bid Log'!$I$2:$I$341=Tables!$C5,'Bid Log'!$A$2:$A$341)))</f>
        <v>0</v>
      </c>
      <c r="N44" s="63" t="n">
        <f aca="false" t="array" ref="N44:N44">SUM(IF('Bid Log'!$AA$2:$AA$341=Tables!J$7,IF('Bid Log'!$I$2:$I$341=Tables!$C5,'Bid Log'!$P$2:$P$341)))</f>
        <v>0</v>
      </c>
      <c r="O44" s="52" t="n">
        <f aca="false" t="array" ref="O44:O44">COUNT(IF('Bid Log'!$AA$2:$AA$341=Tables!J$8,IF('Bid Log'!$I$2:$I$341=Tables!$C5,'Bid Log'!$A$2:$A$341)))</f>
        <v>0</v>
      </c>
      <c r="P44" s="63" t="n">
        <f aca="false" t="array" ref="P44:P44">SUM(IF('Bid Log'!$AA$2:$AA$341=Tables!J$8,IF('Bid Log'!$I$2:$I$341=Tables!$C5,'Bid Log'!$P$2:$P$341)))</f>
        <v>0</v>
      </c>
      <c r="Q44" s="52" t="n">
        <f aca="false" t="array" ref="Q44:Q44">COUNT(IF('Bid Log'!$AA$2:$AA$341=Tables!J$9,IF('Bid Log'!$I$2:$I$341=Tables!$C5,'Bid Log'!$A$2:$A$341)))</f>
        <v>0</v>
      </c>
      <c r="R44" s="63" t="n">
        <f aca="false" t="array" ref="R44:R44">SUM(IF('Bid Log'!$AA$2:$AA$341=Tables!J$9,IF('Bid Log'!$I$2:$I$341=Tables!$C5,'Bid Log'!$P$2:$P$341)))</f>
        <v>0</v>
      </c>
      <c r="S44" s="52" t="n">
        <f aca="false" t="array" ref="S44:S44">COUNT(IF('Bid Log'!$AA$2:$AA$341=Tables!J$10,IF('Bid Log'!$I$2:$I$341=Tables!$C5,'Bid Log'!$A$2:$A$341)))</f>
        <v>0</v>
      </c>
      <c r="T44" s="63" t="n">
        <f aca="false" t="array" ref="T44:T44">SUM(IF('Bid Log'!$AA$2:$AA$341=Tables!J$10,IF('Bid Log'!$I$2:$I$341=Tables!$C5,'Bid Log'!$P$2:$P$341)))</f>
        <v>0</v>
      </c>
      <c r="U44" s="52" t="n">
        <f aca="false" t="array" ref="U44:U44">COUNT(IF('Bid Log'!$AA$2:$AA$341=tables!#ref!,IF('Bid Log'!$I$2:$I$341=Tables!$C5,'Bid Log'!$A$2:$A$341)))</f>
        <v>0</v>
      </c>
      <c r="V44" s="63" t="e">
        <f aca="false" t="array" ref="V44:V44">SUM(IF('Bid Log'!$AA$2:$AA$341=tables!#ref!,IF('Bid Log'!$I$2:$I$341=Tables!$C5,'Bid Log'!$P$2:$P$341)))</f>
        <v>#NAME?</v>
      </c>
      <c r="W44" s="59" t="n">
        <f aca="false">SUM(D44/B44)</f>
        <v>0</v>
      </c>
      <c r="X44" s="59" t="n">
        <f aca="false">SUM(E44/C44)</f>
        <v>0</v>
      </c>
      <c r="Y44" s="58" t="n">
        <f aca="false" t="array" ref="Y44:Y44">SUM(IF('Bid Log'!$I$2:$I$341=Tables!$C5,'Bid Log'!$Z$2:$Z$341))</f>
        <v>0</v>
      </c>
      <c r="Z44" s="59" t="n">
        <f aca="false">SUM(Y44/C44)</f>
        <v>0</v>
      </c>
      <c r="AA44" s="58" t="n">
        <f aca="false" t="array" ref="AA44:AA44">SUM(IF('Bid Log'!$I$2:$I$341=Tables!$C5,'Bid Log'!$AI$2:$AI$341))</f>
        <v>0</v>
      </c>
      <c r="AB44" s="59" t="e">
        <f aca="false">SUM(AA44/F44)</f>
        <v>#DIV/0!</v>
      </c>
    </row>
    <row r="45" s="61" customFormat="true" ht="10.2" hidden="false" customHeight="false" outlineLevel="0" collapsed="false">
      <c r="A45" s="61" t="str">
        <f aca="false">Tables!C6</f>
        <v>Hospital</v>
      </c>
      <c r="B45" s="60" t="n">
        <f aca="false" t="array" ref="B45:B45">COUNT(IF('Bid Log'!$I$2:$I$341=Tables!$C6,'Bid Log'!$A$2:$A$341))</f>
        <v>36</v>
      </c>
      <c r="C45" s="63" t="n">
        <f aca="false" t="array" ref="C45:C45">SUM(IF('Bid Log'!$I$2:$I$341=Tables!$C6,'Bid Log'!$P$2:$P$341))</f>
        <v>5684163</v>
      </c>
      <c r="D45" s="51" t="n">
        <f aca="false" t="array" ref="D45:D45">COUNT(IF('Bid Log'!$AA$2:$AA$341=Tables!J$3,IF('Bid Log'!$I$2:$I$341=Tables!$C6,'Bid Log'!$A$2:$A$341)))</f>
        <v>14</v>
      </c>
      <c r="E45" s="63" t="n">
        <f aca="false" t="array" ref="E45:E45">SUM(IF('Bid Log'!$AA$2:$AA$341=Tables!J$3,IF('Bid Log'!$I$2:$I$341=Tables!$C6,'Bid Log'!$P$2:$P$341)))</f>
        <v>1269988</v>
      </c>
      <c r="F45" s="63" t="n">
        <f aca="false" t="array" ref="F45:F45">SUM(IF('Bid Log'!$AA$2:$AA$341=Tables!J$3,IF('Bid Log'!$I$2:$I$341=Tables!$C6,'Bid Log'!$AH$2:$AH$341)))</f>
        <v>31337.3</v>
      </c>
      <c r="G45" s="52" t="n">
        <f aca="false" t="array" ref="G45:G45">COUNT(IF('Bid Log'!$AA$2:$AA$341=Tables!J$4,IF('Bid Log'!$I$2:$I$341=Tables!$C6,'Bid Log'!$A$2:$A$341)))</f>
        <v>13</v>
      </c>
      <c r="H45" s="63" t="n">
        <f aca="false" t="array" ref="H45:H45">SUM(IF('Bid Log'!$AA$2:$AA$341=Tables!J$4,IF('Bid Log'!$I$2:$I$341=Tables!$C6,'Bid Log'!$P$2:$P$341)))</f>
        <v>3997310</v>
      </c>
      <c r="I45" s="52" t="n">
        <f aca="false" t="array" ref="I45:I45">COUNT(IF('Bid Log'!$AA$2:$AA$341=Tables!J$5,IF('Bid Log'!$I$2:$I$341=Tables!$C6,'Bid Log'!$A$2:$A$341)))</f>
        <v>0</v>
      </c>
      <c r="J45" s="63" t="n">
        <f aca="false" t="array" ref="J45:J45">SUM(IF('Bid Log'!$AA$2:$AA$341=Tables!J$5,IF('Bid Log'!$I$2:$I$341=Tables!$C6,'Bid Log'!$P$2:$P$341)))</f>
        <v>0</v>
      </c>
      <c r="K45" s="52" t="n">
        <f aca="false" t="array" ref="K45:K45">COUNT(IF('Bid Log'!$AA$2:$AA$341=Tables!J$6,IF('Bid Log'!$I$2:$I$341=Tables!$C6,'Bid Log'!$A$2:$A$341)))</f>
        <v>6</v>
      </c>
      <c r="L45" s="63" t="n">
        <f aca="false" t="array" ref="L45:L45">SUM(IF('Bid Log'!$AA$2:$AA$341=Tables!J$6,IF('Bid Log'!$I$2:$I$341=Tables!$C6,'Bid Log'!$P$2:$P$341)))</f>
        <v>416865</v>
      </c>
      <c r="M45" s="52" t="n">
        <f aca="false" t="array" ref="M45:M45">COUNT(IF('Bid Log'!$AA$2:$AA$341=Tables!J$7,IF('Bid Log'!$I$2:$I$341=Tables!$C6,'Bid Log'!$A$2:$A$341)))</f>
        <v>0</v>
      </c>
      <c r="N45" s="63" t="n">
        <f aca="false" t="array" ref="N45:N45">SUM(IF('Bid Log'!$AA$2:$AA$341=Tables!J$7,IF('Bid Log'!$I$2:$I$341=Tables!$C6,'Bid Log'!$P$2:$P$341)))</f>
        <v>0</v>
      </c>
      <c r="O45" s="52" t="n">
        <f aca="false" t="array" ref="O45:O45">COUNT(IF('Bid Log'!$AA$2:$AA$341=Tables!J$8,IF('Bid Log'!$I$2:$I$341=Tables!$C6,'Bid Log'!$A$2:$A$341)))</f>
        <v>0</v>
      </c>
      <c r="P45" s="63" t="n">
        <f aca="false" t="array" ref="P45:P45">SUM(IF('Bid Log'!$AA$2:$AA$341=Tables!J$8,IF('Bid Log'!$I$2:$I$341=Tables!$C6,'Bid Log'!$P$2:$P$341)))</f>
        <v>0</v>
      </c>
      <c r="Q45" s="52" t="n">
        <f aca="false" t="array" ref="Q45:Q45">COUNT(IF('Bid Log'!$AA$2:$AA$341=Tables!J$9,IF('Bid Log'!$I$2:$I$341=Tables!$C6,'Bid Log'!$A$2:$A$341)))</f>
        <v>0</v>
      </c>
      <c r="R45" s="63" t="n">
        <f aca="false" t="array" ref="R45:R45">SUM(IF('Bid Log'!$AA$2:$AA$341=Tables!J$9,IF('Bid Log'!$I$2:$I$341=Tables!$C6,'Bid Log'!$P$2:$P$341)))</f>
        <v>0</v>
      </c>
      <c r="S45" s="52" t="n">
        <f aca="false" t="array" ref="S45:S45">COUNT(IF('Bid Log'!$AA$2:$AA$341=Tables!J$10,IF('Bid Log'!$I$2:$I$341=Tables!$C6,'Bid Log'!$A$2:$A$341)))</f>
        <v>3</v>
      </c>
      <c r="T45" s="63" t="n">
        <f aca="false" t="array" ref="T45:T45">SUM(IF('Bid Log'!$AA$2:$AA$341=Tables!J$10,IF('Bid Log'!$I$2:$I$341=Tables!$C6,'Bid Log'!$P$2:$P$341)))</f>
        <v>0</v>
      </c>
      <c r="U45" s="52" t="n">
        <f aca="false" t="array" ref="U45:U45">COUNT(IF('Bid Log'!$AA$2:$AA$341=tables!#ref!,IF('Bid Log'!$I$2:$I$341=Tables!$C6,'Bid Log'!$A$2:$A$341)))</f>
        <v>0</v>
      </c>
      <c r="V45" s="63" t="e">
        <f aca="false" t="array" ref="V45:V45">SUM(IF('Bid Log'!$AA$2:$AA$341=tables!#ref!,IF('Bid Log'!$I$2:$I$341=Tables!$C6,'Bid Log'!$P$2:$P$341)))</f>
        <v>#NAME?</v>
      </c>
      <c r="W45" s="59" t="n">
        <f aca="false">SUM(D45/B45)</f>
        <v>0.388888888888889</v>
      </c>
      <c r="X45" s="59" t="n">
        <f aca="false">SUM(E45/C45)</f>
        <v>0.223425682901775</v>
      </c>
      <c r="Y45" s="58" t="n">
        <f aca="false" t="array" ref="Y45:Y45">SUM(IF('Bid Log'!$I$2:$I$341=Tables!$C6,'Bid Log'!$Z$2:$Z$341))</f>
        <v>0</v>
      </c>
      <c r="Z45" s="59" t="n">
        <f aca="false">SUM(Y45/C45)</f>
        <v>0</v>
      </c>
      <c r="AA45" s="58" t="n">
        <f aca="false" t="array" ref="AA45:AA45">SUM(IF('Bid Log'!$I$2:$I$341=Tables!$C6,'Bid Log'!$AI$2:$AI$341))</f>
        <v>0</v>
      </c>
      <c r="AB45" s="59" t="n">
        <f aca="false">SUM(AA45/F45)</f>
        <v>0</v>
      </c>
    </row>
    <row r="46" s="61" customFormat="true" ht="10.2" hidden="false" customHeight="false" outlineLevel="0" collapsed="false">
      <c r="A46" s="61" t="str">
        <f aca="false">Tables!C7</f>
        <v>Industrial</v>
      </c>
      <c r="B46" s="60" t="n">
        <f aca="false" t="array" ref="B46:B46">COUNT(IF('Bid Log'!$I$2:$I$341=Tables!$C7,'Bid Log'!$A$2:$A$341))</f>
        <v>9</v>
      </c>
      <c r="C46" s="63" t="n">
        <f aca="false" t="array" ref="C46:C46">SUM(IF('Bid Log'!$I$2:$I$341=Tables!$C7,'Bid Log'!$P$2:$P$341))</f>
        <v>743177</v>
      </c>
      <c r="D46" s="51" t="n">
        <f aca="false" t="array" ref="D46:D46">COUNT(IF('Bid Log'!$AA$2:$AA$341=Tables!J$3,IF('Bid Log'!$I$2:$I$341=Tables!$C7,'Bid Log'!$A$2:$A$341)))</f>
        <v>4</v>
      </c>
      <c r="E46" s="63" t="n">
        <f aca="false" t="array" ref="E46:E46">SUM(IF('Bid Log'!$AA$2:$AA$341=Tables!J$3,IF('Bid Log'!$I$2:$I$341=Tables!$C7,'Bid Log'!$P$2:$P$341)))</f>
        <v>21899</v>
      </c>
      <c r="F46" s="63" t="n">
        <f aca="false" t="array" ref="F46:F46">SUM(IF('Bid Log'!$AA$2:$AA$341=Tables!J$3,IF('Bid Log'!$I$2:$I$341=Tables!$C7,'Bid Log'!$AH$2:$AH$341)))</f>
        <v>0</v>
      </c>
      <c r="G46" s="52" t="n">
        <f aca="false" t="array" ref="G46:G46">COUNT(IF('Bid Log'!$AA$2:$AA$341=Tables!J$4,IF('Bid Log'!$I$2:$I$341=Tables!$C7,'Bid Log'!$A$2:$A$341)))</f>
        <v>2</v>
      </c>
      <c r="H46" s="63" t="n">
        <f aca="false" t="array" ref="H46:H46">SUM(IF('Bid Log'!$AA$2:$AA$341=Tables!J$4,IF('Bid Log'!$I$2:$I$341=Tables!$C7,'Bid Log'!$P$2:$P$341)))</f>
        <v>629908</v>
      </c>
      <c r="I46" s="52" t="n">
        <f aca="false" t="array" ref="I46:I46">COUNT(IF('Bid Log'!$AA$2:$AA$341=Tables!J$5,IF('Bid Log'!$I$2:$I$341=Tables!$C7,'Bid Log'!$A$2:$A$341)))</f>
        <v>0</v>
      </c>
      <c r="J46" s="63" t="n">
        <f aca="false" t="array" ref="J46:J46">SUM(IF('Bid Log'!$AA$2:$AA$341=Tables!J$5,IF('Bid Log'!$I$2:$I$341=Tables!$C7,'Bid Log'!$P$2:$P$341)))</f>
        <v>0</v>
      </c>
      <c r="K46" s="52" t="n">
        <f aca="false" t="array" ref="K46:K46">COUNT(IF('Bid Log'!$AA$2:$AA$341=Tables!J$6,IF('Bid Log'!$I$2:$I$341=Tables!$C7,'Bid Log'!$A$2:$A$341)))</f>
        <v>3</v>
      </c>
      <c r="L46" s="63" t="n">
        <f aca="false" t="array" ref="L46:L46">SUM(IF('Bid Log'!$AA$2:$AA$341=Tables!J$6,IF('Bid Log'!$I$2:$I$341=Tables!$C7,'Bid Log'!$P$2:$P$341)))</f>
        <v>91370</v>
      </c>
      <c r="M46" s="52" t="n">
        <f aca="false" t="array" ref="M46:M46">COUNT(IF('Bid Log'!$AA$2:$AA$341=Tables!J$7,IF('Bid Log'!$I$2:$I$341=Tables!$C7,'Bid Log'!$A$2:$A$341)))</f>
        <v>0</v>
      </c>
      <c r="N46" s="63" t="n">
        <f aca="false" t="array" ref="N46:N46">SUM(IF('Bid Log'!$AA$2:$AA$341=Tables!J$7,IF('Bid Log'!$I$2:$I$341=Tables!$C7,'Bid Log'!$P$2:$P$341)))</f>
        <v>0</v>
      </c>
      <c r="O46" s="52" t="n">
        <f aca="false" t="array" ref="O46:O46">COUNT(IF('Bid Log'!$AA$2:$AA$341=Tables!J$8,IF('Bid Log'!$I$2:$I$341=Tables!$C7,'Bid Log'!$A$2:$A$341)))</f>
        <v>0</v>
      </c>
      <c r="P46" s="63" t="n">
        <f aca="false" t="array" ref="P46:P46">SUM(IF('Bid Log'!$AA$2:$AA$341=Tables!J$8,IF('Bid Log'!$I$2:$I$341=Tables!$C7,'Bid Log'!$P$2:$P$341)))</f>
        <v>0</v>
      </c>
      <c r="Q46" s="52" t="n">
        <f aca="false" t="array" ref="Q46:Q46">COUNT(IF('Bid Log'!$AA$2:$AA$341=Tables!J$9,IF('Bid Log'!$I$2:$I$341=Tables!$C7,'Bid Log'!$A$2:$A$341)))</f>
        <v>0</v>
      </c>
      <c r="R46" s="63" t="n">
        <f aca="false" t="array" ref="R46:R46">SUM(IF('Bid Log'!$AA$2:$AA$341=Tables!J$9,IF('Bid Log'!$I$2:$I$341=Tables!$C7,'Bid Log'!$P$2:$P$341)))</f>
        <v>0</v>
      </c>
      <c r="S46" s="52" t="n">
        <f aca="false" t="array" ref="S46:S46">COUNT(IF('Bid Log'!$AA$2:$AA$341=Tables!J$10,IF('Bid Log'!$I$2:$I$341=Tables!$C7,'Bid Log'!$A$2:$A$341)))</f>
        <v>0</v>
      </c>
      <c r="T46" s="63" t="n">
        <f aca="false" t="array" ref="T46:T46">SUM(IF('Bid Log'!$AA$2:$AA$341=Tables!J$10,IF('Bid Log'!$I$2:$I$341=Tables!$C7,'Bid Log'!$P$2:$P$341)))</f>
        <v>0</v>
      </c>
      <c r="U46" s="52" t="n">
        <f aca="false" t="array" ref="U46:U46">COUNT(IF('Bid Log'!$AA$2:$AA$341=tables!#ref!,IF('Bid Log'!$I$2:$I$341=Tables!$C7,'Bid Log'!$A$2:$A$341)))</f>
        <v>0</v>
      </c>
      <c r="V46" s="63" t="e">
        <f aca="false" t="array" ref="V46:V46">SUM(IF('Bid Log'!$AA$2:$AA$341=tables!#ref!,IF('Bid Log'!$I$2:$I$341=Tables!$C7,'Bid Log'!$P$2:$P$341)))</f>
        <v>#NAME?</v>
      </c>
      <c r="W46" s="59" t="n">
        <f aca="false">SUM(D46/B46)</f>
        <v>0.444444444444444</v>
      </c>
      <c r="X46" s="59" t="n">
        <f aca="false">SUM(E46/C46)</f>
        <v>0.0294667353806697</v>
      </c>
      <c r="Y46" s="58" t="n">
        <f aca="false" t="array" ref="Y46:Y46">SUM(IF('Bid Log'!$I$2:$I$341=Tables!$C7,'Bid Log'!$Z$2:$Z$341))</f>
        <v>0</v>
      </c>
      <c r="Z46" s="59" t="n">
        <f aca="false">SUM(Y46/C46)</f>
        <v>0</v>
      </c>
      <c r="AA46" s="58" t="n">
        <f aca="false" t="array" ref="AA46:AA46">SUM(IF('Bid Log'!$I$2:$I$341=Tables!$C7,'Bid Log'!$AI$2:$AI$341))</f>
        <v>0</v>
      </c>
      <c r="AB46" s="59" t="e">
        <f aca="false">SUM(AA46/F46)</f>
        <v>#DIV/0!</v>
      </c>
    </row>
    <row r="47" s="61" customFormat="true" ht="10.2" hidden="false" customHeight="false" outlineLevel="0" collapsed="false">
      <c r="A47" s="61" t="str">
        <f aca="false">Tables!C8</f>
        <v>Specialty</v>
      </c>
      <c r="B47" s="60" t="n">
        <f aca="false" t="array" ref="B47:B47">COUNT(IF('Bid Log'!$I$2:$I$341=Tables!$C8,'Bid Log'!$A$2:$A$341))</f>
        <v>12</v>
      </c>
      <c r="C47" s="63" t="n">
        <f aca="false" t="array" ref="C47:C47">SUM(IF('Bid Log'!$I$2:$I$341=Tables!$C8,'Bid Log'!$P$2:$P$341))</f>
        <v>8888554</v>
      </c>
      <c r="D47" s="60" t="n">
        <f aca="false" t="array" ref="D47:D47">COUNT(IF('Bid Log'!$AA$2:$AA$341=Tables!J$3,IF('Bid Log'!$I$2:$I$341=Tables!$C8,'Bid Log'!$A$2:$A$341)))</f>
        <v>4</v>
      </c>
      <c r="E47" s="63" t="n">
        <f aca="false" t="array" ref="E47:E47">SUM(IF('Bid Log'!$AA$2:$AA$341=Tables!J$3,IF('Bid Log'!$I$2:$I$341=Tables!$C8,'Bid Log'!$P$2:$P$341)))</f>
        <v>284956</v>
      </c>
      <c r="F47" s="63" t="n">
        <f aca="false" t="array" ref="F47:F47">SUM(IF('Bid Log'!$AA$2:$AA$341=Tables!J$3,IF('Bid Log'!$I$2:$I$341=Tables!$C8,'Bid Log'!$AH$2:$AH$341)))</f>
        <v>0</v>
      </c>
      <c r="G47" s="62" t="n">
        <f aca="false" t="array" ref="G47:G47">COUNT(IF('Bid Log'!$AA$2:$AA$341=Tables!J$4,IF('Bid Log'!$I$2:$I$341=Tables!$C8,'Bid Log'!$A$2:$A$341)))</f>
        <v>4</v>
      </c>
      <c r="H47" s="63" t="n">
        <f aca="false" t="array" ref="H47:H47">SUM(IF('Bid Log'!$AA$2:$AA$341=Tables!J$4,IF('Bid Log'!$I$2:$I$341=Tables!$C8,'Bid Log'!$P$2:$P$341)))</f>
        <v>8492318</v>
      </c>
      <c r="I47" s="62" t="n">
        <f aca="false" t="array" ref="I47:I47">COUNT(IF('Bid Log'!$AA$2:$AA$341=Tables!J$5,IF('Bid Log'!$I$2:$I$341=Tables!$C8,'Bid Log'!$A$2:$A$341)))</f>
        <v>0</v>
      </c>
      <c r="J47" s="63" t="n">
        <f aca="false" t="array" ref="J47:J47">SUM(IF('Bid Log'!$AA$2:$AA$341=Tables!J$5,IF('Bid Log'!$I$2:$I$341=Tables!$C8,'Bid Log'!$P$2:$P$341)))</f>
        <v>0</v>
      </c>
      <c r="K47" s="62" t="n">
        <f aca="false" t="array" ref="K47:K47">COUNT(IF('Bid Log'!$AA$2:$AA$341=Tables!J$6,IF('Bid Log'!$I$2:$I$341=Tables!$C8,'Bid Log'!$A$2:$A$341)))</f>
        <v>3</v>
      </c>
      <c r="L47" s="63" t="n">
        <f aca="false" t="array" ref="L47:L47">SUM(IF('Bid Log'!$AA$2:$AA$341=Tables!J$6,IF('Bid Log'!$I$2:$I$341=Tables!$C8,'Bid Log'!$P$2:$P$341)))</f>
        <v>111280</v>
      </c>
      <c r="M47" s="62" t="n">
        <f aca="false" t="array" ref="M47:M47">COUNT(IF('Bid Log'!$AA$2:$AA$341=Tables!J$7,IF('Bid Log'!$I$2:$I$341=Tables!$C8,'Bid Log'!$A$2:$A$341)))</f>
        <v>0</v>
      </c>
      <c r="N47" s="63" t="n">
        <f aca="false" t="array" ref="N47:N47">SUM(IF('Bid Log'!$AA$2:$AA$341=Tables!J$7,IF('Bid Log'!$I$2:$I$341=Tables!$C8,'Bid Log'!$P$2:$P$341)))</f>
        <v>0</v>
      </c>
      <c r="O47" s="62" t="n">
        <f aca="false" t="array" ref="O47:O47">COUNT(IF('Bid Log'!$AA$2:$AA$341=Tables!J$8,IF('Bid Log'!$I$2:$I$341=Tables!$C8,'Bid Log'!$A$2:$A$341)))</f>
        <v>0</v>
      </c>
      <c r="P47" s="63" t="n">
        <f aca="false" t="array" ref="P47:P47">SUM(IF('Bid Log'!$AA$2:$AA$341=Tables!J$8,IF('Bid Log'!$I$2:$I$341=Tables!$C8,'Bid Log'!$P$2:$P$341)))</f>
        <v>0</v>
      </c>
      <c r="Q47" s="62" t="n">
        <f aca="false" t="array" ref="Q47:Q47">COUNT(IF('Bid Log'!$AA$2:$AA$341=Tables!J$9,IF('Bid Log'!$I$2:$I$341=Tables!$C8,'Bid Log'!$A$2:$A$341)))</f>
        <v>0</v>
      </c>
      <c r="R47" s="63" t="n">
        <f aca="false" t="array" ref="R47:R47">SUM(IF('Bid Log'!$AA$2:$AA$341=Tables!J$9,IF('Bid Log'!$I$2:$I$341=Tables!$C8,'Bid Log'!$P$2:$P$341)))</f>
        <v>0</v>
      </c>
      <c r="S47" s="62" t="n">
        <f aca="false" t="array" ref="S47:S47">COUNT(IF('Bid Log'!$AA$2:$AA$341=Tables!J$10,IF('Bid Log'!$I$2:$I$341=Tables!$C8,'Bid Log'!$A$2:$A$341)))</f>
        <v>1</v>
      </c>
      <c r="T47" s="63" t="n">
        <f aca="false" t="array" ref="T47:T47">SUM(IF('Bid Log'!$AA$2:$AA$341=Tables!J$10,IF('Bid Log'!$I$2:$I$341=Tables!$C8,'Bid Log'!$P$2:$P$341)))</f>
        <v>0</v>
      </c>
      <c r="U47" s="62" t="n">
        <f aca="false" t="array" ref="U47:U47">COUNT(IF('Bid Log'!$AA$2:$AA$341=tables!#ref!,IF('Bid Log'!$I$2:$I$341=Tables!$C8,'Bid Log'!$A$2:$A$341)))</f>
        <v>0</v>
      </c>
      <c r="V47" s="63" t="e">
        <f aca="false" t="array" ref="V47:V47">SUM(IF('Bid Log'!$AA$2:$AA$341=tables!#ref!,IF('Bid Log'!$I$2:$I$341=Tables!$C8,'Bid Log'!$P$2:$P$341)))</f>
        <v>#NAME?</v>
      </c>
      <c r="W47" s="59" t="n">
        <f aca="false">SUM(D47/B47)</f>
        <v>0.333333333333333</v>
      </c>
      <c r="X47" s="59" t="n">
        <f aca="false">SUM(E47/C47)</f>
        <v>0.0320587578137006</v>
      </c>
      <c r="Y47" s="58" t="n">
        <f aca="false" t="array" ref="Y47:Y47">SUM(IF('Bid Log'!$I$2:$I$341=Tables!$C8,'Bid Log'!$Z$2:$Z$341))</f>
        <v>0</v>
      </c>
      <c r="Z47" s="59" t="n">
        <f aca="false">SUM(Y47/C47)</f>
        <v>0</v>
      </c>
      <c r="AA47" s="58" t="n">
        <f aca="false" t="array" ref="AA47:AA47">SUM(IF('Bid Log'!$I$2:$I$341=Tables!$C8,'Bid Log'!$AI$2:$AI$341))</f>
        <v>0</v>
      </c>
      <c r="AB47" s="59" t="e">
        <f aca="false">SUM(AA47/F47)</f>
        <v>#DIV/0!</v>
      </c>
    </row>
    <row r="48" s="61" customFormat="true" ht="10.2" hidden="false" customHeight="false" outlineLevel="0" collapsed="false">
      <c r="A48" s="61" t="str">
        <f aca="false">Tables!C9</f>
        <v>Parking Structure</v>
      </c>
      <c r="B48" s="60" t="n">
        <f aca="false" t="array" ref="B48:B48">COUNT(IF('Bid Log'!$I$2:$I$341=Tables!$C9,'Bid Log'!$A$2:$A$341))</f>
        <v>2</v>
      </c>
      <c r="C48" s="63" t="n">
        <f aca="false" t="array" ref="C48:C48">SUM(IF('Bid Log'!$I$2:$I$341=Tables!$C9,'Bid Log'!$P$2:$P$341))</f>
        <v>106490</v>
      </c>
      <c r="D48" s="60" t="n">
        <f aca="false" t="array" ref="D48:D48">COUNT(IF('Bid Log'!$AA$2:$AA$341=Tables!J$3,IF('Bid Log'!$I$2:$I$341=Tables!$C9,'Bid Log'!$A$2:$A$341)))</f>
        <v>1</v>
      </c>
      <c r="E48" s="63" t="n">
        <f aca="false" t="array" ref="E48:E48">SUM(IF('Bid Log'!$AA$2:$AA$341=Tables!J$3,IF('Bid Log'!$I$2:$I$341=Tables!$C9,'Bid Log'!$P$2:$P$341)))</f>
        <v>2490</v>
      </c>
      <c r="F48" s="63" t="n">
        <f aca="false" t="array" ref="F48:F48">SUM(IF('Bid Log'!$AA$2:$AA$341=Tables!J$3,IF('Bid Log'!$I$2:$I$341=Tables!$C9,'Bid Log'!$AH$2:$AH$341)))</f>
        <v>0</v>
      </c>
      <c r="G48" s="62" t="n">
        <f aca="false" t="array" ref="G48:G48">COUNT(IF('Bid Log'!$AA$2:$AA$341=Tables!J$4,IF('Bid Log'!$I$2:$I$341=Tables!$C9,'Bid Log'!$A$2:$A$341)))</f>
        <v>0</v>
      </c>
      <c r="H48" s="63" t="n">
        <f aca="false" t="array" ref="H48:H48">SUM(IF('Bid Log'!$AA$2:$AA$341=Tables!J$4,IF('Bid Log'!$I$2:$I$341=Tables!$C9,'Bid Log'!$P$2:$P$341)))</f>
        <v>0</v>
      </c>
      <c r="I48" s="62" t="n">
        <f aca="false" t="array" ref="I48:I48">COUNT(IF('Bid Log'!$AA$2:$AA$341=Tables!J$5,IF('Bid Log'!$I$2:$I$341=Tables!$C9,'Bid Log'!$A$2:$A$341)))</f>
        <v>0</v>
      </c>
      <c r="J48" s="63" t="n">
        <f aca="false" t="array" ref="J48:J48">SUM(IF('Bid Log'!$AA$2:$AA$341=Tables!J$5,IF('Bid Log'!$I$2:$I$341=Tables!$C9,'Bid Log'!$P$2:$P$341)))</f>
        <v>0</v>
      </c>
      <c r="K48" s="62" t="n">
        <f aca="false" t="array" ref="K48:K48">COUNT(IF('Bid Log'!$AA$2:$AA$341=Tables!J$6,IF('Bid Log'!$I$2:$I$341=Tables!$C9,'Bid Log'!$A$2:$A$341)))</f>
        <v>1</v>
      </c>
      <c r="L48" s="63" t="n">
        <f aca="false" t="array" ref="L48:L48">SUM(IF('Bid Log'!$AA$2:$AA$341=Tables!J$6,IF('Bid Log'!$I$2:$I$341=Tables!$C9,'Bid Log'!$P$2:$P$341)))</f>
        <v>104000</v>
      </c>
      <c r="M48" s="62" t="n">
        <f aca="false" t="array" ref="M48:M48">COUNT(IF('Bid Log'!$AA$2:$AA$341=Tables!J$7,IF('Bid Log'!$I$2:$I$341=Tables!$C9,'Bid Log'!$A$2:$A$341)))</f>
        <v>0</v>
      </c>
      <c r="N48" s="63" t="n">
        <f aca="false" t="array" ref="N48:N48">SUM(IF('Bid Log'!$AA$2:$AA$341=Tables!J$7,IF('Bid Log'!$I$2:$I$341=Tables!$C9,'Bid Log'!$P$2:$P$341)))</f>
        <v>0</v>
      </c>
      <c r="O48" s="62" t="n">
        <f aca="false" t="array" ref="O48:O48">COUNT(IF('Bid Log'!$AA$2:$AA$341=Tables!J$8,IF('Bid Log'!$I$2:$I$341=Tables!$C9,'Bid Log'!$A$2:$A$341)))</f>
        <v>0</v>
      </c>
      <c r="P48" s="63" t="n">
        <f aca="false" t="array" ref="P48:P48">SUM(IF('Bid Log'!$AA$2:$AA$341=Tables!J$8,IF('Bid Log'!$I$2:$I$341=Tables!$C9,'Bid Log'!$P$2:$P$341)))</f>
        <v>0</v>
      </c>
      <c r="Q48" s="62" t="n">
        <f aca="false" t="array" ref="Q48:Q48">COUNT(IF('Bid Log'!$AA$2:$AA$341=Tables!J$9,IF('Bid Log'!$I$2:$I$341=Tables!$C9,'Bid Log'!$A$2:$A$341)))</f>
        <v>0</v>
      </c>
      <c r="R48" s="63" t="n">
        <f aca="false" t="array" ref="R48:R48">SUM(IF('Bid Log'!$AA$2:$AA$341=Tables!J$9,IF('Bid Log'!$I$2:$I$341=Tables!$C9,'Bid Log'!$P$2:$P$341)))</f>
        <v>0</v>
      </c>
      <c r="S48" s="62" t="n">
        <f aca="false" t="array" ref="S48:S48">COUNT(IF('Bid Log'!$AA$2:$AA$341=Tables!J$10,IF('Bid Log'!$I$2:$I$341=Tables!$C9,'Bid Log'!$A$2:$A$341)))</f>
        <v>0</v>
      </c>
      <c r="T48" s="63" t="n">
        <f aca="false" t="array" ref="T48:T48">SUM(IF('Bid Log'!$AA$2:$AA$341=Tables!J$10,IF('Bid Log'!$I$2:$I$341=Tables!$C9,'Bid Log'!$P$2:$P$341)))</f>
        <v>0</v>
      </c>
      <c r="U48" s="62" t="n">
        <f aca="false" t="array" ref="U48:U48">COUNT(IF('Bid Log'!$AA$2:$AA$341=tables!#ref!,IF('Bid Log'!$I$2:$I$341=Tables!$C9,'Bid Log'!$A$2:$A$341)))</f>
        <v>0</v>
      </c>
      <c r="V48" s="63" t="e">
        <f aca="false" t="array" ref="V48:V48">SUM(IF('Bid Log'!$AA$2:$AA$341=tables!#ref!,IF('Bid Log'!$I$2:$I$341=Tables!$C9,'Bid Log'!$P$2:$P$341)))</f>
        <v>#NAME?</v>
      </c>
      <c r="W48" s="59" t="n">
        <f aca="false">SUM(D48/B48)</f>
        <v>0.5</v>
      </c>
      <c r="X48" s="59" t="n">
        <f aca="false">SUM(E48/C48)</f>
        <v>0.0233824772279087</v>
      </c>
      <c r="Y48" s="58" t="n">
        <f aca="false" t="array" ref="Y48:Y48">SUM(IF('Bid Log'!$I$2:$I$341=Tables!$C9,'Bid Log'!$Z$2:$Z$341))</f>
        <v>0</v>
      </c>
      <c r="Z48" s="59" t="n">
        <f aca="false">SUM(Y48/C48)</f>
        <v>0</v>
      </c>
      <c r="AA48" s="58" t="n">
        <f aca="false" t="array" ref="AA48:AA48">SUM(IF('Bid Log'!$I$2:$I$341=Tables!$C9,'Bid Log'!$AI$2:$AI$341))</f>
        <v>0</v>
      </c>
      <c r="AB48" s="59" t="e">
        <f aca="false">SUM(AA48/F48)</f>
        <v>#DIV/0!</v>
      </c>
    </row>
    <row r="49" s="65" customFormat="true" ht="10.2" hidden="false" customHeight="false" outlineLevel="0" collapsed="false">
      <c r="A49" s="61" t="str">
        <f aca="false">Tables!C10</f>
        <v>Comercial</v>
      </c>
      <c r="B49" s="60" t="n">
        <f aca="false" t="array" ref="B49:B49">COUNT(IF('Bid Log'!$I$2:$I$341=Tables!$C10,'Bid Log'!$A$2:$A$341))</f>
        <v>50</v>
      </c>
      <c r="C49" s="63" t="n">
        <f aca="false" t="array" ref="C49:C49">SUM(IF('Bid Log'!$I$2:$I$341=Tables!$C10,'Bid Log'!$P$2:$P$341))</f>
        <v>8365806</v>
      </c>
      <c r="D49" s="60" t="n">
        <f aca="false" t="array" ref="D49:D49">COUNT(IF('Bid Log'!$AA$2:$AA$341=Tables!J$3,IF('Bid Log'!$I$2:$I$341=Tables!$C10,'Bid Log'!$A$2:$A$341)))</f>
        <v>23</v>
      </c>
      <c r="E49" s="63" t="n">
        <f aca="false" t="array" ref="E49:E49">SUM(IF('Bid Log'!$AA$2:$AA$341=Tables!J$3,IF('Bid Log'!$I$2:$I$341=Tables!$C10,'Bid Log'!$P$2:$P$341)))</f>
        <v>3824419</v>
      </c>
      <c r="F49" s="63" t="n">
        <f aca="false" t="array" ref="F49:F49">SUM(IF('Bid Log'!$AA$2:$AA$341=Tables!J$3,IF('Bid Log'!$I$2:$I$341=Tables!$C10,'Bid Log'!$AH$2:$AH$341)))</f>
        <v>0</v>
      </c>
      <c r="G49" s="62" t="n">
        <f aca="false" t="array" ref="G49:G49">COUNT(IF('Bid Log'!$AA$2:$AA$341=Tables!J$4,IF('Bid Log'!$I$2:$I$341=Tables!$C10,'Bid Log'!$A$2:$A$341)))</f>
        <v>10</v>
      </c>
      <c r="H49" s="63" t="n">
        <f aca="false" t="array" ref="H49:H49">SUM(IF('Bid Log'!$AA$2:$AA$341=Tables!J$4,IF('Bid Log'!$I$2:$I$341=Tables!$C10,'Bid Log'!$P$2:$P$341)))</f>
        <v>2740035</v>
      </c>
      <c r="I49" s="62" t="n">
        <f aca="false" t="array" ref="I49:I49">COUNT(IF('Bid Log'!$AA$2:$AA$341=Tables!J$5,IF('Bid Log'!$I$2:$I$341=Tables!$C10,'Bid Log'!$A$2:$A$341)))</f>
        <v>0</v>
      </c>
      <c r="J49" s="63" t="n">
        <f aca="false" t="array" ref="J49:J49">SUM(IF('Bid Log'!$AA$2:$AA$341=Tables!J$5,IF('Bid Log'!$I$2:$I$341=Tables!$C10,'Bid Log'!$P$2:$P$341)))</f>
        <v>0</v>
      </c>
      <c r="K49" s="62" t="n">
        <f aca="false" t="array" ref="K49:K49">COUNT(IF('Bid Log'!$AA$2:$AA$341=Tables!J$6,IF('Bid Log'!$I$2:$I$341=Tables!$C10,'Bid Log'!$A$2:$A$341)))</f>
        <v>12</v>
      </c>
      <c r="L49" s="63" t="n">
        <f aca="false" t="array" ref="L49:L49">SUM(IF('Bid Log'!$AA$2:$AA$341=Tables!J$6,IF('Bid Log'!$I$2:$I$341=Tables!$C10,'Bid Log'!$P$2:$P$341)))</f>
        <v>259841</v>
      </c>
      <c r="M49" s="62" t="n">
        <f aca="false" t="array" ref="M49:M49">COUNT(IF('Bid Log'!$AA$2:$AA$341=Tables!J$7,IF('Bid Log'!$I$2:$I$341=Tables!$C10,'Bid Log'!$A$2:$A$341)))</f>
        <v>0</v>
      </c>
      <c r="N49" s="63" t="n">
        <f aca="false" t="array" ref="N49:N49">SUM(IF('Bid Log'!$AA$2:$AA$341=Tables!J$7,IF('Bid Log'!$I$2:$I$341=Tables!$C10,'Bid Log'!$P$2:$P$341)))</f>
        <v>0</v>
      </c>
      <c r="O49" s="62" t="n">
        <f aca="false" t="array" ref="O49:O49">COUNT(IF('Bid Log'!$AA$2:$AA$341=Tables!J$8,IF('Bid Log'!$I$2:$I$341=Tables!$C10,'Bid Log'!$A$2:$A$341)))</f>
        <v>0</v>
      </c>
      <c r="P49" s="63" t="n">
        <f aca="false" t="array" ref="P49:P49">SUM(IF('Bid Log'!$AA$2:$AA$341=Tables!J$8,IF('Bid Log'!$I$2:$I$341=Tables!$C10,'Bid Log'!$P$2:$P$341)))</f>
        <v>0</v>
      </c>
      <c r="Q49" s="62" t="n">
        <f aca="false" t="array" ref="Q49:Q49">COUNT(IF('Bid Log'!$AA$2:$AA$341=Tables!J$9,IF('Bid Log'!$I$2:$I$341=Tables!$C10,'Bid Log'!$A$2:$A$341)))</f>
        <v>0</v>
      </c>
      <c r="R49" s="63" t="n">
        <f aca="false" t="array" ref="R49:R49">SUM(IF('Bid Log'!$AA$2:$AA$341=Tables!J$9,IF('Bid Log'!$I$2:$I$341=Tables!$C10,'Bid Log'!$P$2:$P$341)))</f>
        <v>0</v>
      </c>
      <c r="S49" s="62" t="n">
        <f aca="false" t="array" ref="S49:S49">COUNT(IF('Bid Log'!$AA$2:$AA$341=Tables!J$10,IF('Bid Log'!$I$2:$I$341=Tables!$C10,'Bid Log'!$A$2:$A$341)))</f>
        <v>5</v>
      </c>
      <c r="T49" s="63" t="n">
        <f aca="false" t="array" ref="T49:T49">SUM(IF('Bid Log'!$AA$2:$AA$341=Tables!J$10,IF('Bid Log'!$I$2:$I$341=Tables!$C10,'Bid Log'!$P$2:$P$341)))</f>
        <v>1541511</v>
      </c>
      <c r="U49" s="62" t="n">
        <f aca="false" t="array" ref="U49:U49">COUNT(IF('Bid Log'!$AA$2:$AA$341=tables!#ref!,IF('Bid Log'!$I$2:$I$341=Tables!$C10,'Bid Log'!$A$2:$A$341)))</f>
        <v>0</v>
      </c>
      <c r="V49" s="63" t="e">
        <f aca="false" t="array" ref="V49:V49">SUM(IF('Bid Log'!$AA$2:$AA$341=tables!#ref!,IF('Bid Log'!$I$2:$I$341=Tables!$C10,'Bid Log'!$P$2:$P$341)))</f>
        <v>#NAME?</v>
      </c>
      <c r="W49" s="59" t="n">
        <f aca="false">SUM(D49/B49)</f>
        <v>0.46</v>
      </c>
      <c r="X49" s="59" t="n">
        <f aca="false">SUM(E49/C49)</f>
        <v>0.457148898743289</v>
      </c>
      <c r="Y49" s="58" t="n">
        <f aca="false" t="array" ref="Y49:Y49">SUM(IF('Bid Log'!$I$2:$I$341=Tables!$C10,'Bid Log'!$Z$2:$Z$341))</f>
        <v>0</v>
      </c>
      <c r="Z49" s="59" t="n">
        <f aca="false">SUM(Y49/C49)</f>
        <v>0</v>
      </c>
      <c r="AA49" s="58" t="n">
        <f aca="false" t="array" ref="AA49:AA49">SUM(IF('Bid Log'!$I$2:$I$341=Tables!$C10,'Bid Log'!$AI$2:$AI$341))</f>
        <v>0</v>
      </c>
      <c r="AB49" s="59" t="e">
        <f aca="false">SUM(AA49/F49)</f>
        <v>#DIV/0!</v>
      </c>
    </row>
    <row r="50" s="65" customFormat="true" ht="10.2" hidden="false" customHeight="false" outlineLevel="0" collapsed="false">
      <c r="A50" s="61" t="str">
        <f aca="false">Tables!C11</f>
        <v>Fire Alarm</v>
      </c>
      <c r="B50" s="60" t="n">
        <f aca="false" t="array" ref="B50:B50">COUNT(IF('Bid Log'!$I$2:$I$341=Tables!$C11,'Bid Log'!$A$2:$A$341))</f>
        <v>11</v>
      </c>
      <c r="C50" s="63" t="n">
        <f aca="false" t="array" ref="C50:C50">SUM(IF('Bid Log'!$I$2:$I$341=Tables!$C11,'Bid Log'!$P$2:$P$341))</f>
        <v>2873440</v>
      </c>
      <c r="D50" s="60" t="n">
        <f aca="false" t="array" ref="D50:D50">COUNT(IF('Bid Log'!$AA$2:$AA$341=Tables!J$3,IF('Bid Log'!$I$2:$I$341=Tables!$C11,'Bid Log'!$A$2:$A$341)))</f>
        <v>3</v>
      </c>
      <c r="E50" s="63" t="n">
        <f aca="false" t="array" ref="E50:E50">SUM(IF('Bid Log'!$AA$2:$AA$341=Tables!J$3,IF('Bid Log'!$I$2:$I$341=Tables!$C11,'Bid Log'!$P$2:$P$341)))</f>
        <v>87500</v>
      </c>
      <c r="F50" s="63" t="n">
        <f aca="false" t="array" ref="F50:F50">SUM(IF('Bid Log'!$AA$2:$AA$341=Tables!J$3,IF('Bid Log'!$I$2:$I$341=Tables!$C11,'Bid Log'!$AH$2:$AH$341)))</f>
        <v>0</v>
      </c>
      <c r="G50" s="62" t="n">
        <f aca="false" t="array" ref="G50:G50">COUNT(IF('Bid Log'!$AA$2:$AA$341=Tables!J$4,IF('Bid Log'!$I$2:$I$341=Tables!$C11,'Bid Log'!$A$2:$A$341)))</f>
        <v>8</v>
      </c>
      <c r="H50" s="63" t="n">
        <f aca="false" t="array" ref="H50:H50">SUM(IF('Bid Log'!$AA$2:$AA$341=Tables!J$4,IF('Bid Log'!$I$2:$I$341=Tables!$C11,'Bid Log'!$P$2:$P$341)))</f>
        <v>2785940</v>
      </c>
      <c r="I50" s="62" t="n">
        <f aca="false" t="array" ref="I50:I50">COUNT(IF('Bid Log'!$AA$2:$AA$341=Tables!J$5,IF('Bid Log'!$I$2:$I$341=Tables!$C11,'Bid Log'!$A$2:$A$341)))</f>
        <v>0</v>
      </c>
      <c r="J50" s="63" t="n">
        <f aca="false" t="array" ref="J50:J50">SUM(IF('Bid Log'!$AA$2:$AA$341=Tables!J$5,IF('Bid Log'!$I$2:$I$341=Tables!$C11,'Bid Log'!$P$2:$P$341)))</f>
        <v>0</v>
      </c>
      <c r="K50" s="62" t="n">
        <f aca="false" t="array" ref="K50:K50">COUNT(IF('Bid Log'!$AA$2:$AA$341=Tables!J$6,IF('Bid Log'!$I$2:$I$341=Tables!$C11,'Bid Log'!$A$2:$A$341)))</f>
        <v>0</v>
      </c>
      <c r="L50" s="63" t="n">
        <f aca="false" t="array" ref="L50:L50">SUM(IF('Bid Log'!$AA$2:$AA$341=Tables!J$6,IF('Bid Log'!$I$2:$I$341=Tables!$C11,'Bid Log'!$P$2:$P$341)))</f>
        <v>0</v>
      </c>
      <c r="M50" s="62" t="n">
        <f aca="false" t="array" ref="M50:M50">COUNT(IF('Bid Log'!$AA$2:$AA$341=Tables!J$7,IF('Bid Log'!$I$2:$I$341=Tables!$C11,'Bid Log'!$A$2:$A$341)))</f>
        <v>0</v>
      </c>
      <c r="N50" s="63" t="n">
        <f aca="false" t="array" ref="N50:N50">SUM(IF('Bid Log'!$AA$2:$AA$341=Tables!J$7,IF('Bid Log'!$I$2:$I$341=Tables!$C11,'Bid Log'!$P$2:$P$341)))</f>
        <v>0</v>
      </c>
      <c r="O50" s="62" t="n">
        <f aca="false" t="array" ref="O50:O50">COUNT(IF('Bid Log'!$AA$2:$AA$341=Tables!J$8,IF('Bid Log'!$I$2:$I$341=Tables!$C11,'Bid Log'!$A$2:$A$341)))</f>
        <v>0</v>
      </c>
      <c r="P50" s="63" t="n">
        <f aca="false" t="array" ref="P50:P50">SUM(IF('Bid Log'!$AA$2:$AA$341=Tables!J$8,IF('Bid Log'!$I$2:$I$341=Tables!$C11,'Bid Log'!$P$2:$P$341)))</f>
        <v>0</v>
      </c>
      <c r="Q50" s="62" t="n">
        <f aca="false" t="array" ref="Q50:Q50">COUNT(IF('Bid Log'!$AA$2:$AA$341=Tables!J$9,IF('Bid Log'!$I$2:$I$341=Tables!$C11,'Bid Log'!$A$2:$A$341)))</f>
        <v>0</v>
      </c>
      <c r="R50" s="63" t="n">
        <f aca="false" t="array" ref="R50:R50">SUM(IF('Bid Log'!$AA$2:$AA$341=Tables!J$9,IF('Bid Log'!$I$2:$I$341=Tables!$C11,'Bid Log'!$P$2:$P$341)))</f>
        <v>0</v>
      </c>
      <c r="S50" s="62" t="n">
        <f aca="false" t="array" ref="S50:S50">COUNT(IF('Bid Log'!$AA$2:$AA$341=Tables!J$10,IF('Bid Log'!$I$2:$I$341=Tables!$C11,'Bid Log'!$A$2:$A$341)))</f>
        <v>0</v>
      </c>
      <c r="T50" s="63" t="n">
        <f aca="false" t="array" ref="T50:T50">SUM(IF('Bid Log'!$AA$2:$AA$341=Tables!J$10,IF('Bid Log'!$I$2:$I$341=Tables!$C11,'Bid Log'!$P$2:$P$341)))</f>
        <v>0</v>
      </c>
      <c r="U50" s="62" t="n">
        <f aca="false" t="array" ref="U50:U50">COUNT(IF('Bid Log'!$AA$2:$AA$341=tables!#ref!,IF('Bid Log'!$I$2:$I$341=Tables!$C11,'Bid Log'!$A$2:$A$341)))</f>
        <v>0</v>
      </c>
      <c r="V50" s="63" t="e">
        <f aca="false" t="array" ref="V50:V50">SUM(IF('Bid Log'!$AA$2:$AA$341=tables!#ref!,IF('Bid Log'!$I$2:$I$341=Tables!$C11,'Bid Log'!$P$2:$P$341)))</f>
        <v>#NAME?</v>
      </c>
      <c r="W50" s="59" t="n">
        <f aca="false">SUM(D50/B50)</f>
        <v>0.272727272727273</v>
      </c>
      <c r="X50" s="59" t="n">
        <f aca="false">SUM(E50/C50)</f>
        <v>0.0304513057519906</v>
      </c>
      <c r="Y50" s="58" t="n">
        <f aca="false" t="array" ref="Y50:Y50">SUM(IF('Bid Log'!$I$2:$I$341=Tables!$C11,'Bid Log'!$Z$2:$Z$341))</f>
        <v>0</v>
      </c>
      <c r="Z50" s="59" t="n">
        <f aca="false">SUM(Y50/C50)</f>
        <v>0</v>
      </c>
      <c r="AA50" s="58" t="n">
        <f aca="false" t="array" ref="AA50:AA50">SUM(IF('Bid Log'!$I$2:$I$341=Tables!$C11,'Bid Log'!$AI$2:$AI$341))</f>
        <v>0</v>
      </c>
      <c r="AB50" s="59" t="e">
        <f aca="false">SUM(AA50/F50)</f>
        <v>#DIV/0!</v>
      </c>
    </row>
    <row r="51" s="61" customFormat="true" ht="10.2" hidden="false" customHeight="false" outlineLevel="0" collapsed="false">
      <c r="A51" s="66"/>
      <c r="B51" s="67" t="n">
        <f aca="false">SUM(B42:B50)</f>
        <v>331</v>
      </c>
      <c r="C51" s="67" t="n">
        <f aca="false">SUM(C42:C50)</f>
        <v>71356682</v>
      </c>
      <c r="D51" s="67" t="n">
        <f aca="false">SUM(D42:D50)</f>
        <v>129</v>
      </c>
      <c r="E51" s="67" t="n">
        <f aca="false">SUM(E42:E50)</f>
        <v>16277056</v>
      </c>
      <c r="F51" s="67" t="n">
        <f aca="false">SUM(F42:F50)</f>
        <v>4672589.3</v>
      </c>
      <c r="G51" s="67" t="n">
        <f aca="false">SUM(G42:G50)</f>
        <v>98</v>
      </c>
      <c r="H51" s="67" t="n">
        <f aca="false">SUM(H42:H50)</f>
        <v>47088413</v>
      </c>
      <c r="I51" s="67" t="n">
        <f aca="false">SUM(I42:I50)</f>
        <v>0</v>
      </c>
      <c r="J51" s="67" t="n">
        <f aca="false">SUM(J42:J50)</f>
        <v>0</v>
      </c>
      <c r="K51" s="67" t="n">
        <f aca="false">SUM(K42:K50)</f>
        <v>66</v>
      </c>
      <c r="L51" s="67" t="n">
        <f aca="false">SUM(L42:L50)</f>
        <v>2272412</v>
      </c>
      <c r="M51" s="67" t="n">
        <f aca="false">SUM(M42:M50)</f>
        <v>13</v>
      </c>
      <c r="N51" s="67" t="n">
        <f aca="false">SUM(N42:N50)</f>
        <v>4177290</v>
      </c>
      <c r="O51" s="67" t="n">
        <f aca="false">SUM(O42:O50)</f>
        <v>0</v>
      </c>
      <c r="P51" s="67" t="n">
        <f aca="false">SUM(P42:P50)</f>
        <v>0</v>
      </c>
      <c r="Q51" s="67" t="n">
        <f aca="false">SUM(Q42:Q50)</f>
        <v>0</v>
      </c>
      <c r="R51" s="67" t="n">
        <f aca="false">SUM(R42:R50)</f>
        <v>0</v>
      </c>
      <c r="S51" s="67" t="n">
        <f aca="false">SUM(S42:S50)</f>
        <v>25</v>
      </c>
      <c r="T51" s="67" t="n">
        <f aca="false">SUM(T42:T50)</f>
        <v>1541511</v>
      </c>
      <c r="U51" s="67" t="n">
        <f aca="false">SUM(U42:U50)</f>
        <v>0</v>
      </c>
      <c r="V51" s="67" t="e">
        <f aca="false">SUM(V42:V50)</f>
        <v>#NAME?</v>
      </c>
      <c r="W51" s="68" t="n">
        <f aca="false">SUM(D51/B51)</f>
        <v>0.389728096676737</v>
      </c>
      <c r="X51" s="68" t="n">
        <f aca="false">SUM(E51/C51)</f>
        <v>0.228108364119285</v>
      </c>
      <c r="Y51" s="69" t="n">
        <f aca="false">SUM(Y42:Y50)</f>
        <v>0</v>
      </c>
      <c r="Z51" s="68" t="n">
        <f aca="false">SUM(Y51/C51)</f>
        <v>0</v>
      </c>
      <c r="AA51" s="69" t="n">
        <f aca="false">SUM(AA42:AA50)</f>
        <v>0</v>
      </c>
      <c r="AB51" s="68" t="n">
        <f aca="false">SUM(AA51/E51)</f>
        <v>0</v>
      </c>
    </row>
    <row r="52" s="61" customFormat="true" ht="10.2" hidden="false" customHeight="false" outlineLevel="0" collapsed="false">
      <c r="B52" s="60"/>
      <c r="C52" s="63"/>
      <c r="D52" s="60"/>
      <c r="E52" s="63"/>
      <c r="F52" s="63"/>
      <c r="G52" s="62"/>
      <c r="H52" s="63"/>
      <c r="I52" s="62"/>
      <c r="J52" s="63"/>
      <c r="K52" s="62"/>
      <c r="L52" s="63"/>
      <c r="M52" s="62"/>
      <c r="N52" s="63"/>
      <c r="O52" s="62"/>
      <c r="P52" s="63"/>
      <c r="Q52" s="62"/>
      <c r="R52" s="63"/>
      <c r="S52" s="62"/>
      <c r="T52" s="63"/>
      <c r="U52" s="62"/>
      <c r="V52" s="63"/>
      <c r="W52" s="63"/>
      <c r="X52" s="62"/>
      <c r="Y52" s="50"/>
      <c r="Z52" s="50"/>
    </row>
    <row r="53" s="61" customFormat="true" ht="10.2" hidden="false" customHeight="false" outlineLevel="0" collapsed="false">
      <c r="A53" s="70" t="str">
        <f aca="false">Tables!B2</f>
        <v>Local</v>
      </c>
      <c r="B53" s="60"/>
      <c r="C53" s="63"/>
      <c r="D53" s="60"/>
      <c r="E53" s="63"/>
      <c r="F53" s="63"/>
      <c r="G53" s="62"/>
      <c r="H53" s="63"/>
      <c r="I53" s="62"/>
      <c r="J53" s="63"/>
      <c r="K53" s="62"/>
      <c r="L53" s="63"/>
      <c r="M53" s="62"/>
      <c r="N53" s="63"/>
      <c r="O53" s="62"/>
      <c r="P53" s="63"/>
      <c r="Q53" s="62"/>
      <c r="R53" s="63"/>
      <c r="S53" s="62"/>
      <c r="T53" s="63"/>
      <c r="U53" s="62"/>
      <c r="V53" s="63"/>
      <c r="W53" s="63"/>
      <c r="X53" s="62"/>
    </row>
    <row r="54" s="61" customFormat="true" ht="10.2" hidden="false" customHeight="false" outlineLevel="0" collapsed="false">
      <c r="A54" s="73" t="str">
        <f aca="false">Tables!B3</f>
        <v>441 OC</v>
      </c>
      <c r="B54" s="51" t="n">
        <f aca="false" t="array" ref="B54:B54">COUNT(IF('Bid Log'!$G$2:$G$341=Tables!$B3,'Bid Log'!$A$2:$A$341))</f>
        <v>282</v>
      </c>
      <c r="C54" s="63" t="n">
        <f aca="false" t="array" ref="C54:C54">SUM(IF('Bid Log'!$G$2:$G$341=Tables!$B3,'Bid Log'!$P$2:$P$341))</f>
        <v>57275439</v>
      </c>
      <c r="D54" s="51" t="n">
        <f aca="false" t="array" ref="D54:D54">COUNT(IF('Bid Log'!$AA$2:$AA$341=Tables!J$3,IF('Bid Log'!$G$2:$G$341=Tables!$B3,'Bid Log'!$A$2:$A$341)))</f>
        <v>116</v>
      </c>
      <c r="E54" s="63" t="n">
        <f aca="false" t="array" ref="E54:E54">SUM(IF('Bid Log'!$AA$2:$AA$341=Tables!J$3,IF('Bid Log'!$G$2:$G$341=Tables!$B3,'Bid Log'!$P$2:$P$341)))</f>
        <v>12688679</v>
      </c>
      <c r="F54" s="63" t="n">
        <f aca="false" t="array" ref="F54:F54">SUM(IF('Bid Log'!$AA$2:$AA$341=Tables!J$3,IF('Bid Log'!$G$2:$G$341=Tables!$B3,'Bid Log'!$AH$2:$AH$341)))</f>
        <v>4672589.3</v>
      </c>
      <c r="G54" s="52" t="n">
        <f aca="false" t="array" ref="G54:G54">COUNT(IF('Bid Log'!$AA$2:$AA$341=Tables!J$4,IF('Bid Log'!$G$2:$G$341=Tables!$B3,'Bid Log'!$A$2:$A$341)))</f>
        <v>70</v>
      </c>
      <c r="H54" s="63" t="n">
        <f aca="false" t="array" ref="H54:H54">SUM(IF('Bid Log'!$AA$2:$AA$341=Tables!J$4,IF('Bid Log'!$G$2:$G$341=Tables!$B3,'Bid Log'!$P$2:$P$341)))</f>
        <v>37782749</v>
      </c>
      <c r="I54" s="52" t="n">
        <f aca="false" t="array" ref="I54:I54">COUNT(IF('Bid Log'!$AA$2:$AA$341=Tables!J$5,IF('Bid Log'!$G$2:$G$341=Tables!$B3,'Bid Log'!$A$2:$A$341)))</f>
        <v>0</v>
      </c>
      <c r="J54" s="63" t="n">
        <f aca="false" t="array" ref="J54:J54">SUM(IF('Bid Log'!$AA$2:$AA$341=Tables!J$5,IF('Bid Log'!$G$2:$G$341=Tables!$B3,'Bid Log'!$P$2:$P$341)))</f>
        <v>0</v>
      </c>
      <c r="K54" s="52" t="n">
        <f aca="false" t="array" ref="K54:K54">COUNT(IF('Bid Log'!$AA$2:$AA$341=Tables!J$6,IF('Bid Log'!$G$2:$G$341=Tables!$B3,'Bid Log'!$A$2:$A$341)))</f>
        <v>63</v>
      </c>
      <c r="L54" s="63" t="n">
        <f aca="false" t="array" ref="L54:L54">SUM(IF('Bid Log'!$AA$2:$AA$341=Tables!J$6,IF('Bid Log'!$G$2:$G$341=Tables!$B3,'Bid Log'!$P$2:$P$341)))</f>
        <v>2162421</v>
      </c>
      <c r="M54" s="52" t="n">
        <f aca="false" t="array" ref="M54:M54">COUNT(IF('Bid Log'!$AA$2:$AA$341=Tables!J$7,IF('Bid Log'!$G$2:$G$341=Tables!$B3,'Bid Log'!$A$2:$A$341)))</f>
        <v>12</v>
      </c>
      <c r="N54" s="63" t="n">
        <f aca="false" t="array" ref="N54:N54">SUM(IF('Bid Log'!$AA$2:$AA$341=Tables!J$7,IF('Bid Log'!$G$2:$G$341=Tables!$B3,'Bid Log'!$P$2:$P$341)))</f>
        <v>4067290</v>
      </c>
      <c r="O54" s="52" t="n">
        <f aca="false" t="array" ref="O54:O54">COUNT(IF('Bid Log'!$AA$2:$AA$341=Tables!J$8,IF('Bid Log'!$G$2:$G$341=Tables!$B3,'Bid Log'!$A$2:$A$341)))</f>
        <v>0</v>
      </c>
      <c r="P54" s="63" t="n">
        <f aca="false" t="array" ref="P54:P54">SUM(IF('Bid Log'!$AA$2:$AA$341=Tables!J$8,IF('Bid Log'!$G$2:$G$341=Tables!$B3,'Bid Log'!$P$2:$P$341)))</f>
        <v>0</v>
      </c>
      <c r="Q54" s="52" t="n">
        <f aca="false" t="array" ref="Q54:Q54">COUNT(IF('Bid Log'!$AA$2:$AA$341=Tables!J$9,IF('Bid Log'!$G$2:$G$341=Tables!$B3,'Bid Log'!$A$2:$A$341)))</f>
        <v>0</v>
      </c>
      <c r="R54" s="63" t="n">
        <f aca="false" t="array" ref="R54:R54">SUM(IF('Bid Log'!$AA$2:$AA$341=Tables!J$9,IF('Bid Log'!$G$2:$G$341=Tables!$B3,'Bid Log'!$P$2:$P$341)))</f>
        <v>0</v>
      </c>
      <c r="S54" s="52" t="n">
        <f aca="false" t="array" ref="S54:S54">COUNT(IF('Bid Log'!$AA$2:$AA$341=Tables!J$10,IF('Bid Log'!$G$2:$G$341=Tables!$B3,'Bid Log'!$A$2:$A$341)))</f>
        <v>21</v>
      </c>
      <c r="T54" s="63" t="n">
        <f aca="false" t="array" ref="T54:T54">SUM(IF('Bid Log'!$AA$2:$AA$341=Tables!J$10,IF('Bid Log'!$G$2:$G$341=Tables!$B3,'Bid Log'!$P$2:$P$341)))</f>
        <v>574300</v>
      </c>
      <c r="U54" s="52" t="n">
        <f aca="false" t="array" ref="U54:U54">COUNT(IF('Bid Log'!$AA$2:$AA$341=tables!#ref!,IF('Bid Log'!$G$2:$G$341=Tables!$B3,'Bid Log'!$A$2:$A$341)))</f>
        <v>0</v>
      </c>
      <c r="V54" s="63" t="e">
        <f aca="false" t="array" ref="V54:V54">SUM(IF('Bid Log'!$AA$2:$AA$341=tables!#ref!,IF('Bid Log'!$G$2:$G$341=Tables!$B3,'Bid Log'!$P$2:$P$341)))</f>
        <v>#NAME?</v>
      </c>
      <c r="W54" s="59" t="n">
        <f aca="false">SUM(D54/B54)</f>
        <v>0.411347517730496</v>
      </c>
      <c r="X54" s="59" t="n">
        <f aca="false">SUM(E54/C54)</f>
        <v>0.221537874201191</v>
      </c>
      <c r="Y54" s="58" t="n">
        <f aca="false" t="array" ref="Y54:Y54">SUM(IF('Bid Log'!$G$2:$G$341=Tables!$B3,'Bid Log'!$Z$2:$Z$341))</f>
        <v>0</v>
      </c>
      <c r="Z54" s="59" t="n">
        <f aca="false">SUM(Y54/C54)</f>
        <v>0</v>
      </c>
      <c r="AA54" s="58" t="n">
        <f aca="false" t="array" ref="AA54:AA54">SUM(IF('Bid Log'!$G$2:$G$341=Tables!$B3,'Bid Log'!$AI$2:$AI$341))</f>
        <v>0</v>
      </c>
      <c r="AB54" s="59" t="n">
        <f aca="false">SUM(AA54/F54)</f>
        <v>0</v>
      </c>
    </row>
    <row r="55" s="61" customFormat="true" ht="10.2" hidden="false" customHeight="false" outlineLevel="0" collapsed="false">
      <c r="A55" s="73" t="str">
        <f aca="false">Tables!B4</f>
        <v>11 LA</v>
      </c>
      <c r="B55" s="60" t="n">
        <f aca="false" t="array" ref="B55:B55">COUNT(IF('Bid Log'!$G$2:$G$341=Tables!$B4,'Bid Log'!$A$2:$A$341))</f>
        <v>47</v>
      </c>
      <c r="C55" s="63" t="n">
        <f aca="false" t="array" ref="C55:C55">SUM(IF('Bid Log'!$G$2:$G$341=Tables!$B4,'Bid Log'!$P$2:$P$341))</f>
        <v>12747595</v>
      </c>
      <c r="D55" s="60" t="n">
        <f aca="false" t="array" ref="D55:D55">COUNT(IF('Bid Log'!$AA$2:$AA$341=Tables!J$3,IF('Bid Log'!$G$2:$G$341=Tables!$B4,'Bid Log'!$A$2:$A$341)))</f>
        <v>14</v>
      </c>
      <c r="E55" s="63" t="n">
        <f aca="false" t="array" ref="E55:E55">SUM(IF('Bid Log'!$AA$2:$AA$341=Tables!J$3,IF('Bid Log'!$G$2:$G$341=Tables!$B4,'Bid Log'!$P$2:$P$341)))</f>
        <v>3671977</v>
      </c>
      <c r="F55" s="63" t="n">
        <f aca="false" t="array" ref="F55:F55">SUM(IF('Bid Log'!$AA$2:$AA$341=Tables!J$3,IF('Bid Log'!$G$2:$G$341=Tables!$B4,'Bid Log'!$AH$2:$AH$341)))</f>
        <v>0</v>
      </c>
      <c r="G55" s="62" t="n">
        <f aca="false" t="array" ref="G55:G55">COUNT(IF('Bid Log'!$AA$2:$AA$341=Tables!J$4,IF('Bid Log'!$G$2:$G$341=Tables!$B4,'Bid Log'!$A$2:$A$341)))</f>
        <v>24</v>
      </c>
      <c r="H55" s="63" t="n">
        <f aca="false" t="array" ref="H55:H55">SUM(IF('Bid Log'!$AA$2:$AA$341=Tables!J$4,IF('Bid Log'!$G$2:$G$341=Tables!$B4,'Bid Log'!$P$2:$P$341)))</f>
        <v>7874915</v>
      </c>
      <c r="I55" s="62" t="n">
        <f aca="false" t="array" ref="I55:I55">COUNT(IF('Bid Log'!$AA$2:$AA$341=Tables!J$5,IF('Bid Log'!$G$2:$G$341=Tables!$B4,'Bid Log'!$A$2:$A$341)))</f>
        <v>0</v>
      </c>
      <c r="J55" s="63" t="n">
        <f aca="false" t="array" ref="J55:J55">SUM(IF('Bid Log'!$AA$2:$AA$341=Tables!J$5,IF('Bid Log'!$G$2:$G$341=Tables!$B4,'Bid Log'!$P$2:$P$341)))</f>
        <v>0</v>
      </c>
      <c r="K55" s="62" t="n">
        <f aca="false" t="array" ref="K55:K55">COUNT(IF('Bid Log'!$AA$2:$AA$341=Tables!J$6,IF('Bid Log'!$G$2:$G$341=Tables!$B4,'Bid Log'!$A$2:$A$341)))</f>
        <v>3</v>
      </c>
      <c r="L55" s="63" t="n">
        <f aca="false" t="array" ref="L55:L55">SUM(IF('Bid Log'!$AA$2:$AA$341=Tables!J$6,IF('Bid Log'!$G$2:$G$341=Tables!$B4,'Bid Log'!$P$2:$P$341)))</f>
        <v>123492</v>
      </c>
      <c r="M55" s="62" t="n">
        <f aca="false" t="array" ref="M55:M55">COUNT(IF('Bid Log'!$AA$2:$AA$341=Tables!J$7,IF('Bid Log'!$G$2:$G$341=Tables!$B4,'Bid Log'!$A$2:$A$341)))</f>
        <v>1</v>
      </c>
      <c r="N55" s="63" t="n">
        <f aca="false" t="array" ref="N55:N55">SUM(IF('Bid Log'!$AA$2:$AA$341=Tables!J$7,IF('Bid Log'!$G$2:$G$341=Tables!$B4,'Bid Log'!$P$2:$P$341)))</f>
        <v>110000</v>
      </c>
      <c r="O55" s="62" t="n">
        <f aca="false" t="array" ref="O55:O55">COUNT(IF('Bid Log'!$AA$2:$AA$341=Tables!J$8,IF('Bid Log'!$G$2:$G$341=Tables!$B4,'Bid Log'!$A$2:$A$341)))</f>
        <v>0</v>
      </c>
      <c r="P55" s="63" t="n">
        <f aca="false" t="array" ref="P55:P55">SUM(IF('Bid Log'!$AA$2:$AA$341=Tables!J$8,IF('Bid Log'!$G$2:$G$341=Tables!$B4,'Bid Log'!$P$2:$P$341)))</f>
        <v>0</v>
      </c>
      <c r="Q55" s="62" t="n">
        <f aca="false" t="array" ref="Q55:Q55">COUNT(IF('Bid Log'!$AA$2:$AA$341=Tables!J$9,IF('Bid Log'!$G$2:$G$341=Tables!$B4,'Bid Log'!$A$2:$A$341)))</f>
        <v>0</v>
      </c>
      <c r="R55" s="63" t="n">
        <f aca="false" t="array" ref="R55:R55">SUM(IF('Bid Log'!$AA$2:$AA$341=Tables!J$9,IF('Bid Log'!$G$2:$G$341=Tables!$B4,'Bid Log'!$P$2:$P$341)))</f>
        <v>0</v>
      </c>
      <c r="S55" s="62" t="n">
        <f aca="false" t="array" ref="S55:S55">COUNT(IF('Bid Log'!$AA$2:$AA$341=Tables!J$10,IF('Bid Log'!$G$2:$G$341=Tables!$B4,'Bid Log'!$A$2:$A$341)))</f>
        <v>5</v>
      </c>
      <c r="T55" s="63" t="n">
        <f aca="false" t="array" ref="T55:T55">SUM(IF('Bid Log'!$AA$2:$AA$341=Tables!J$10,IF('Bid Log'!$G$2:$G$341=Tables!$B4,'Bid Log'!$P$2:$P$341)))</f>
        <v>967211</v>
      </c>
      <c r="U55" s="62" t="n">
        <f aca="false" t="array" ref="U55:U55">COUNT(IF('Bid Log'!$AA$2:$AA$341=tables!#ref!,IF('Bid Log'!$G$2:$G$341=Tables!$B4,'Bid Log'!$A$2:$A$341)))</f>
        <v>0</v>
      </c>
      <c r="V55" s="63" t="e">
        <f aca="false" t="array" ref="V55:V55">SUM(IF('Bid Log'!$AA$2:$AA$341=tables!#ref!,IF('Bid Log'!$G$2:$G$341=Tables!$B4,'Bid Log'!$P$2:$P$341)))</f>
        <v>#NAME?</v>
      </c>
      <c r="W55" s="59" t="n">
        <f aca="false">SUM(D55/B55)</f>
        <v>0.297872340425532</v>
      </c>
      <c r="X55" s="59" t="n">
        <f aca="false">SUM(E55/C55)</f>
        <v>0.288052530693044</v>
      </c>
      <c r="Y55" s="58" t="n">
        <f aca="false" t="array" ref="Y55:Y55">SUM(IF('Bid Log'!$G$2:$G$341=Tables!$B4,'Bid Log'!$Z$2:$Z$341))</f>
        <v>0</v>
      </c>
      <c r="Z55" s="59" t="n">
        <f aca="false">SUM(Y55/C55)</f>
        <v>0</v>
      </c>
      <c r="AA55" s="58" t="n">
        <f aca="false" t="array" ref="AA55:AA55">SUM(IF('Bid Log'!$G$2:$G$341=Tables!$B4,'Bid Log'!$AI$2:$AI$341))</f>
        <v>0</v>
      </c>
      <c r="AB55" s="59" t="e">
        <f aca="false">SUM(AA55/F55)</f>
        <v>#DIV/0!</v>
      </c>
    </row>
    <row r="56" s="61" customFormat="true" ht="10.2" hidden="false" customHeight="false" outlineLevel="0" collapsed="false">
      <c r="A56" s="73" t="str">
        <f aca="false">Tables!B5</f>
        <v>440 RS</v>
      </c>
      <c r="B56" s="60" t="n">
        <f aca="false" t="array" ref="B56:B56">COUNT(IF('Bid Log'!$G$2:$G$341=Tables!$B5,'Bid Log'!$A$2:$A$341))</f>
        <v>2</v>
      </c>
      <c r="C56" s="63" t="n">
        <f aca="false" t="array" ref="C56:C56">SUM(IF('Bid Log'!$G$2:$G$341=Tables!$B5,'Bid Log'!$P$2:$P$341))</f>
        <v>471014</v>
      </c>
      <c r="D56" s="60" t="n">
        <f aca="false" t="array" ref="D56:D56">COUNT(IF('Bid Log'!$AA$2:$AA$341=Tables!J$3,IF('Bid Log'!$G$2:$G$341=Tables!$B5,'Bid Log'!$A$2:$A$341)))</f>
        <v>0</v>
      </c>
      <c r="E56" s="63" t="n">
        <f aca="false" t="array" ref="E56:E56">SUM(IF('Bid Log'!$AA$2:$AA$341=Tables!J$3,IF('Bid Log'!$G$2:$G$341=Tables!$B5,'Bid Log'!$P$2:$P$341)))</f>
        <v>0</v>
      </c>
      <c r="F56" s="63" t="n">
        <f aca="false" t="array" ref="F56:F56">SUM(IF('Bid Log'!$AA$2:$AA$341=Tables!J$3,IF('Bid Log'!$G$2:$G$341=Tables!$B5,'Bid Log'!$AH$2:$AH$341)))</f>
        <v>0</v>
      </c>
      <c r="G56" s="62" t="n">
        <f aca="false" t="array" ref="G56:G56">COUNT(IF('Bid Log'!$AA$2:$AA$341=Tables!J$4,IF('Bid Log'!$G$2:$G$341=Tables!$B5,'Bid Log'!$A$2:$A$341)))</f>
        <v>1</v>
      </c>
      <c r="H56" s="63" t="n">
        <f aca="false" t="array" ref="H56:H56">SUM(IF('Bid Log'!$AA$2:$AA$341=Tables!J$4,IF('Bid Log'!$G$2:$G$341=Tables!$B5,'Bid Log'!$P$2:$P$341)))</f>
        <v>453465</v>
      </c>
      <c r="I56" s="62" t="n">
        <f aca="false" t="array" ref="I56:I56">COUNT(IF('Bid Log'!$AA$2:$AA$341=Tables!J$5,IF('Bid Log'!$G$2:$G$341=Tables!$B5,'Bid Log'!$A$2:$A$341)))</f>
        <v>0</v>
      </c>
      <c r="J56" s="63" t="n">
        <f aca="false" t="array" ref="J56:J56">SUM(IF('Bid Log'!$AA$2:$AA$341=Tables!J$5,IF('Bid Log'!$G$2:$G$341=Tables!$B5,'Bid Log'!$P$2:$P$341)))</f>
        <v>0</v>
      </c>
      <c r="K56" s="62" t="n">
        <f aca="false" t="array" ref="K56:K56">COUNT(IF('Bid Log'!$AA$2:$AA$341=Tables!J$6,IF('Bid Log'!$G$2:$G$341=Tables!$B5,'Bid Log'!$A$2:$A$341)))</f>
        <v>1</v>
      </c>
      <c r="L56" s="63" t="n">
        <f aca="false" t="array" ref="L56:L56">SUM(IF('Bid Log'!$AA$2:$AA$341=Tables!J$6,IF('Bid Log'!$G$2:$G$341=Tables!$B5,'Bid Log'!$P$2:$P$341)))</f>
        <v>17549</v>
      </c>
      <c r="M56" s="62" t="n">
        <f aca="false" t="array" ref="M56:M56">COUNT(IF('Bid Log'!$AA$2:$AA$341=Tables!J$7,IF('Bid Log'!$G$2:$G$341=Tables!$B5,'Bid Log'!$A$2:$A$341)))</f>
        <v>0</v>
      </c>
      <c r="N56" s="63" t="n">
        <f aca="false" t="array" ref="N56:N56">SUM(IF('Bid Log'!$AA$2:$AA$341=Tables!J$7,IF('Bid Log'!$G$2:$G$341=Tables!$B5,'Bid Log'!$P$2:$P$341)))</f>
        <v>0</v>
      </c>
      <c r="O56" s="62" t="n">
        <f aca="false" t="array" ref="O56:O56">COUNT(IF('Bid Log'!$AA$2:$AA$341=Tables!J$8,IF('Bid Log'!$G$2:$G$341=Tables!$B5,'Bid Log'!$A$2:$A$341)))</f>
        <v>0</v>
      </c>
      <c r="P56" s="63" t="n">
        <f aca="false" t="array" ref="P56:P56">SUM(IF('Bid Log'!$AA$2:$AA$341=Tables!J$8,IF('Bid Log'!$G$2:$G$341=Tables!$B5,'Bid Log'!$P$2:$P$341)))</f>
        <v>0</v>
      </c>
      <c r="Q56" s="62" t="n">
        <f aca="false" t="array" ref="Q56:Q56">COUNT(IF('Bid Log'!$AA$2:$AA$341=Tables!J$9,IF('Bid Log'!$G$2:$G$341=Tables!$B5,'Bid Log'!$A$2:$A$341)))</f>
        <v>0</v>
      </c>
      <c r="R56" s="63" t="n">
        <f aca="false" t="array" ref="R56:R56">SUM(IF('Bid Log'!$AA$2:$AA$341=Tables!J$9,IF('Bid Log'!$G$2:$G$341=Tables!$B5,'Bid Log'!$P$2:$P$341)))</f>
        <v>0</v>
      </c>
      <c r="S56" s="62" t="n">
        <f aca="false" t="array" ref="S56:S56">COUNT(IF('Bid Log'!$AA$2:$AA$341=Tables!J$10,IF('Bid Log'!$G$2:$G$341=Tables!$B5,'Bid Log'!$A$2:$A$341)))</f>
        <v>0</v>
      </c>
      <c r="T56" s="63" t="n">
        <f aca="false" t="array" ref="T56:T56">SUM(IF('Bid Log'!$AA$2:$AA$341=Tables!J$10,IF('Bid Log'!$G$2:$G$341=Tables!$B5,'Bid Log'!$P$2:$P$341)))</f>
        <v>0</v>
      </c>
      <c r="U56" s="62" t="n">
        <f aca="false" t="array" ref="U56:U56">COUNT(IF('Bid Log'!$AA$2:$AA$341=tables!#ref!,IF('Bid Log'!$G$2:$G$341=Tables!$B5,'Bid Log'!$A$2:$A$341)))</f>
        <v>0</v>
      </c>
      <c r="V56" s="63" t="e">
        <f aca="false" t="array" ref="V56:V56">SUM(IF('Bid Log'!$AA$2:$AA$341=tables!#ref!,IF('Bid Log'!$G$2:$G$341=Tables!$B5,'Bid Log'!$P$2:$P$341)))</f>
        <v>#NAME?</v>
      </c>
      <c r="W56" s="59" t="n">
        <f aca="false">SUM(D56/B56)</f>
        <v>0</v>
      </c>
      <c r="X56" s="59" t="n">
        <f aca="false">SUM(E56/C56)</f>
        <v>0</v>
      </c>
      <c r="Y56" s="58" t="n">
        <f aca="false" t="array" ref="Y56:Y56">SUM(IF('Bid Log'!$G$2:$G$341=Tables!$B5,'Bid Log'!$Z$2:$Z$341))</f>
        <v>0</v>
      </c>
      <c r="Z56" s="59" t="n">
        <f aca="false">SUM(Y56/C56)</f>
        <v>0</v>
      </c>
      <c r="AA56" s="58" t="n">
        <f aca="false" t="array" ref="AA56:AA56">SUM(IF('Bid Log'!$G$2:$G$341=Tables!$B5,'Bid Log'!$AI$2:$AI$341))</f>
        <v>0</v>
      </c>
      <c r="AB56" s="59" t="e">
        <f aca="false">SUM(AA56/F56)</f>
        <v>#DIV/0!</v>
      </c>
    </row>
    <row r="57" s="61" customFormat="true" ht="10.2" hidden="false" customHeight="false" outlineLevel="0" collapsed="false">
      <c r="A57" s="73" t="str">
        <f aca="false">Tables!B6</f>
        <v>477 SB</v>
      </c>
      <c r="B57" s="60" t="n">
        <f aca="false" t="array" ref="B57:B57">COUNT(IF('Bid Log'!$G$2:$G$341=Tables!$B6,'Bid Log'!$A$2:$A$341))</f>
        <v>3</v>
      </c>
      <c r="C57" s="63" t="n">
        <f aca="false" t="array" ref="C57:C57">SUM(IF('Bid Log'!$G$2:$G$341=Tables!$B6,'Bid Log'!$P$2:$P$341))</f>
        <v>541547</v>
      </c>
      <c r="D57" s="60" t="n">
        <f aca="false" t="array" ref="D57:D57">COUNT(IF('Bid Log'!$AA$2:$AA$341=Tables!J$3,IF('Bid Log'!$G$2:$G$341=Tables!$B6,'Bid Log'!$A$2:$A$341)))</f>
        <v>0</v>
      </c>
      <c r="E57" s="63" t="n">
        <f aca="false" t="array" ref="E57:E57">SUM(IF('Bid Log'!$AA$2:$AA$341=Tables!J$3,IF('Bid Log'!$G$2:$G$341=Tables!$B6,'Bid Log'!$P$2:$P$341)))</f>
        <v>0</v>
      </c>
      <c r="F57" s="63" t="n">
        <f aca="false" t="array" ref="F57:F57">SUM(IF('Bid Log'!$AA$2:$AA$341=Tables!J$3,IF('Bid Log'!$G$2:$G$341=Tables!$B6,'Bid Log'!$AH$2:$AH$341)))</f>
        <v>0</v>
      </c>
      <c r="G57" s="62" t="n">
        <f aca="false" t="array" ref="G57:G57">COUNT(IF('Bid Log'!$AA$2:$AA$341=Tables!J$4,IF('Bid Log'!$G$2:$G$341=Tables!$B6,'Bid Log'!$A$2:$A$341)))</f>
        <v>2</v>
      </c>
      <c r="H57" s="63" t="n">
        <f aca="false" t="array" ref="H57:H57">SUM(IF('Bid Log'!$AA$2:$AA$341=Tables!J$4,IF('Bid Log'!$G$2:$G$341=Tables!$B6,'Bid Log'!$P$2:$P$341)))</f>
        <v>541547</v>
      </c>
      <c r="I57" s="62" t="n">
        <f aca="false" t="array" ref="I57:I57">COUNT(IF('Bid Log'!$AA$2:$AA$341=Tables!J$5,IF('Bid Log'!$G$2:$G$341=Tables!$B6,'Bid Log'!$A$2:$A$341)))</f>
        <v>0</v>
      </c>
      <c r="J57" s="63" t="n">
        <f aca="false" t="array" ref="J57:J57">SUM(IF('Bid Log'!$AA$2:$AA$341=Tables!J$5,IF('Bid Log'!$G$2:$G$341=Tables!$B6,'Bid Log'!$P$2:$P$341)))</f>
        <v>0</v>
      </c>
      <c r="K57" s="62" t="n">
        <f aca="false" t="array" ref="K57:K57">COUNT(IF('Bid Log'!$AA$2:$AA$341=Tables!J$6,IF('Bid Log'!$G$2:$G$341=Tables!$B6,'Bid Log'!$A$2:$A$341)))</f>
        <v>0</v>
      </c>
      <c r="L57" s="63" t="n">
        <f aca="false" t="array" ref="L57:L57">SUM(IF('Bid Log'!$AA$2:$AA$341=Tables!J$6,IF('Bid Log'!$G$2:$G$341=Tables!$B6,'Bid Log'!$P$2:$P$341)))</f>
        <v>0</v>
      </c>
      <c r="M57" s="62" t="n">
        <f aca="false" t="array" ref="M57:M57">COUNT(IF('Bid Log'!$AA$2:$AA$341=Tables!J$7,IF('Bid Log'!$G$2:$G$341=Tables!$B6,'Bid Log'!$A$2:$A$341)))</f>
        <v>0</v>
      </c>
      <c r="N57" s="63" t="n">
        <f aca="false" t="array" ref="N57:N57">SUM(IF('Bid Log'!$AA$2:$AA$341=Tables!J$7,IF('Bid Log'!$G$2:$G$341=Tables!$B6,'Bid Log'!$P$2:$P$341)))</f>
        <v>0</v>
      </c>
      <c r="O57" s="62" t="n">
        <f aca="false" t="array" ref="O57:O57">COUNT(IF('Bid Log'!$AA$2:$AA$341=Tables!J$8,IF('Bid Log'!$G$2:$G$341=Tables!$B6,'Bid Log'!$A$2:$A$341)))</f>
        <v>0</v>
      </c>
      <c r="P57" s="63" t="n">
        <f aca="false" t="array" ref="P57:P57">SUM(IF('Bid Log'!$AA$2:$AA$341=Tables!J$8,IF('Bid Log'!$G$2:$G$341=Tables!$B6,'Bid Log'!$P$2:$P$341)))</f>
        <v>0</v>
      </c>
      <c r="Q57" s="62" t="n">
        <f aca="false" t="array" ref="Q57:Q57">COUNT(IF('Bid Log'!$AA$2:$AA$341=Tables!J$9,IF('Bid Log'!$G$2:$G$341=Tables!$B6,'Bid Log'!$A$2:$A$341)))</f>
        <v>0</v>
      </c>
      <c r="R57" s="63" t="n">
        <f aca="false" t="array" ref="R57:R57">SUM(IF('Bid Log'!$AA$2:$AA$341=Tables!J$9,IF('Bid Log'!$G$2:$G$341=Tables!$B6,'Bid Log'!$P$2:$P$341)))</f>
        <v>0</v>
      </c>
      <c r="S57" s="62" t="n">
        <f aca="false" t="array" ref="S57:S57">COUNT(IF('Bid Log'!$AA$2:$AA$341=Tables!J$10,IF('Bid Log'!$G$2:$G$341=Tables!$B6,'Bid Log'!$A$2:$A$341)))</f>
        <v>1</v>
      </c>
      <c r="T57" s="63" t="n">
        <f aca="false" t="array" ref="T57:T57">SUM(IF('Bid Log'!$AA$2:$AA$341=Tables!J$10,IF('Bid Log'!$G$2:$G$341=Tables!$B6,'Bid Log'!$P$2:$P$341)))</f>
        <v>0</v>
      </c>
      <c r="U57" s="62" t="n">
        <f aca="false" t="array" ref="U57:U57">COUNT(IF('Bid Log'!$AA$2:$AA$341=tables!#ref!,IF('Bid Log'!$G$2:$G$341=Tables!$B6,'Bid Log'!$A$2:$A$341)))</f>
        <v>0</v>
      </c>
      <c r="V57" s="63" t="e">
        <f aca="false" t="array" ref="V57:V57">SUM(IF('Bid Log'!$AA$2:$AA$341=tables!#ref!,IF('Bid Log'!$G$2:$G$341=Tables!$B6,'Bid Log'!$P$2:$P$341)))</f>
        <v>#NAME?</v>
      </c>
      <c r="W57" s="64" t="n">
        <f aca="false">SUM(D57/B57)</f>
        <v>0</v>
      </c>
      <c r="X57" s="64" t="n">
        <f aca="false">SUM(E57/C57)</f>
        <v>0</v>
      </c>
      <c r="Y57" s="58" t="n">
        <f aca="false" t="array" ref="Y57:Y57">SUM(IF('Bid Log'!$G$2:$G$341=Tables!$B6,'Bid Log'!$Z$2:$Z$341))</f>
        <v>0</v>
      </c>
      <c r="Z57" s="59" t="n">
        <f aca="false">SUM(Y57/C57)</f>
        <v>0</v>
      </c>
      <c r="AA57" s="58" t="n">
        <f aca="false" t="array" ref="AA57:AA57">SUM(IF('Bid Log'!$G$2:$G$341=Tables!$B6,'Bid Log'!$AI$2:$AI$341))</f>
        <v>0</v>
      </c>
      <c r="AB57" s="59" t="e">
        <f aca="false">SUM(AA57/F57)</f>
        <v>#DIV/0!</v>
      </c>
    </row>
    <row r="58" s="65" customFormat="true" ht="10.2" hidden="false" customHeight="false" outlineLevel="0" collapsed="false">
      <c r="A58" s="73" t="str">
        <f aca="false">Tables!B7</f>
        <v>40 LA-Studio</v>
      </c>
      <c r="B58" s="60" t="n">
        <f aca="false" t="array" ref="B58:B58">COUNT(IF('Bid Log'!$G$2:$G$341=Tables!$B7,'Bid Log'!$A$2:$A$341))</f>
        <v>0</v>
      </c>
      <c r="C58" s="63" t="n">
        <f aca="false" t="array" ref="C58:C58">SUM(IF('Bid Log'!$G$2:$G$341=Tables!$B7,'Bid Log'!$P$2:$P$341))</f>
        <v>0</v>
      </c>
      <c r="D58" s="60" t="n">
        <f aca="false" t="array" ref="D58:D58">COUNT(IF('Bid Log'!$AA$2:$AA$341=Tables!J$3,IF('Bid Log'!$G$2:$G$341=Tables!$B7,'Bid Log'!$A$2:$A$341)))</f>
        <v>0</v>
      </c>
      <c r="E58" s="63" t="n">
        <f aca="false" t="array" ref="E58:E58">SUM(IF('Bid Log'!$AA$2:$AA$341=Tables!J$3,IF('Bid Log'!$G$2:$G$341=Tables!$B7,'Bid Log'!$P$2:$P$341)))</f>
        <v>0</v>
      </c>
      <c r="F58" s="63" t="n">
        <f aca="false" t="array" ref="F58:F58">SUM(IF('Bid Log'!$AA$2:$AA$341=Tables!J$3,IF('Bid Log'!$G$2:$G$341=Tables!$B7,'Bid Log'!$AH$2:$AH$341)))</f>
        <v>0</v>
      </c>
      <c r="G58" s="62" t="n">
        <f aca="false" t="array" ref="G58:G58">COUNT(IF('Bid Log'!$AA$2:$AA$341=Tables!J$4,IF('Bid Log'!$G$2:$G$341=Tables!$B7,'Bid Log'!$A$2:$A$341)))</f>
        <v>0</v>
      </c>
      <c r="H58" s="63" t="n">
        <f aca="false" t="array" ref="H58:H58">SUM(IF('Bid Log'!$AA$2:$AA$341=Tables!J$4,IF('Bid Log'!$G$2:$G$341=Tables!$B7,'Bid Log'!$P$2:$P$341)))</f>
        <v>0</v>
      </c>
      <c r="I58" s="62" t="n">
        <f aca="false" t="array" ref="I58:I58">COUNT(IF('Bid Log'!$AA$2:$AA$341=Tables!J$5,IF('Bid Log'!$G$2:$G$341=Tables!$B7,'Bid Log'!$A$2:$A$341)))</f>
        <v>0</v>
      </c>
      <c r="J58" s="63" t="n">
        <f aca="false" t="array" ref="J58:J58">SUM(IF('Bid Log'!$AA$2:$AA$341=Tables!J$5,IF('Bid Log'!$G$2:$G$341=Tables!$B7,'Bid Log'!$P$2:$P$341)))</f>
        <v>0</v>
      </c>
      <c r="K58" s="62" t="n">
        <f aca="false" t="array" ref="K58:K58">COUNT(IF('Bid Log'!$AA$2:$AA$341=Tables!J$6,IF('Bid Log'!$G$2:$G$341=Tables!$B7,'Bid Log'!$A$2:$A$341)))</f>
        <v>0</v>
      </c>
      <c r="L58" s="63" t="n">
        <f aca="false" t="array" ref="L58:L58">SUM(IF('Bid Log'!$AA$2:$AA$341=Tables!J$6,IF('Bid Log'!$G$2:$G$341=Tables!$B7,'Bid Log'!$P$2:$P$341)))</f>
        <v>0</v>
      </c>
      <c r="M58" s="62" t="n">
        <f aca="false" t="array" ref="M58:M58">COUNT(IF('Bid Log'!$AA$2:$AA$341=Tables!J$7,IF('Bid Log'!$G$2:$G$341=Tables!$B7,'Bid Log'!$A$2:$A$341)))</f>
        <v>0</v>
      </c>
      <c r="N58" s="63" t="n">
        <f aca="false" t="array" ref="N58:N58">SUM(IF('Bid Log'!$AA$2:$AA$341=Tables!J$7,IF('Bid Log'!$G$2:$G$341=Tables!$B7,'Bid Log'!$P$2:$P$341)))</f>
        <v>0</v>
      </c>
      <c r="O58" s="62" t="n">
        <f aca="false" t="array" ref="O58:O58">COUNT(IF('Bid Log'!$AA$2:$AA$341=Tables!J$8,IF('Bid Log'!$G$2:$G$341=Tables!$B7,'Bid Log'!$A$2:$A$341)))</f>
        <v>0</v>
      </c>
      <c r="P58" s="63" t="n">
        <f aca="false" t="array" ref="P58:P58">SUM(IF('Bid Log'!$AA$2:$AA$341=Tables!J$8,IF('Bid Log'!$G$2:$G$341=Tables!$B7,'Bid Log'!$P$2:$P$341)))</f>
        <v>0</v>
      </c>
      <c r="Q58" s="62" t="n">
        <f aca="false" t="array" ref="Q58:Q58">COUNT(IF('Bid Log'!$AA$2:$AA$341=Tables!J$9,IF('Bid Log'!$G$2:$G$341=Tables!$B7,'Bid Log'!$A$2:$A$341)))</f>
        <v>0</v>
      </c>
      <c r="R58" s="63" t="n">
        <f aca="false" t="array" ref="R58:R58">SUM(IF('Bid Log'!$AA$2:$AA$341=Tables!J$9,IF('Bid Log'!$G$2:$G$341=Tables!$B7,'Bid Log'!$P$2:$P$341)))</f>
        <v>0</v>
      </c>
      <c r="S58" s="62" t="n">
        <f aca="false" t="array" ref="S58:S58">COUNT(IF('Bid Log'!$AA$2:$AA$341=Tables!J$10,IF('Bid Log'!$G$2:$G$341=Tables!$B7,'Bid Log'!$A$2:$A$341)))</f>
        <v>0</v>
      </c>
      <c r="T58" s="63" t="n">
        <f aca="false" t="array" ref="T58:T58">SUM(IF('Bid Log'!$AA$2:$AA$341=Tables!J$10,IF('Bid Log'!$G$2:$G$341=Tables!$B7,'Bid Log'!$P$2:$P$341)))</f>
        <v>0</v>
      </c>
      <c r="U58" s="62" t="n">
        <f aca="false" t="array" ref="U58:U58">COUNT(IF('Bid Log'!$AA$2:$AA$341=tables!#ref!,IF('Bid Log'!$G$2:$G$341=Tables!$B7,'Bid Log'!$A$2:$A$341)))</f>
        <v>0</v>
      </c>
      <c r="V58" s="63" t="e">
        <f aca="false" t="array" ref="V58:V58">SUM(IF('Bid Log'!$AA$2:$AA$341=tables!#ref!,IF('Bid Log'!$G$2:$G$341=Tables!$B7,'Bid Log'!$P$2:$P$341)))</f>
        <v>#NAME?</v>
      </c>
      <c r="W58" s="64" t="e">
        <f aca="false">SUM(D58/B58)</f>
        <v>#DIV/0!</v>
      </c>
      <c r="X58" s="64" t="e">
        <f aca="false">SUM(E58/C58)</f>
        <v>#DIV/0!</v>
      </c>
      <c r="Y58" s="58" t="n">
        <f aca="false" t="array" ref="Y58:Y58">SUM(IF('Bid Log'!$G$2:$G$341=Tables!$B7,'Bid Log'!$Z$2:$Z$341))</f>
        <v>0</v>
      </c>
      <c r="Z58" s="59" t="e">
        <f aca="false">SUM(Y58/C58)</f>
        <v>#DIV/0!</v>
      </c>
      <c r="AA58" s="58" t="n">
        <f aca="false" t="array" ref="AA58:AA58">SUM(IF('Bid Log'!$G$2:$G$341=Tables!$B7,'Bid Log'!$AI$2:$AI$341))</f>
        <v>0</v>
      </c>
      <c r="AB58" s="59" t="e">
        <f aca="false">SUM(AA58/F58)</f>
        <v>#DIV/0!</v>
      </c>
    </row>
    <row r="59" s="65" customFormat="true" ht="10.2" hidden="false" customHeight="false" outlineLevel="0" collapsed="false">
      <c r="A59" s="73" t="str">
        <f aca="false">Tables!B8</f>
        <v>401 Reno</v>
      </c>
      <c r="B59" s="60" t="n">
        <f aca="false" t="array" ref="B59:B59">COUNT(IF('Bid Log'!$G$2:$G$341=Tables!$B8,'Bid Log'!$A$2:$A$341))</f>
        <v>0</v>
      </c>
      <c r="C59" s="63" t="n">
        <f aca="false" t="array" ref="C59:C59">SUM(IF('Bid Log'!$G$2:$G$341=Tables!$B8,'Bid Log'!$P$2:$P$341))</f>
        <v>0</v>
      </c>
      <c r="D59" s="60" t="n">
        <f aca="false" t="array" ref="D59:D59">COUNT(IF('Bid Log'!$AA$2:$AA$341=Tables!J$3,IF('Bid Log'!$G$2:$G$341=Tables!$B8,'Bid Log'!$A$2:$A$341)))</f>
        <v>0</v>
      </c>
      <c r="E59" s="63" t="n">
        <f aca="false" t="array" ref="E59:E59">SUM(IF('Bid Log'!$AA$2:$AA$341=Tables!J$3,IF('Bid Log'!$G$2:$G$341=Tables!$B8,'Bid Log'!$P$2:$P$341)))</f>
        <v>0</v>
      </c>
      <c r="F59" s="63" t="n">
        <f aca="false" t="array" ref="F59:F59">SUM(IF('Bid Log'!$AA$2:$AA$341=Tables!J$3,IF('Bid Log'!$G$2:$G$341=Tables!$B8,'Bid Log'!$AH$2:$AH$341)))</f>
        <v>0</v>
      </c>
      <c r="G59" s="62" t="n">
        <f aca="false" t="array" ref="G59:G59">COUNT(IF('Bid Log'!$AA$2:$AA$341=Tables!J$4,IF('Bid Log'!$G$2:$G$341=Tables!$B8,'Bid Log'!$A$2:$A$341)))</f>
        <v>0</v>
      </c>
      <c r="H59" s="63" t="n">
        <f aca="false" t="array" ref="H59:H59">SUM(IF('Bid Log'!$AA$2:$AA$341=Tables!J$4,IF('Bid Log'!$G$2:$G$341=Tables!$B8,'Bid Log'!$P$2:$P$341)))</f>
        <v>0</v>
      </c>
      <c r="I59" s="62" t="n">
        <f aca="false" t="array" ref="I59:I59">COUNT(IF('Bid Log'!$AA$2:$AA$341=Tables!J$5,IF('Bid Log'!$G$2:$G$341=Tables!$B8,'Bid Log'!$A$2:$A$341)))</f>
        <v>0</v>
      </c>
      <c r="J59" s="63" t="n">
        <f aca="false" t="array" ref="J59:J59">SUM(IF('Bid Log'!$AA$2:$AA$341=Tables!J$5,IF('Bid Log'!$G$2:$G$341=Tables!$B8,'Bid Log'!$P$2:$P$341)))</f>
        <v>0</v>
      </c>
      <c r="K59" s="62" t="n">
        <f aca="false" t="array" ref="K59:K59">COUNT(IF('Bid Log'!$AA$2:$AA$341=Tables!J$6,IF('Bid Log'!$G$2:$G$341=Tables!$B8,'Bid Log'!$A$2:$A$341)))</f>
        <v>0</v>
      </c>
      <c r="L59" s="63" t="n">
        <f aca="false" t="array" ref="L59:L59">SUM(IF('Bid Log'!$AA$2:$AA$341=Tables!J$6,IF('Bid Log'!$G$2:$G$341=Tables!$B8,'Bid Log'!$P$2:$P$341)))</f>
        <v>0</v>
      </c>
      <c r="M59" s="62" t="n">
        <f aca="false" t="array" ref="M59:M59">COUNT(IF('Bid Log'!$AA$2:$AA$341=Tables!J$7,IF('Bid Log'!$G$2:$G$341=Tables!$B8,'Bid Log'!$A$2:$A$341)))</f>
        <v>0</v>
      </c>
      <c r="N59" s="63" t="n">
        <f aca="false" t="array" ref="N59:N59">SUM(IF('Bid Log'!$AA$2:$AA$341=Tables!J$7,IF('Bid Log'!$G$2:$G$341=Tables!$B8,'Bid Log'!$P$2:$P$341)))</f>
        <v>0</v>
      </c>
      <c r="O59" s="62" t="n">
        <f aca="false" t="array" ref="O59:O59">COUNT(IF('Bid Log'!$AA$2:$AA$341=Tables!J$8,IF('Bid Log'!$G$2:$G$341=Tables!$B8,'Bid Log'!$A$2:$A$341)))</f>
        <v>0</v>
      </c>
      <c r="P59" s="63" t="n">
        <f aca="false" t="array" ref="P59:P59">SUM(IF('Bid Log'!$AA$2:$AA$341=Tables!J$8,IF('Bid Log'!$G$2:$G$341=Tables!$B8,'Bid Log'!$P$2:$P$341)))</f>
        <v>0</v>
      </c>
      <c r="Q59" s="62" t="n">
        <f aca="false" t="array" ref="Q59:Q59">COUNT(IF('Bid Log'!$AA$2:$AA$341=Tables!J$9,IF('Bid Log'!$G$2:$G$341=Tables!$B8,'Bid Log'!$A$2:$A$341)))</f>
        <v>0</v>
      </c>
      <c r="R59" s="63" t="n">
        <f aca="false" t="array" ref="R59:R59">SUM(IF('Bid Log'!$AA$2:$AA$341=Tables!J$9,IF('Bid Log'!$G$2:$G$341=Tables!$B8,'Bid Log'!$P$2:$P$341)))</f>
        <v>0</v>
      </c>
      <c r="S59" s="62" t="n">
        <f aca="false" t="array" ref="S59:S59">COUNT(IF('Bid Log'!$AA$2:$AA$341=Tables!J$10,IF('Bid Log'!$G$2:$G$341=Tables!$B8,'Bid Log'!$A$2:$A$341)))</f>
        <v>0</v>
      </c>
      <c r="T59" s="63" t="n">
        <f aca="false" t="array" ref="T59:T59">SUM(IF('Bid Log'!$AA$2:$AA$341=Tables!J$10,IF('Bid Log'!$G$2:$G$341=Tables!$B8,'Bid Log'!$P$2:$P$341)))</f>
        <v>0</v>
      </c>
      <c r="U59" s="62" t="n">
        <f aca="false" t="array" ref="U59:U59">COUNT(IF('Bid Log'!$AA$2:$AA$341=tables!#ref!,IF('Bid Log'!$G$2:$G$341=Tables!$B8,'Bid Log'!$A$2:$A$341)))</f>
        <v>0</v>
      </c>
      <c r="V59" s="63" t="e">
        <f aca="false" t="array" ref="V59:V59">SUM(IF('Bid Log'!$AA$2:$AA$341=tables!#ref!,IF('Bid Log'!$G$2:$G$341=Tables!$B8,'Bid Log'!$P$2:$P$341)))</f>
        <v>#NAME?</v>
      </c>
      <c r="W59" s="64" t="e">
        <f aca="false">SUM(D59/B59)</f>
        <v>#DIV/0!</v>
      </c>
      <c r="X59" s="64" t="e">
        <f aca="false">SUM(E59/C59)</f>
        <v>#DIV/0!</v>
      </c>
      <c r="Y59" s="58" t="n">
        <f aca="false" t="array" ref="Y59:Y59">SUM(IF('Bid Log'!$G$2:$G$341=Tables!$B8,'Bid Log'!$Z$2:$Z$341))</f>
        <v>0</v>
      </c>
      <c r="Z59" s="59" t="e">
        <f aca="false">SUM(Y59/C59)</f>
        <v>#DIV/0!</v>
      </c>
      <c r="AA59" s="58" t="n">
        <f aca="false" t="array" ref="AA59:AA59">SUM(IF('Bid Log'!$G$2:$G$341=Tables!$B8,'Bid Log'!$AI$2:$AI$341))</f>
        <v>0</v>
      </c>
      <c r="AB59" s="59" t="e">
        <f aca="false">SUM(AA59/F59)</f>
        <v>#DIV/0!</v>
      </c>
    </row>
    <row r="60" s="61" customFormat="true" ht="10.2" hidden="false" customHeight="false" outlineLevel="0" collapsed="false">
      <c r="A60" s="66"/>
      <c r="B60" s="67" t="n">
        <f aca="false">SUM(B54:B59)</f>
        <v>334</v>
      </c>
      <c r="C60" s="69" t="n">
        <f aca="false">SUM(C54:C59)</f>
        <v>71035595</v>
      </c>
      <c r="D60" s="67" t="n">
        <f aca="false">SUM(D54:D59)</f>
        <v>130</v>
      </c>
      <c r="E60" s="69" t="n">
        <f aca="false">SUM(E54:E59)</f>
        <v>16360656</v>
      </c>
      <c r="F60" s="69" t="n">
        <f aca="false">SUM(F54:F58)</f>
        <v>4672589.3</v>
      </c>
      <c r="G60" s="67" t="n">
        <f aca="false">SUM(G54:G59)</f>
        <v>97</v>
      </c>
      <c r="H60" s="69" t="n">
        <f aca="false">SUM(H54:H59)</f>
        <v>46652676</v>
      </c>
      <c r="I60" s="67" t="n">
        <f aca="false">SUM(I54:I59)</f>
        <v>0</v>
      </c>
      <c r="J60" s="69" t="n">
        <f aca="false">SUM(J54:J59)</f>
        <v>0</v>
      </c>
      <c r="K60" s="67" t="n">
        <f aca="false">SUM(K54:K59)</f>
        <v>67</v>
      </c>
      <c r="L60" s="69" t="n">
        <f aca="false">SUM(L54:L59)</f>
        <v>2303462</v>
      </c>
      <c r="M60" s="67" t="n">
        <f aca="false">SUM(M54:M59)</f>
        <v>13</v>
      </c>
      <c r="N60" s="69" t="n">
        <f aca="false">SUM(N54:N59)</f>
        <v>4177290</v>
      </c>
      <c r="O60" s="67" t="n">
        <f aca="false">SUM(O54:O59)</f>
        <v>0</v>
      </c>
      <c r="P60" s="69" t="n">
        <f aca="false">SUM(P54:P59)</f>
        <v>0</v>
      </c>
      <c r="Q60" s="67" t="n">
        <f aca="false">SUM(Q54:Q59)</f>
        <v>0</v>
      </c>
      <c r="R60" s="69" t="n">
        <f aca="false">SUM(R54:R59)</f>
        <v>0</v>
      </c>
      <c r="S60" s="67" t="n">
        <f aca="false">SUM(S54:S59)</f>
        <v>27</v>
      </c>
      <c r="T60" s="69" t="n">
        <f aca="false">SUM(T54:T59)</f>
        <v>1541511</v>
      </c>
      <c r="U60" s="67" t="n">
        <f aca="false">SUM(U54:U59)</f>
        <v>0</v>
      </c>
      <c r="V60" s="69" t="e">
        <f aca="false">SUM(V54:V59)</f>
        <v>#NAME?</v>
      </c>
      <c r="W60" s="68" t="n">
        <f aca="false">SUM(D60/B60)</f>
        <v>0.389221556886228</v>
      </c>
      <c r="X60" s="68" t="n">
        <f aca="false">SUM(E60/C60)</f>
        <v>0.230316308324017</v>
      </c>
      <c r="Y60" s="69" t="n">
        <f aca="false">SUM(Y54:Y59)</f>
        <v>0</v>
      </c>
      <c r="Z60" s="68" t="n">
        <f aca="false">SUM(Y60/C60)</f>
        <v>0</v>
      </c>
      <c r="AA60" s="69" t="n">
        <f aca="false">SUM(AA54:AA59)</f>
        <v>0</v>
      </c>
      <c r="AB60" s="68" t="n">
        <f aca="false">SUM(AA60/E60)</f>
        <v>0</v>
      </c>
    </row>
    <row r="61" s="61" customFormat="true" ht="10.2" hidden="false" customHeight="false" outlineLevel="0" collapsed="false">
      <c r="A61" s="70" t="str">
        <f aca="false">Tables!H2</f>
        <v>Division</v>
      </c>
      <c r="B61" s="60"/>
      <c r="C61" s="63"/>
      <c r="D61" s="60"/>
      <c r="E61" s="63"/>
      <c r="F61" s="63"/>
      <c r="G61" s="62"/>
      <c r="H61" s="63"/>
      <c r="I61" s="62"/>
      <c r="J61" s="63"/>
      <c r="K61" s="62"/>
      <c r="L61" s="63"/>
      <c r="M61" s="62"/>
      <c r="N61" s="63"/>
      <c r="O61" s="62"/>
      <c r="P61" s="63"/>
      <c r="Q61" s="62"/>
      <c r="R61" s="63"/>
      <c r="S61" s="62"/>
      <c r="T61" s="63"/>
      <c r="U61" s="62"/>
      <c r="V61" s="63"/>
      <c r="W61" s="64"/>
      <c r="X61" s="64"/>
    </row>
    <row r="62" s="61" customFormat="true" ht="10.2" hidden="false" customHeight="false" outlineLevel="0" collapsed="false">
      <c r="A62" s="61" t="str">
        <f aca="false">Tables!H3</f>
        <v>CA</v>
      </c>
      <c r="B62" s="60" t="n">
        <f aca="false" t="array" ref="B62:B62">COUNT(IF('Bid Log'!$N$2:$N$341=Tables!$H3,'Bid Log'!$A$2:$A$341))</f>
        <v>336</v>
      </c>
      <c r="C62" s="63" t="n">
        <f aca="false" t="array" ref="C62:C62">SUM(IF('Bid Log'!$N$2:$N$341=Tables!$H3,'Bid Log'!$P$2:$P$341))</f>
        <v>73046332</v>
      </c>
      <c r="D62" s="51" t="n">
        <f aca="false" t="array" ref="D62:D62">COUNT(IF('Bid Log'!$AA$2:$AA$341=Tables!J$3,IF('Bid Log'!$N$2:$N$341=Tables!$H3,'Bid Log'!$A$2:$A$341)))</f>
        <v>130</v>
      </c>
      <c r="E62" s="63" t="n">
        <f aca="false" t="array" ref="E62:E62">SUM(IF('Bid Log'!$AA$2:$AA$341=Tables!J$3,IF('Bid Log'!$N$2:$N$341=Tables!$H3,'Bid Log'!$P$2:$P$341)))</f>
        <v>16360656</v>
      </c>
      <c r="F62" s="63" t="n">
        <f aca="false" t="array" ref="F62:F62">SUM(IF('Bid Log'!$AA$2:$AA$341=Tables!J$3,IF('Bid Log'!$N$2:$N$341=Tables!$H3,'Bid Log'!$AH$2:$AH$341)))</f>
        <v>4672589.3</v>
      </c>
      <c r="G62" s="52" t="n">
        <f aca="false" t="array" ref="G62:G62">COUNT(IF('Bid Log'!$AA$2:$AA$341=Tables!J$4,IF('Bid Log'!$N$2:$N$341=Tables!$H3,'Bid Log'!$A$2:$A$341)))</f>
        <v>99</v>
      </c>
      <c r="H62" s="63" t="n">
        <f aca="false">SUM(IF('Bid Log'!$AA$2:$AA$341=Tables!J$4,IF('Bid Log'!$N$2:$N$341=Tables!$H3,'Bid Log'!$P$2:$P$341)))</f>
        <v>0</v>
      </c>
      <c r="I62" s="52" t="n">
        <f aca="false" t="array" ref="I62:I62">COUNT(IF('Bid Log'!$AA$2:$AA$341=Tables!J$5,IF('Bid Log'!$N$2:$N$341=Tables!$H3,'Bid Log'!$A$2:$A$341)))</f>
        <v>0</v>
      </c>
      <c r="J62" s="63" t="n">
        <f aca="false" t="array" ref="J62:J62">SUM(IF('Bid Log'!$AA$2:$AA$341=Tables!J$5,IF('Bid Log'!$N$2:$N$341=Tables!$H3,'Bid Log'!$P$2:$P$341)))</f>
        <v>0</v>
      </c>
      <c r="K62" s="52" t="n">
        <f aca="false" t="array" ref="K62:K62">COUNT(IF('Bid Log'!$AA$2:$AA$341=Tables!J$6,IF('Bid Log'!$N$2:$N$341=Tables!$H3,'Bid Log'!$A$2:$A$341)))</f>
        <v>67</v>
      </c>
      <c r="L62" s="63" t="n">
        <f aca="false" t="array" ref="L62:L62">SUM(IF('Bid Log'!$AA$2:$AA$341=Tables!J$6,IF('Bid Log'!$N$2:$N$341=Tables!$H3,'Bid Log'!$P$2:$P$341)))</f>
        <v>2303462</v>
      </c>
      <c r="M62" s="52" t="n">
        <f aca="false" t="array" ref="M62:M62">COUNT(IF('Bid Log'!$AA$2:$AA$341=Tables!J$7,IF('Bid Log'!$N$2:$N$341=Tables!$H3,'Bid Log'!$A$2:$A$341)))</f>
        <v>13</v>
      </c>
      <c r="N62" s="63" t="n">
        <f aca="false" t="array" ref="N62:N62">SUM(IF('Bid Log'!$AA$2:$AA$341=Tables!J$7,IF('Bid Log'!$N$2:$N$341=Tables!$H3,'Bid Log'!$P$2:$P$341)))</f>
        <v>4177290</v>
      </c>
      <c r="O62" s="52" t="n">
        <f aca="false" t="array" ref="O62:O62">COUNT(IF('Bid Log'!$AA$2:$AA$341=Tables!J$8,IF('Bid Log'!$N$2:$N$341=Tables!$H3,'Bid Log'!$A$2:$A$341)))</f>
        <v>0</v>
      </c>
      <c r="P62" s="63" t="n">
        <f aca="false" t="array" ref="P62:P62">SUM(IF('Bid Log'!$AA$2:$AA$341=Tables!J$8,IF('Bid Log'!$N$2:$N$341=Tables!$H3,'Bid Log'!$P$2:$P$341)))</f>
        <v>0</v>
      </c>
      <c r="Q62" s="52" t="n">
        <f aca="false" t="array" ref="Q62:Q62">COUNT(IF('Bid Log'!$AA$2:$AA$341=Tables!J$9,IF('Bid Log'!$N$2:$N$341=Tables!$H3,'Bid Log'!$A$2:$A$341)))</f>
        <v>0</v>
      </c>
      <c r="R62" s="63" t="n">
        <f aca="false" t="array" ref="R62:R62">SUM(IF('Bid Log'!$AA$2:$AA$341=Tables!J$9,IF('Bid Log'!$N$2:$N$341=Tables!$H3,'Bid Log'!$P$2:$P$341)))</f>
        <v>0</v>
      </c>
      <c r="S62" s="52" t="n">
        <f aca="false" t="array" ref="S62:S62">COUNT(IF('Bid Log'!$AA$2:$AA$341=Tables!J$10,IF('Bid Log'!$N$2:$N$341=Tables!$H3,'Bid Log'!$A$2:$A$341)))</f>
        <v>27</v>
      </c>
      <c r="T62" s="63" t="n">
        <f aca="false" t="array" ref="T62:T62">SUM(IF('Bid Log'!$AA$2:$AA$341=Tables!J$10,IF('Bid Log'!$N$2:$N$341=Tables!$H3,'Bid Log'!$P$2:$P$341)))</f>
        <v>1541511</v>
      </c>
      <c r="U62" s="52" t="n">
        <f aca="false" t="array" ref="U62:U62">COUNT(IF('Bid Log'!$AA$2:$AA$341=tables!#ref!,IF('Bid Log'!$N$2:$N$341=Tables!$H3,'Bid Log'!$A$2:$A$341)))</f>
        <v>0</v>
      </c>
      <c r="V62" s="63" t="e">
        <f aca="false" t="array" ref="V62:V62">SUM(IF('Bid Log'!$AA$2:$AA$341=tables!#ref!,IF('Bid Log'!$N$2:$N$341=Tables!$H3,'Bid Log'!$P$2:$P$341)))</f>
        <v>#NAME?</v>
      </c>
      <c r="W62" s="59" t="n">
        <f aca="false">SUM(D62/B62)</f>
        <v>0.386904761904762</v>
      </c>
      <c r="X62" s="59" t="n">
        <f aca="false">SUM(E62/C62)</f>
        <v>0.223976420883118</v>
      </c>
      <c r="Y62" s="58" t="n">
        <f aca="false" t="array" ref="Y62:Y62">SUM(IF('Bid Log'!$N$2:$N$341=Tables!$H3,'Bid Log'!$Z$2:$Z$341))</f>
        <v>0</v>
      </c>
      <c r="Z62" s="59" t="n">
        <f aca="false">SUM(Y62/C62)</f>
        <v>0</v>
      </c>
      <c r="AA62" s="58" t="n">
        <f aca="false" t="array" ref="AA62:AA62">SUM(IF('Bid Log'!$N$2:$N$341=Tables!$H3,'Bid Log'!$AI$2:$AI$341))</f>
        <v>0</v>
      </c>
      <c r="AB62" s="59" t="n">
        <f aca="false">SUM(AA62/F62)</f>
        <v>0</v>
      </c>
    </row>
    <row r="63" s="61" customFormat="true" ht="10.2" hidden="false" customHeight="false" outlineLevel="0" collapsed="false">
      <c r="A63" s="61" t="str">
        <f aca="false">Tables!H4</f>
        <v>NV</v>
      </c>
      <c r="B63" s="60" t="n">
        <f aca="false" t="array" ref="B63:B63">COUNT(IF('Bid Log'!$N$2:$N$341=Tables!$H4,'Bid Log'!$A$2:$A$341))</f>
        <v>0</v>
      </c>
      <c r="C63" s="63" t="n">
        <f aca="false" t="array" ref="C63:C63">SUM(IF('Bid Log'!$N$2:$N$341=Tables!$H4,'Bid Log'!$P$2:$P$341))</f>
        <v>0</v>
      </c>
      <c r="D63" s="51" t="n">
        <f aca="false" t="array" ref="D63:D63">COUNT(IF('Bid Log'!$AA$2:$AA$341=Tables!J$3,IF('Bid Log'!$N$2:$N$341=Tables!$H4,'Bid Log'!$A$2:$A$341)))</f>
        <v>0</v>
      </c>
      <c r="E63" s="63" t="n">
        <f aca="false" t="array" ref="E63:E63">SUM(IF('Bid Log'!$AA$2:$AA$341=Tables!J$3,IF('Bid Log'!$N$2:$N$341=Tables!$H4,'Bid Log'!$P$2:$P$341)))</f>
        <v>0</v>
      </c>
      <c r="F63" s="63" t="n">
        <f aca="false" t="array" ref="F63:F63">SUM(IF('Bid Log'!$AA$2:$AA$341=Tables!J$3,IF('Bid Log'!$N$2:$N$341=Tables!$H4,'Bid Log'!$AH$2:$AH$341)))</f>
        <v>0</v>
      </c>
      <c r="G63" s="52" t="n">
        <f aca="false" t="array" ref="G63:G63">COUNT(IF('Bid Log'!$AA$2:$AA$341=Tables!J$4,IF('Bid Log'!$N$2:$N$341=Tables!$H4,'Bid Log'!$A$2:$A$341)))</f>
        <v>0</v>
      </c>
      <c r="H63" s="63" t="n">
        <f aca="false">SUM(IF('Bid Log'!$AA$2:$AA$341=Tables!J$4,IF('Bid Log'!$N$2:$N$341=Tables!$H4,'Bid Log'!$P$2:$P$341)))</f>
        <v>0</v>
      </c>
      <c r="I63" s="52" t="n">
        <f aca="false" t="array" ref="I63:I63">COUNT(IF('Bid Log'!$AA$2:$AA$341=Tables!J$5,IF('Bid Log'!$N$2:$N$341=Tables!$H4,'Bid Log'!$A$2:$A$341)))</f>
        <v>0</v>
      </c>
      <c r="J63" s="63" t="n">
        <f aca="false" t="array" ref="J63:J63">SUM(IF('Bid Log'!$AA$2:$AA$341=Tables!J$5,IF('Bid Log'!$N$2:$N$341=Tables!$H4,'Bid Log'!$P$2:$P$341)))</f>
        <v>0</v>
      </c>
      <c r="K63" s="52" t="n">
        <f aca="false" t="array" ref="K63:K63">COUNT(IF('Bid Log'!$AA$2:$AA$341=Tables!J$6,IF('Bid Log'!$N$2:$N$341=Tables!$H4,'Bid Log'!$A$2:$A$341)))</f>
        <v>0</v>
      </c>
      <c r="L63" s="63" t="n">
        <f aca="false" t="array" ref="L63:L63">SUM(IF('Bid Log'!$AA$2:$AA$341=Tables!J$6,IF('Bid Log'!$N$2:$N$341=Tables!$H4,'Bid Log'!$P$2:$P$341)))</f>
        <v>0</v>
      </c>
      <c r="M63" s="52" t="n">
        <f aca="false" t="array" ref="M63:M63">COUNT(IF('Bid Log'!$AA$2:$AA$341=Tables!J$7,IF('Bid Log'!$N$2:$N$341=Tables!$H4,'Bid Log'!$A$2:$A$341)))</f>
        <v>0</v>
      </c>
      <c r="N63" s="63" t="n">
        <f aca="false" t="array" ref="N63:N63">SUM(IF('Bid Log'!$AA$2:$AA$341=Tables!J$7,IF('Bid Log'!$N$2:$N$341=Tables!$H4,'Bid Log'!$P$2:$P$341)))</f>
        <v>0</v>
      </c>
      <c r="O63" s="52" t="n">
        <f aca="false" t="array" ref="O63:O63">COUNT(IF('Bid Log'!$AA$2:$AA$341=Tables!J$8,IF('Bid Log'!$N$2:$N$341=Tables!$H4,'Bid Log'!$A$2:$A$341)))</f>
        <v>0</v>
      </c>
      <c r="P63" s="63" t="n">
        <f aca="false" t="array" ref="P63:P63">SUM(IF('Bid Log'!$AA$2:$AA$341=Tables!J$8,IF('Bid Log'!$N$2:$N$341=Tables!$H4,'Bid Log'!$P$2:$P$341)))</f>
        <v>0</v>
      </c>
      <c r="Q63" s="52" t="n">
        <f aca="false" t="array" ref="Q63:Q63">COUNT(IF('Bid Log'!$AA$2:$AA$341=Tables!J$9,IF('Bid Log'!$N$2:$N$341=Tables!$H4,'Bid Log'!$A$2:$A$341)))</f>
        <v>0</v>
      </c>
      <c r="R63" s="63" t="n">
        <f aca="false" t="array" ref="R63:R63">SUM(IF('Bid Log'!$AA$2:$AA$341=Tables!J$9,IF('Bid Log'!$N$2:$N$341=Tables!$H4,'Bid Log'!$P$2:$P$341)))</f>
        <v>0</v>
      </c>
      <c r="S63" s="52" t="n">
        <f aca="false" t="array" ref="S63:S63">COUNT(IF('Bid Log'!$AA$2:$AA$341=Tables!J$10,IF('Bid Log'!$N$2:$N$341=Tables!$H4,'Bid Log'!$A$2:$A$341)))</f>
        <v>0</v>
      </c>
      <c r="T63" s="63" t="n">
        <f aca="false" t="array" ref="T63:T63">SUM(IF('Bid Log'!$AA$2:$AA$341=Tables!J$10,IF('Bid Log'!$N$2:$N$341=Tables!$H4,'Bid Log'!$P$2:$P$341)))</f>
        <v>0</v>
      </c>
      <c r="U63" s="52" t="n">
        <f aca="false" t="array" ref="U63:U63">COUNT(IF('Bid Log'!$AA$2:$AA$341=tables!#ref!,IF('Bid Log'!$N$2:$N$341=Tables!$H4,'Bid Log'!$A$2:$A$341)))</f>
        <v>0</v>
      </c>
      <c r="V63" s="63" t="e">
        <f aca="false" t="array" ref="V63:V63">SUM(IF('Bid Log'!$AA$2:$AA$341=tables!#ref!,IF('Bid Log'!$N$2:$N$341=Tables!$H4,'Bid Log'!$P$2:$P$341)))</f>
        <v>#NAME?</v>
      </c>
      <c r="W63" s="64" t="e">
        <f aca="false">SUM(D63/B63)</f>
        <v>#DIV/0!</v>
      </c>
      <c r="X63" s="64" t="e">
        <f aca="false">SUM(E63/C63)</f>
        <v>#DIV/0!</v>
      </c>
      <c r="Y63" s="58" t="n">
        <f aca="false" t="array" ref="Y63:Y63">SUM(IF('Bid Log'!$N$2:$N$341=Tables!$H4,'Bid Log'!$Z$2:$Z$341))</f>
        <v>0</v>
      </c>
      <c r="Z63" s="59" t="e">
        <f aca="false">SUM(Y63/C63)</f>
        <v>#DIV/0!</v>
      </c>
      <c r="AA63" s="58" t="n">
        <f aca="false" t="array" ref="AA63:AA63">SUM(IF('Bid Log'!$N$2:$N$341=Tables!$H4,'Bid Log'!$AI$2:$AI$341))</f>
        <v>0</v>
      </c>
      <c r="AB63" s="59" t="e">
        <f aca="false">SUM(AA63/F63)</f>
        <v>#DIV/0!</v>
      </c>
    </row>
    <row r="64" s="61" customFormat="true" ht="10.8" hidden="false" customHeight="false" outlineLevel="0" collapsed="false">
      <c r="A64" s="61" t="str">
        <f aca="false">Tables!H5</f>
        <v>DATA</v>
      </c>
      <c r="B64" s="60" t="n">
        <f aca="false" t="array" ref="B64:B64">COUNT(IF('Bid Log'!$N$2:$N$341=Tables!$H5,'Bid Log'!$A$2:$A$341))</f>
        <v>0</v>
      </c>
      <c r="C64" s="63" t="n">
        <f aca="false" t="array" ref="C64:C64">SUM(IF('Bid Log'!$N$2:$N$341=Tables!$H5,'Bid Log'!$P$2:$P$341))</f>
        <v>0</v>
      </c>
      <c r="D64" s="60" t="n">
        <f aca="false" t="array" ref="D64:D64">COUNT(IF('Bid Log'!$AA$2:$AA$341=Tables!J$3,IF('Bid Log'!$N$2:$N$341=Tables!$H5,'Bid Log'!$A$2:$A$341)))</f>
        <v>0</v>
      </c>
      <c r="E64" s="63" t="n">
        <f aca="false" t="array" ref="E64:E64">SUM(IF('Bid Log'!$AA$2:$AA$341=Tables!J$3,IF('Bid Log'!$N$2:$N$341=Tables!$H5,'Bid Log'!$P$2:$P$341)))</f>
        <v>0</v>
      </c>
      <c r="F64" s="63" t="n">
        <f aca="false" t="array" ref="F64:F64">SUM(IF('Bid Log'!$AA$2:$AA$341=Tables!J$3,IF('Bid Log'!$N$2:$N$341=Tables!$H5,'Bid Log'!$AH$2:$AH$341)))</f>
        <v>0</v>
      </c>
      <c r="G64" s="62" t="n">
        <f aca="false" t="array" ref="G64:G64">COUNT(IF('Bid Log'!$AA$2:$AA$341=Tables!J$4,IF('Bid Log'!$N$2:$N$341=Tables!$H5,'Bid Log'!$A$2:$A$341)))</f>
        <v>0</v>
      </c>
      <c r="H64" s="63" t="n">
        <f aca="false">SUM(IF('Bid Log'!$AA$2:$AA$341=Tables!J$4,IF('Bid Log'!$N$2:$N$341=Tables!$H5,'Bid Log'!$P$2:$P$341)))</f>
        <v>0</v>
      </c>
      <c r="I64" s="62" t="n">
        <f aca="false" t="array" ref="I64:I64">COUNT(IF('Bid Log'!$AA$2:$AA$341=Tables!J$5,IF('Bid Log'!$N$2:$N$341=Tables!$H5,'Bid Log'!$A$2:$A$341)))</f>
        <v>0</v>
      </c>
      <c r="J64" s="63" t="n">
        <f aca="false" t="array" ref="J64:J64">SUM(IF('Bid Log'!$AA$2:$AA$341=Tables!J$5,IF('Bid Log'!$N$2:$N$341=Tables!$H5,'Bid Log'!$P$2:$P$341)))</f>
        <v>0</v>
      </c>
      <c r="K64" s="62" t="n">
        <f aca="false" t="array" ref="K64:K64">COUNT(IF('Bid Log'!$AA$2:$AA$341=Tables!J$6,IF('Bid Log'!$N$2:$N$341=Tables!$H5,'Bid Log'!$A$2:$A$341)))</f>
        <v>0</v>
      </c>
      <c r="L64" s="63" t="n">
        <f aca="false" t="array" ref="L64:L64">SUM(IF('Bid Log'!$AA$2:$AA$341=Tables!J$6,IF('Bid Log'!$N$2:$N$341=Tables!$H5,'Bid Log'!$P$2:$P$341)))</f>
        <v>0</v>
      </c>
      <c r="M64" s="62" t="n">
        <f aca="false" t="array" ref="M64:M64">COUNT(IF('Bid Log'!$AA$2:$AA$341=Tables!J$7,IF('Bid Log'!$N$2:$N$341=Tables!$H5,'Bid Log'!$A$2:$A$341)))</f>
        <v>0</v>
      </c>
      <c r="N64" s="63" t="n">
        <f aca="false" t="array" ref="N64:N64">SUM(IF('Bid Log'!$AA$2:$AA$341=Tables!J$7,IF('Bid Log'!$N$2:$N$341=Tables!$H5,'Bid Log'!$P$2:$P$341)))</f>
        <v>0</v>
      </c>
      <c r="O64" s="62" t="n">
        <f aca="false" t="array" ref="O64:O64">COUNT(IF('Bid Log'!$AA$2:$AA$341=Tables!J$8,IF('Bid Log'!$N$2:$N$341=Tables!$H5,'Bid Log'!$A$2:$A$341)))</f>
        <v>0</v>
      </c>
      <c r="P64" s="63" t="n">
        <f aca="false" t="array" ref="P64:P64">SUM(IF('Bid Log'!$AA$2:$AA$341=Tables!J$8,IF('Bid Log'!$N$2:$N$341=Tables!$H5,'Bid Log'!$P$2:$P$341)))</f>
        <v>0</v>
      </c>
      <c r="Q64" s="62" t="n">
        <f aca="false" t="array" ref="Q64:Q64">COUNT(IF('Bid Log'!$AA$2:$AA$341=Tables!J$9,IF('Bid Log'!$N$2:$N$341=Tables!$H5,'Bid Log'!$A$2:$A$341)))</f>
        <v>0</v>
      </c>
      <c r="R64" s="63" t="n">
        <f aca="false" t="array" ref="R64:R64">SUM(IF('Bid Log'!$AA$2:$AA$341=Tables!J$9,IF('Bid Log'!$N$2:$N$341=Tables!$H5,'Bid Log'!$P$2:$P$341)))</f>
        <v>0</v>
      </c>
      <c r="S64" s="62" t="n">
        <f aca="false" t="array" ref="S64:S64">COUNT(IF('Bid Log'!$AA$2:$AA$341=Tables!J$10,IF('Bid Log'!$N$2:$N$341=Tables!$H5,'Bid Log'!$A$2:$A$341)))</f>
        <v>0</v>
      </c>
      <c r="T64" s="63" t="n">
        <f aca="false" t="array" ref="T64:T64">SUM(IF('Bid Log'!$AA$2:$AA$341=Tables!J$10,IF('Bid Log'!$N$2:$N$341=Tables!$H5,'Bid Log'!$P$2:$P$341)))</f>
        <v>0</v>
      </c>
      <c r="U64" s="62" t="n">
        <f aca="false" t="array" ref="U64:U64">COUNT(IF('Bid Log'!$AA$2:$AA$341=tables!#ref!,IF('Bid Log'!$N$2:$N$341=Tables!$H5,'Bid Log'!$A$2:$A$341)))</f>
        <v>0</v>
      </c>
      <c r="V64" s="63" t="e">
        <f aca="false" t="array" ref="V64:V64">SUM(IF('Bid Log'!$AA$2:$AA$341=tables!#ref!,IF('Bid Log'!$N$2:$N$341=Tables!$H5,'Bid Log'!$P$2:$P$341)))</f>
        <v>#NAME?</v>
      </c>
      <c r="W64" s="64" t="e">
        <f aca="false">SUM(D64/B64)</f>
        <v>#DIV/0!</v>
      </c>
      <c r="X64" s="64" t="e">
        <f aca="false">SUM(E64/C64)</f>
        <v>#DIV/0!</v>
      </c>
      <c r="Y64" s="58" t="n">
        <f aca="false" t="array" ref="Y64:Y64">SUM(IF('Bid Log'!$N$2:$N$341=Tables!$H5,'Bid Log'!$Z$2:$Z$341))</f>
        <v>0</v>
      </c>
      <c r="Z64" s="59" t="e">
        <f aca="false">SUM(Y64/C64)</f>
        <v>#DIV/0!</v>
      </c>
      <c r="AA64" s="58" t="n">
        <f aca="false" t="array" ref="AA64:AA64">SUM(IF('Bid Log'!$N$2:$N$341=Tables!$H5,'Bid Log'!$AI$2:$AI$341))</f>
        <v>0</v>
      </c>
      <c r="AB64" s="59" t="e">
        <f aca="false">SUM(AA64/F64)</f>
        <v>#DIV/0!</v>
      </c>
      <c r="AC64" s="74"/>
    </row>
    <row r="65" s="80" customFormat="true" ht="10.8" hidden="false" customHeight="false" outlineLevel="0" collapsed="false">
      <c r="A65" s="75" t="s">
        <v>1305</v>
      </c>
      <c r="B65" s="76" t="n">
        <f aca="false">COUNT('Bid Log'!$A$2:$A$341)</f>
        <v>339</v>
      </c>
      <c r="C65" s="77" t="n">
        <f aca="false" t="array" ref="C65:C65">SUM('Bid Log'!$P$2:$P$341)</f>
        <v>73046332</v>
      </c>
      <c r="D65" s="76" t="n">
        <f aca="false" t="array" ref="D65:D65">COUNT(IF('Bid Log'!$AA$2:$AA$341=Tables!$J$3,'Bid Log'!$A$2:$A$341))</f>
        <v>130</v>
      </c>
      <c r="E65" s="77" t="n">
        <f aca="false" t="array" ref="E65:E65">SUM(IF('Bid Log'!$AA$2:$AA$341=Tables!$J$3,'Bid Log'!$P$2:$P$341))</f>
        <v>16360656</v>
      </c>
      <c r="F65" s="77" t="n">
        <f aca="false" t="array" ref="F65:F65">SUM(IF('Bid Log'!$AA$2:$AA$341=Tables!$J$3,'Bid Log'!$AH$2:$AH$341))</f>
        <v>4672589.3</v>
      </c>
      <c r="G65" s="78" t="n">
        <f aca="false" t="array" ref="G65:G65">COUNT(IF('Bid Log'!$AA$2:$AA$341=Tables!$J$4,'Bid Log'!$A$2:$A$341))</f>
        <v>99</v>
      </c>
      <c r="H65" s="77" t="n">
        <f aca="false" t="array" ref="H65:H65">SUM(IF('Bid Log'!$AA$2:$AA$341=Tables!$J$4,'Bid Log'!$P$2:$P$341))</f>
        <v>48663413</v>
      </c>
      <c r="I65" s="78" t="n">
        <f aca="false" t="array" ref="I65:I65">COUNT(IF('Bid Log'!$AA$2:$AA$341=Tables!$J$5,'Bid Log'!$A$2:$A$341))</f>
        <v>0</v>
      </c>
      <c r="J65" s="77" t="n">
        <f aca="false" t="array" ref="J65:J65">SUM(IF('Bid Log'!$AA$2:$AA$341=Tables!$J$5,'Bid Log'!$P$2:$P$341))</f>
        <v>0</v>
      </c>
      <c r="K65" s="78" t="n">
        <f aca="false" t="array" ref="K65:K65">COUNT(IF('Bid Log'!$AA$2:$AA$341=Tables!$J$6,'Bid Log'!$A$2:$A$341))</f>
        <v>67</v>
      </c>
      <c r="L65" s="77" t="n">
        <f aca="false" t="array" ref="L65:L65">SUM(IF('Bid Log'!$AA$2:$AA$341=Tables!$J$6,'Bid Log'!$P$2:$P$341))</f>
        <v>2303462</v>
      </c>
      <c r="M65" s="78" t="n">
        <f aca="false" t="array" ref="M65:M65">COUNT(IF('Bid Log'!$AA$2:$AA$341=Tables!$J$7,'Bid Log'!$A$2:$A$341))</f>
        <v>13</v>
      </c>
      <c r="N65" s="77" t="n">
        <f aca="false" t="array" ref="N65:N65">SUM(IF('Bid Log'!$AA$2:$AA$341=Tables!$J$7,'Bid Log'!$P$2:$P$341))</f>
        <v>4177290</v>
      </c>
      <c r="O65" s="78" t="n">
        <f aca="false" t="array" ref="O65:O65">COUNT(IF('Bid Log'!$AA$2:$AA$341=Tables!$J$8,'Bid Log'!$A$2:$A$341))</f>
        <v>0</v>
      </c>
      <c r="P65" s="77" t="n">
        <f aca="false" t="array" ref="P65:P65">SUM(IF('Bid Log'!$AA$2:$AA$341=Tables!$J$8,'Bid Log'!$P$2:$P$341))</f>
        <v>0</v>
      </c>
      <c r="Q65" s="78" t="n">
        <f aca="false" t="array" ref="Q65:Q65">COUNT(IF('Bid Log'!$AA$2:$AA$341=Tables!$J$9,'Bid Log'!$A$2:$A$341))</f>
        <v>0</v>
      </c>
      <c r="R65" s="77" t="n">
        <f aca="false" t="array" ref="R65:R65">SUM(IF('Bid Log'!$AA$2:$AA$341=Tables!$J$9,'Bid Log'!$P$2:$P$341))</f>
        <v>0</v>
      </c>
      <c r="S65" s="78" t="n">
        <f aca="false" t="array" ref="S65:S65">COUNT(IF('Bid Log'!$AA$2:$AA$341=Tables!$J$10,'Bid Log'!$A$2:$A$341))</f>
        <v>30</v>
      </c>
      <c r="T65" s="77" t="n">
        <f aca="false" t="array" ref="T65:T65">SUM(IF('Bid Log'!$AA$2:$AA$341=Tables!$J$10,'Bid Log'!$P$2:$P$341))</f>
        <v>1541511</v>
      </c>
      <c r="U65" s="78" t="n">
        <f aca="false" t="array" ref="U65:U65">COUNT(IF('Bid Log'!$AA$2:$AA$341=tables!#ref!,'Bid Log'!$A$2:$A$341))</f>
        <v>0</v>
      </c>
      <c r="V65" s="77" t="e">
        <f aca="false" t="array" ref="V65:V65">SUM(IF('Bid Log'!$AA$2:$AA$341=tables!#ref!,'Bid Log'!$P$2:$P$341))</f>
        <v>#NAME?</v>
      </c>
      <c r="W65" s="79" t="n">
        <f aca="false">SUM(D65/B65)</f>
        <v>0.383480825958702</v>
      </c>
      <c r="X65" s="79" t="n">
        <f aca="false">SUM(E65/C65)</f>
        <v>0.223976420883118</v>
      </c>
      <c r="Y65" s="77" t="n">
        <f aca="false">SUM(Y62:Y64)</f>
        <v>0</v>
      </c>
      <c r="Z65" s="79" t="n">
        <f aca="false">SUM(Y65/C65)</f>
        <v>0</v>
      </c>
      <c r="AA65" s="77" t="n">
        <f aca="false">SUM(AA62:AA64)</f>
        <v>0</v>
      </c>
      <c r="AB65" s="79" t="n">
        <f aca="false">SUM(AA65/E65)</f>
        <v>0</v>
      </c>
      <c r="AC65" s="61"/>
    </row>
    <row r="66" customFormat="false" ht="10.2" hidden="false" customHeight="false" outlineLevel="0" collapsed="false">
      <c r="W66" s="59"/>
      <c r="X66" s="59"/>
    </row>
    <row r="67" customFormat="false" ht="10.2" hidden="false" customHeight="false" outlineLevel="0" collapsed="false">
      <c r="C67" s="58"/>
      <c r="D67" s="81" t="n">
        <f aca="false">SUM(D65/($B65-$S65))</f>
        <v>0.420711974110032</v>
      </c>
      <c r="E67" s="82" t="n">
        <f aca="false">SUM(E65/C65)</f>
        <v>0.223976420883118</v>
      </c>
      <c r="F67" s="82" t="n">
        <f aca="false">SUM(F65/C65)</f>
        <v>0.063967473411259</v>
      </c>
      <c r="G67" s="81" t="n">
        <f aca="false">SUM(G65/($B65-$S65))</f>
        <v>0.320388349514563</v>
      </c>
      <c r="H67" s="82" t="n">
        <f aca="false">SUM(H65/C65)</f>
        <v>0.666199269252835</v>
      </c>
      <c r="I67" s="81" t="n">
        <f aca="false">SUM(I65/($B65-$S65))</f>
        <v>0</v>
      </c>
      <c r="J67" s="82" t="n">
        <f aca="false">SUM(J65/C65)</f>
        <v>0</v>
      </c>
      <c r="K67" s="81" t="n">
        <f aca="false">SUM(K65/($B65-$S65))</f>
        <v>0.216828478964401</v>
      </c>
      <c r="L67" s="82" t="n">
        <f aca="false">SUM(L65/C65)</f>
        <v>0.0315342596531746</v>
      </c>
      <c r="M67" s="81" t="n">
        <f aca="false">SUM(M65/($B65-$S65))</f>
        <v>0.0420711974110032</v>
      </c>
      <c r="N67" s="82" t="n">
        <f aca="false">SUM(N65/C65)</f>
        <v>0.0571868550497512</v>
      </c>
      <c r="O67" s="81" t="n">
        <f aca="false">SUM(O65/($B65-$S65))</f>
        <v>0</v>
      </c>
      <c r="P67" s="82" t="n">
        <f aca="false">SUM(P65/C65)</f>
        <v>0</v>
      </c>
      <c r="Q67" s="81" t="n">
        <f aca="false">SUM(Q65/($B65-$S65))</f>
        <v>0</v>
      </c>
      <c r="R67" s="82" t="n">
        <f aca="false">SUM(R65/C65)</f>
        <v>0</v>
      </c>
      <c r="S67" s="82" t="n">
        <f aca="false">SUM(S65/B65)</f>
        <v>0.0884955752212389</v>
      </c>
      <c r="T67" s="82" t="n">
        <f aca="false">SUM(T65/C65)</f>
        <v>0.0211031951611205</v>
      </c>
      <c r="U67" s="81" t="n">
        <f aca="false">SUM(U65/($B65-$S65))</f>
        <v>0</v>
      </c>
      <c r="V67" s="82" t="e">
        <f aca="false">SUM(V65/C65)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6"/>
    <col collapsed="false" customWidth="true" hidden="false" outlineLevel="0" max="5" min="5" style="0" width="14.43"/>
    <col collapsed="false" customWidth="true" hidden="false" outlineLevel="0" max="6" min="6" style="0" width="12.56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5"/>
    <col collapsed="false" customWidth="true" hidden="false" outlineLevel="0" max="11" min="11" style="0" width="8.44"/>
    <col collapsed="false" customWidth="true" hidden="false" outlineLevel="0" max="12" min="12" style="0" width="7.56"/>
    <col collapsed="false" customWidth="true" hidden="false" outlineLevel="0" max="21" min="13" style="0" width="8.67"/>
    <col collapsed="false" customWidth="true" hidden="false" outlineLevel="0" max="22" min="22" style="0" width="11.45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3.2" hidden="false" customHeight="false" outlineLevel="0" collapsed="false">
      <c r="V1" s="0" t="n">
        <v>2014</v>
      </c>
      <c r="BB1" s="0" t="n">
        <v>2014</v>
      </c>
    </row>
    <row r="2" s="85" customFormat="true" ht="13.2" hidden="false" customHeight="false" outlineLevel="0" collapsed="false">
      <c r="A2" s="83" t="s">
        <v>5</v>
      </c>
      <c r="B2" s="84" t="s">
        <v>6</v>
      </c>
      <c r="C2" s="84" t="s">
        <v>8</v>
      </c>
      <c r="D2" s="84" t="s">
        <v>9</v>
      </c>
      <c r="E2" s="84" t="s">
        <v>10</v>
      </c>
      <c r="F2" s="84" t="s">
        <v>1306</v>
      </c>
      <c r="G2" s="84" t="s">
        <v>1307</v>
      </c>
      <c r="H2" s="84" t="s">
        <v>1308</v>
      </c>
      <c r="J2" s="84" t="s">
        <v>1309</v>
      </c>
      <c r="L2" s="83" t="s">
        <v>1310</v>
      </c>
      <c r="V2" s="85" t="s">
        <v>1311</v>
      </c>
      <c r="W2" s="86" t="n">
        <v>41883</v>
      </c>
      <c r="X2" s="86" t="n">
        <f aca="false">SUM(W2+1)</f>
        <v>41884</v>
      </c>
      <c r="Y2" s="86" t="n">
        <f aca="false">SUM(X2+1)</f>
        <v>41885</v>
      </c>
      <c r="Z2" s="86" t="n">
        <f aca="false">SUM(Y2+1)</f>
        <v>41886</v>
      </c>
      <c r="AA2" s="86" t="n">
        <f aca="false">SUM(Z2+1)</f>
        <v>41887</v>
      </c>
      <c r="AB2" s="86" t="n">
        <f aca="false">SUM(AA2+1)</f>
        <v>41888</v>
      </c>
      <c r="AC2" s="86" t="n">
        <f aca="false">SUM(AB2+1)</f>
        <v>41889</v>
      </c>
      <c r="AD2" s="86" t="n">
        <f aca="false">SUM(AC2+1)</f>
        <v>41890</v>
      </c>
      <c r="AE2" s="86" t="n">
        <f aca="false">SUM(AD2+1)</f>
        <v>41891</v>
      </c>
      <c r="AF2" s="86" t="n">
        <f aca="false">SUM(AE2+1)</f>
        <v>41892</v>
      </c>
      <c r="AG2" s="86" t="n">
        <f aca="false">SUM(AF2+1)</f>
        <v>41893</v>
      </c>
      <c r="AH2" s="86" t="n">
        <f aca="false">SUM(AG2+1)</f>
        <v>41894</v>
      </c>
      <c r="AI2" s="86" t="n">
        <f aca="false">SUM(AH2+1)</f>
        <v>41895</v>
      </c>
      <c r="AJ2" s="86" t="n">
        <f aca="false">SUM(AI2+1)</f>
        <v>41896</v>
      </c>
      <c r="AK2" s="86" t="n">
        <f aca="false">SUM(AJ2+1)</f>
        <v>41897</v>
      </c>
      <c r="AL2" s="86" t="n">
        <f aca="false">SUM(AK2+1)</f>
        <v>41898</v>
      </c>
      <c r="AM2" s="86" t="n">
        <f aca="false">SUM(AL2+1)</f>
        <v>41899</v>
      </c>
      <c r="AN2" s="86" t="n">
        <f aca="false">SUM(AM2+1)</f>
        <v>41900</v>
      </c>
      <c r="AO2" s="86" t="n">
        <f aca="false">SUM(AN2+1)</f>
        <v>41901</v>
      </c>
      <c r="AP2" s="86" t="n">
        <f aca="false">SUM(AO2+1)</f>
        <v>41902</v>
      </c>
      <c r="AQ2" s="86" t="n">
        <f aca="false">SUM(AP2+1)</f>
        <v>41903</v>
      </c>
      <c r="AR2" s="86" t="n">
        <f aca="false">SUM(AQ2+1)</f>
        <v>41904</v>
      </c>
      <c r="AS2" s="86" t="n">
        <f aca="false">SUM(AR2+1)</f>
        <v>41905</v>
      </c>
      <c r="AT2" s="86" t="n">
        <f aca="false">SUM(AS2+1)</f>
        <v>41906</v>
      </c>
      <c r="AU2" s="86" t="n">
        <f aca="false">SUM(AT2+1)</f>
        <v>41907</v>
      </c>
      <c r="AV2" s="86" t="n">
        <f aca="false">SUM(AU2+1)</f>
        <v>41908</v>
      </c>
      <c r="AW2" s="86" t="n">
        <f aca="false">SUM(AV2+1)</f>
        <v>41909</v>
      </c>
      <c r="AX2" s="86" t="n">
        <f aca="false">SUM(AW2+1)</f>
        <v>41910</v>
      </c>
      <c r="AY2" s="86" t="n">
        <f aca="false">SUM(AX2+1)</f>
        <v>41911</v>
      </c>
      <c r="AZ2" s="86" t="n">
        <f aca="false">SUM(AY2+1)</f>
        <v>41912</v>
      </c>
      <c r="BB2" s="85" t="s">
        <v>1311</v>
      </c>
    </row>
    <row r="3" customFormat="false" ht="13.2" hidden="false" customHeight="false" outlineLevel="0" collapsed="false">
      <c r="A3" s="2" t="s">
        <v>64</v>
      </c>
      <c r="B3" s="87" t="s">
        <v>65</v>
      </c>
      <c r="C3" s="2" t="s">
        <v>102</v>
      </c>
      <c r="D3" s="2" t="s">
        <v>104</v>
      </c>
      <c r="E3" s="2" t="s">
        <v>68</v>
      </c>
      <c r="F3" s="2" t="s">
        <v>318</v>
      </c>
      <c r="G3" s="2" t="s">
        <v>70</v>
      </c>
      <c r="H3" s="2" t="s">
        <v>64</v>
      </c>
      <c r="J3" s="88" t="s">
        <v>71</v>
      </c>
      <c r="L3" s="0" t="s">
        <v>1312</v>
      </c>
      <c r="V3" s="0" t="s">
        <v>1313</v>
      </c>
      <c r="W3" s="86" t="n">
        <f aca="false">SUM(AZ2+1)</f>
        <v>41913</v>
      </c>
      <c r="X3" s="86" t="n">
        <f aca="false">SUM(W3+1)</f>
        <v>41914</v>
      </c>
      <c r="Y3" s="86" t="n">
        <f aca="false">SUM(X3+1)</f>
        <v>41915</v>
      </c>
      <c r="Z3" s="86" t="n">
        <f aca="false">SUM(Y3+1)</f>
        <v>41916</v>
      </c>
      <c r="AA3" s="86" t="n">
        <f aca="false">SUM(Z3+1)</f>
        <v>41917</v>
      </c>
      <c r="AB3" s="86" t="n">
        <f aca="false">SUM(AA3+1)</f>
        <v>41918</v>
      </c>
      <c r="AC3" s="86" t="n">
        <f aca="false">SUM(AB3+1)</f>
        <v>41919</v>
      </c>
      <c r="AD3" s="86" t="n">
        <f aca="false">SUM(AC3+1)</f>
        <v>41920</v>
      </c>
      <c r="AE3" s="86" t="n">
        <f aca="false">SUM(AD3+1)</f>
        <v>41921</v>
      </c>
      <c r="AF3" s="86" t="n">
        <f aca="false">SUM(AE3+1)</f>
        <v>41922</v>
      </c>
      <c r="AG3" s="86" t="n">
        <f aca="false">SUM(AF3+1)</f>
        <v>41923</v>
      </c>
      <c r="AH3" s="86" t="n">
        <f aca="false">SUM(AG3+1)</f>
        <v>41924</v>
      </c>
      <c r="AI3" s="86" t="n">
        <f aca="false">SUM(AH3+1)</f>
        <v>41925</v>
      </c>
      <c r="AJ3" s="86" t="n">
        <f aca="false">SUM(AI3+1)</f>
        <v>41926</v>
      </c>
      <c r="AK3" s="86" t="n">
        <f aca="false">SUM(AJ3+1)</f>
        <v>41927</v>
      </c>
      <c r="AL3" s="86" t="n">
        <f aca="false">SUM(AK3+1)</f>
        <v>41928</v>
      </c>
      <c r="AM3" s="86" t="n">
        <f aca="false">SUM(AL3+1)</f>
        <v>41929</v>
      </c>
      <c r="AN3" s="86" t="n">
        <f aca="false">SUM(AM3+1)</f>
        <v>41930</v>
      </c>
      <c r="AO3" s="86" t="n">
        <f aca="false">SUM(AN3+1)</f>
        <v>41931</v>
      </c>
      <c r="AP3" s="86" t="n">
        <f aca="false">SUM(AO3+1)</f>
        <v>41932</v>
      </c>
      <c r="AQ3" s="86" t="n">
        <f aca="false">SUM(AP3+1)</f>
        <v>41933</v>
      </c>
      <c r="AR3" s="86" t="n">
        <f aca="false">SUM(AQ3+1)</f>
        <v>41934</v>
      </c>
      <c r="AS3" s="86" t="n">
        <f aca="false">SUM(AR3+1)</f>
        <v>41935</v>
      </c>
      <c r="AT3" s="86" t="n">
        <f aca="false">SUM(AS3+1)</f>
        <v>41936</v>
      </c>
      <c r="AU3" s="86" t="n">
        <f aca="false">SUM(AT3+1)</f>
        <v>41937</v>
      </c>
      <c r="AV3" s="86" t="n">
        <f aca="false">SUM(AU3+1)</f>
        <v>41938</v>
      </c>
      <c r="AW3" s="86" t="n">
        <f aca="false">SUM(AV3+1)</f>
        <v>41939</v>
      </c>
      <c r="AX3" s="86" t="n">
        <f aca="false">SUM(AW3+1)</f>
        <v>41940</v>
      </c>
      <c r="AY3" s="86" t="n">
        <f aca="false">SUM(AX3+1)</f>
        <v>41941</v>
      </c>
      <c r="AZ3" s="86" t="n">
        <f aca="false">SUM(AY3+1)</f>
        <v>41942</v>
      </c>
      <c r="BA3" s="86" t="n">
        <f aca="false">SUM(AZ3+1)</f>
        <v>41943</v>
      </c>
      <c r="BB3" s="0" t="s">
        <v>1313</v>
      </c>
    </row>
    <row r="4" customFormat="false" ht="13.2" hidden="false" customHeight="false" outlineLevel="0" collapsed="false">
      <c r="A4" s="2" t="s">
        <v>1314</v>
      </c>
      <c r="B4" s="87" t="s">
        <v>218</v>
      </c>
      <c r="C4" s="2" t="s">
        <v>91</v>
      </c>
      <c r="D4" s="2" t="s">
        <v>67</v>
      </c>
      <c r="E4" s="2" t="s">
        <v>92</v>
      </c>
      <c r="F4" s="2" t="s">
        <v>131</v>
      </c>
      <c r="G4" s="2" t="s">
        <v>106</v>
      </c>
      <c r="H4" s="2" t="s">
        <v>1314</v>
      </c>
      <c r="J4" s="88" t="s">
        <v>77</v>
      </c>
      <c r="L4" s="2" t="s">
        <v>503</v>
      </c>
      <c r="V4" s="0" t="s">
        <v>1315</v>
      </c>
      <c r="W4" s="86" t="n">
        <f aca="false">SUM(BA3+1)</f>
        <v>41944</v>
      </c>
      <c r="X4" s="86" t="n">
        <f aca="false">SUM(W4+1)</f>
        <v>41945</v>
      </c>
      <c r="Y4" s="86" t="n">
        <f aca="false">SUM(X4+1)</f>
        <v>41946</v>
      </c>
      <c r="Z4" s="86" t="n">
        <f aca="false">SUM(Y4+1)</f>
        <v>41947</v>
      </c>
      <c r="AA4" s="86" t="n">
        <f aca="false">SUM(Z4+1)</f>
        <v>41948</v>
      </c>
      <c r="AB4" s="86" t="n">
        <f aca="false">SUM(AA4+1)</f>
        <v>41949</v>
      </c>
      <c r="AC4" s="86" t="n">
        <f aca="false">SUM(AB4+1)</f>
        <v>41950</v>
      </c>
      <c r="AD4" s="86" t="n">
        <f aca="false">SUM(AC4+1)</f>
        <v>41951</v>
      </c>
      <c r="AE4" s="86" t="n">
        <f aca="false">SUM(AD4+1)</f>
        <v>41952</v>
      </c>
      <c r="AF4" s="86" t="n">
        <f aca="false">SUM(AE4+1)</f>
        <v>41953</v>
      </c>
      <c r="AG4" s="86" t="n">
        <f aca="false">SUM(AF4+1)</f>
        <v>41954</v>
      </c>
      <c r="AH4" s="86" t="n">
        <f aca="false">SUM(AG4+1)</f>
        <v>41955</v>
      </c>
      <c r="AI4" s="86" t="n">
        <f aca="false">SUM(AH4+1)</f>
        <v>41956</v>
      </c>
      <c r="AJ4" s="86" t="n">
        <f aca="false">SUM(AI4+1)</f>
        <v>41957</v>
      </c>
      <c r="AK4" s="86" t="n">
        <f aca="false">SUM(AJ4+1)</f>
        <v>41958</v>
      </c>
      <c r="AL4" s="86" t="n">
        <f aca="false">SUM(AK4+1)</f>
        <v>41959</v>
      </c>
      <c r="AM4" s="86" t="n">
        <f aca="false">SUM(AL4+1)</f>
        <v>41960</v>
      </c>
      <c r="AN4" s="86" t="n">
        <f aca="false">SUM(AM4+1)</f>
        <v>41961</v>
      </c>
      <c r="AO4" s="86" t="n">
        <f aca="false">SUM(AN4+1)</f>
        <v>41962</v>
      </c>
      <c r="AP4" s="86" t="n">
        <f aca="false">SUM(AO4+1)</f>
        <v>41963</v>
      </c>
      <c r="AQ4" s="86" t="n">
        <f aca="false">SUM(AP4+1)</f>
        <v>41964</v>
      </c>
      <c r="AR4" s="86" t="n">
        <f aca="false">SUM(AQ4+1)</f>
        <v>41965</v>
      </c>
      <c r="AS4" s="86" t="n">
        <f aca="false">SUM(AR4+1)</f>
        <v>41966</v>
      </c>
      <c r="AT4" s="86" t="n">
        <f aca="false">SUM(AS4+1)</f>
        <v>41967</v>
      </c>
      <c r="AU4" s="86" t="n">
        <f aca="false">SUM(AT4+1)</f>
        <v>41968</v>
      </c>
      <c r="AV4" s="86" t="n">
        <f aca="false">SUM(AU4+1)</f>
        <v>41969</v>
      </c>
      <c r="AW4" s="86" t="n">
        <f aca="false">SUM(AV4+1)</f>
        <v>41970</v>
      </c>
      <c r="AX4" s="86" t="n">
        <f aca="false">SUM(AW4+1)</f>
        <v>41971</v>
      </c>
      <c r="AY4" s="86" t="n">
        <f aca="false">SUM(AX4+1)</f>
        <v>41972</v>
      </c>
      <c r="AZ4" s="86" t="n">
        <f aca="false">SUM(AY4+1)</f>
        <v>41973</v>
      </c>
      <c r="BB4" s="0" t="s">
        <v>1315</v>
      </c>
    </row>
    <row r="5" customFormat="false" ht="13.2" hidden="false" customHeight="false" outlineLevel="0" collapsed="false">
      <c r="B5" s="89" t="s">
        <v>147</v>
      </c>
      <c r="C5" s="2" t="s">
        <v>1075</v>
      </c>
      <c r="D5" s="2" t="s">
        <v>76</v>
      </c>
      <c r="E5" s="2" t="s">
        <v>182</v>
      </c>
      <c r="F5" s="2" t="s">
        <v>1316</v>
      </c>
      <c r="G5" s="2" t="s">
        <v>94</v>
      </c>
      <c r="H5" s="2" t="s">
        <v>1317</v>
      </c>
      <c r="J5" s="88" t="s">
        <v>1318</v>
      </c>
      <c r="L5" s="0" t="s">
        <v>791</v>
      </c>
      <c r="V5" s="0" t="s">
        <v>1319</v>
      </c>
      <c r="W5" s="86" t="n">
        <f aca="false">SUM(AZ4+1)</f>
        <v>41974</v>
      </c>
      <c r="X5" s="86" t="n">
        <f aca="false">SUM(W5+1)</f>
        <v>41975</v>
      </c>
      <c r="Y5" s="86" t="n">
        <f aca="false">SUM(X5+1)</f>
        <v>41976</v>
      </c>
      <c r="Z5" s="86" t="n">
        <f aca="false">SUM(Y5+1)</f>
        <v>41977</v>
      </c>
      <c r="AA5" s="86" t="n">
        <f aca="false">SUM(Z5+1)</f>
        <v>41978</v>
      </c>
      <c r="AB5" s="86" t="n">
        <f aca="false">SUM(AA5+1)</f>
        <v>41979</v>
      </c>
      <c r="AC5" s="86" t="n">
        <f aca="false">SUM(AB5+1)</f>
        <v>41980</v>
      </c>
      <c r="AD5" s="86" t="n">
        <f aca="false">SUM(AC5+1)</f>
        <v>41981</v>
      </c>
      <c r="AE5" s="86" t="n">
        <f aca="false">SUM(AD5+1)</f>
        <v>41982</v>
      </c>
      <c r="AF5" s="86" t="n">
        <f aca="false">SUM(AE5+1)</f>
        <v>41983</v>
      </c>
      <c r="AG5" s="86" t="n">
        <f aca="false">SUM(AF5+1)</f>
        <v>41984</v>
      </c>
      <c r="AH5" s="86" t="n">
        <f aca="false">SUM(AG5+1)</f>
        <v>41985</v>
      </c>
      <c r="AI5" s="86" t="n">
        <f aca="false">SUM(AH5+1)</f>
        <v>41986</v>
      </c>
      <c r="AJ5" s="86" t="n">
        <f aca="false">SUM(AI5+1)</f>
        <v>41987</v>
      </c>
      <c r="AK5" s="86" t="n">
        <f aca="false">SUM(AJ5+1)</f>
        <v>41988</v>
      </c>
      <c r="AL5" s="86" t="n">
        <f aca="false">SUM(AK5+1)</f>
        <v>41989</v>
      </c>
      <c r="AM5" s="86" t="n">
        <f aca="false">SUM(AL5+1)</f>
        <v>41990</v>
      </c>
      <c r="AN5" s="86" t="n">
        <f aca="false">SUM(AM5+1)</f>
        <v>41991</v>
      </c>
      <c r="AO5" s="86" t="n">
        <f aca="false">SUM(AN5+1)</f>
        <v>41992</v>
      </c>
      <c r="AP5" s="86" t="n">
        <f aca="false">SUM(AO5+1)</f>
        <v>41993</v>
      </c>
      <c r="AQ5" s="86" t="n">
        <f aca="false">SUM(AP5+1)</f>
        <v>41994</v>
      </c>
      <c r="AR5" s="86" t="n">
        <f aca="false">SUM(AQ5+1)</f>
        <v>41995</v>
      </c>
      <c r="AS5" s="86" t="n">
        <f aca="false">SUM(AR5+1)</f>
        <v>41996</v>
      </c>
      <c r="AT5" s="86" t="n">
        <f aca="false">SUM(AS5+1)</f>
        <v>41997</v>
      </c>
      <c r="AU5" s="86" t="n">
        <f aca="false">SUM(AT5+1)</f>
        <v>41998</v>
      </c>
      <c r="AV5" s="86" t="n">
        <f aca="false">SUM(AU5+1)</f>
        <v>41999</v>
      </c>
      <c r="AW5" s="86" t="n">
        <f aca="false">SUM(AV5+1)</f>
        <v>42000</v>
      </c>
      <c r="AX5" s="86" t="n">
        <f aca="false">SUM(AW5+1)</f>
        <v>42001</v>
      </c>
      <c r="AY5" s="86" t="n">
        <f aca="false">SUM(AX5+1)</f>
        <v>42002</v>
      </c>
      <c r="AZ5" s="86" t="n">
        <f aca="false">SUM(AY5+1)</f>
        <v>42003</v>
      </c>
      <c r="BA5" s="86" t="n">
        <f aca="false">SUM(AZ5+1)</f>
        <v>42004</v>
      </c>
      <c r="BB5" s="0" t="s">
        <v>1319</v>
      </c>
    </row>
    <row r="6" customFormat="false" ht="13.2" hidden="false" customHeight="false" outlineLevel="0" collapsed="false">
      <c r="B6" s="89" t="s">
        <v>582</v>
      </c>
      <c r="C6" s="2" t="s">
        <v>66</v>
      </c>
      <c r="D6" s="2" t="s">
        <v>435</v>
      </c>
      <c r="E6" s="2" t="s">
        <v>1320</v>
      </c>
      <c r="F6" s="2" t="s">
        <v>148</v>
      </c>
      <c r="G6" s="2" t="s">
        <v>1321</v>
      </c>
      <c r="H6" s="2"/>
      <c r="J6" s="88" t="s">
        <v>109</v>
      </c>
      <c r="L6" s="0" t="s">
        <v>163</v>
      </c>
      <c r="V6" s="0" t="s">
        <v>1322</v>
      </c>
      <c r="W6" s="86" t="n">
        <f aca="false">SUM(BA5+1)</f>
        <v>42005</v>
      </c>
      <c r="X6" s="86" t="n">
        <f aca="false">SUM(W6+1)</f>
        <v>42006</v>
      </c>
      <c r="Y6" s="86" t="n">
        <f aca="false">SUM(X6+1)</f>
        <v>42007</v>
      </c>
      <c r="Z6" s="86" t="n">
        <f aca="false">SUM(Y6+1)</f>
        <v>42008</v>
      </c>
      <c r="AA6" s="86" t="n">
        <f aca="false">SUM(Z6+1)</f>
        <v>42009</v>
      </c>
      <c r="AB6" s="86" t="n">
        <f aca="false">SUM(AA6+1)</f>
        <v>42010</v>
      </c>
      <c r="AC6" s="86" t="n">
        <f aca="false">SUM(AB6+1)</f>
        <v>42011</v>
      </c>
      <c r="AD6" s="86" t="n">
        <f aca="false">SUM(AC6+1)</f>
        <v>42012</v>
      </c>
      <c r="AE6" s="86" t="n">
        <f aca="false">SUM(AD6+1)</f>
        <v>42013</v>
      </c>
      <c r="AF6" s="86" t="n">
        <f aca="false">SUM(AE6+1)</f>
        <v>42014</v>
      </c>
      <c r="AG6" s="86" t="n">
        <f aca="false">SUM(AF6+1)</f>
        <v>42015</v>
      </c>
      <c r="AH6" s="86" t="n">
        <f aca="false">SUM(AG6+1)</f>
        <v>42016</v>
      </c>
      <c r="AI6" s="86" t="n">
        <f aca="false">SUM(AH6+1)</f>
        <v>42017</v>
      </c>
      <c r="AJ6" s="86" t="n">
        <f aca="false">SUM(AI6+1)</f>
        <v>42018</v>
      </c>
      <c r="AK6" s="86" t="n">
        <f aca="false">SUM(AJ6+1)</f>
        <v>42019</v>
      </c>
      <c r="AL6" s="86" t="n">
        <f aca="false">SUM(AK6+1)</f>
        <v>42020</v>
      </c>
      <c r="AM6" s="86" t="n">
        <f aca="false">SUM(AL6+1)</f>
        <v>42021</v>
      </c>
      <c r="AN6" s="86" t="n">
        <f aca="false">SUM(AM6+1)</f>
        <v>42022</v>
      </c>
      <c r="AO6" s="86" t="n">
        <f aca="false">SUM(AN6+1)</f>
        <v>42023</v>
      </c>
      <c r="AP6" s="86" t="n">
        <f aca="false">SUM(AO6+1)</f>
        <v>42024</v>
      </c>
      <c r="AQ6" s="86" t="n">
        <f aca="false">SUM(AP6+1)</f>
        <v>42025</v>
      </c>
      <c r="AR6" s="86" t="n">
        <f aca="false">SUM(AQ6+1)</f>
        <v>42026</v>
      </c>
      <c r="AS6" s="86" t="n">
        <f aca="false">SUM(AR6+1)</f>
        <v>42027</v>
      </c>
      <c r="AT6" s="86" t="n">
        <f aca="false">SUM(AS6+1)</f>
        <v>42028</v>
      </c>
      <c r="AU6" s="86" t="n">
        <f aca="false">SUM(AT6+1)</f>
        <v>42029</v>
      </c>
      <c r="AV6" s="86" t="n">
        <f aca="false">SUM(AU6+1)</f>
        <v>42030</v>
      </c>
      <c r="AW6" s="86" t="n">
        <f aca="false">SUM(AV6+1)</f>
        <v>42031</v>
      </c>
      <c r="AX6" s="86" t="n">
        <f aca="false">SUM(AW6+1)</f>
        <v>42032</v>
      </c>
      <c r="AY6" s="86" t="n">
        <f aca="false">SUM(AX6+1)</f>
        <v>42033</v>
      </c>
      <c r="AZ6" s="86" t="n">
        <f aca="false">SUM(AY6+1)</f>
        <v>42034</v>
      </c>
      <c r="BA6" s="86" t="n">
        <f aca="false">SUM(AZ6+1)</f>
        <v>42035</v>
      </c>
      <c r="BB6" s="0" t="s">
        <v>1322</v>
      </c>
    </row>
    <row r="7" customFormat="false" ht="13.2" hidden="false" customHeight="false" outlineLevel="0" collapsed="false">
      <c r="B7" s="89" t="s">
        <v>1323</v>
      </c>
      <c r="C7" s="2" t="s">
        <v>181</v>
      </c>
      <c r="D7" s="88" t="s">
        <v>130</v>
      </c>
      <c r="F7" s="2" t="s">
        <v>265</v>
      </c>
      <c r="J7" s="88" t="s">
        <v>172</v>
      </c>
      <c r="L7" s="0" t="s">
        <v>1324</v>
      </c>
      <c r="V7" s="0" t="s">
        <v>1325</v>
      </c>
      <c r="W7" s="86" t="n">
        <f aca="false">SUM(BA6+1)</f>
        <v>42036</v>
      </c>
      <c r="X7" s="86" t="n">
        <f aca="false">SUM(W7+1)</f>
        <v>42037</v>
      </c>
      <c r="Y7" s="86" t="n">
        <f aca="false">SUM(X7+1)</f>
        <v>42038</v>
      </c>
      <c r="Z7" s="86" t="n">
        <f aca="false">SUM(Y7+1)</f>
        <v>42039</v>
      </c>
      <c r="AA7" s="86" t="n">
        <f aca="false">SUM(Z7+1)</f>
        <v>42040</v>
      </c>
      <c r="AB7" s="86" t="n">
        <f aca="false">SUM(AA7+1)</f>
        <v>42041</v>
      </c>
      <c r="AC7" s="86" t="n">
        <f aca="false">SUM(AB7+1)</f>
        <v>42042</v>
      </c>
      <c r="AD7" s="86" t="n">
        <f aca="false">SUM(AC7+1)</f>
        <v>42043</v>
      </c>
      <c r="AE7" s="86" t="n">
        <f aca="false">SUM(AD7+1)</f>
        <v>42044</v>
      </c>
      <c r="AF7" s="86" t="n">
        <f aca="false">SUM(AE7+1)</f>
        <v>42045</v>
      </c>
      <c r="AG7" s="86" t="n">
        <f aca="false">SUM(AF7+1)</f>
        <v>42046</v>
      </c>
      <c r="AH7" s="86" t="n">
        <f aca="false">SUM(AG7+1)</f>
        <v>42047</v>
      </c>
      <c r="AI7" s="86" t="n">
        <f aca="false">SUM(AH7+1)</f>
        <v>42048</v>
      </c>
      <c r="AJ7" s="86" t="n">
        <f aca="false">SUM(AI7+1)</f>
        <v>42049</v>
      </c>
      <c r="AK7" s="86" t="n">
        <f aca="false">SUM(AJ7+1)</f>
        <v>42050</v>
      </c>
      <c r="AL7" s="86" t="n">
        <f aca="false">SUM(AK7+1)</f>
        <v>42051</v>
      </c>
      <c r="AM7" s="86" t="n">
        <f aca="false">SUM(AL7+1)</f>
        <v>42052</v>
      </c>
      <c r="AN7" s="86" t="n">
        <f aca="false">SUM(AM7+1)</f>
        <v>42053</v>
      </c>
      <c r="AO7" s="86" t="n">
        <f aca="false">SUM(AN7+1)</f>
        <v>42054</v>
      </c>
      <c r="AP7" s="86" t="n">
        <f aca="false">SUM(AO7+1)</f>
        <v>42055</v>
      </c>
      <c r="AQ7" s="86" t="n">
        <f aca="false">SUM(AP7+1)</f>
        <v>42056</v>
      </c>
      <c r="AR7" s="86" t="n">
        <f aca="false">SUM(AQ7+1)</f>
        <v>42057</v>
      </c>
      <c r="AS7" s="86" t="n">
        <f aca="false">SUM(AR7+1)</f>
        <v>42058</v>
      </c>
      <c r="AT7" s="86" t="n">
        <f aca="false">SUM(AS7+1)</f>
        <v>42059</v>
      </c>
      <c r="AU7" s="86" t="n">
        <f aca="false">SUM(AT7+1)</f>
        <v>42060</v>
      </c>
      <c r="AV7" s="86" t="n">
        <f aca="false">SUM(AU7+1)</f>
        <v>42061</v>
      </c>
      <c r="AW7" s="86" t="n">
        <f aca="false">SUM(AV7+1)</f>
        <v>42062</v>
      </c>
      <c r="AX7" s="86" t="n">
        <f aca="false">SUM(AW7+1)</f>
        <v>42063</v>
      </c>
      <c r="AY7" s="86"/>
      <c r="AZ7" s="86"/>
      <c r="BB7" s="0" t="s">
        <v>1325</v>
      </c>
    </row>
    <row r="8" customFormat="false" ht="13.2" hidden="false" customHeight="false" outlineLevel="0" collapsed="false">
      <c r="B8" s="89" t="s">
        <v>1326</v>
      </c>
      <c r="C8" s="2" t="s">
        <v>408</v>
      </c>
      <c r="F8" s="2" t="s">
        <v>105</v>
      </c>
      <c r="J8" s="88" t="s">
        <v>1327</v>
      </c>
      <c r="L8" s="0" t="s">
        <v>1328</v>
      </c>
      <c r="V8" s="0" t="s">
        <v>1329</v>
      </c>
      <c r="W8" s="86" t="n">
        <f aca="false">SUM(AX7+1)</f>
        <v>42064</v>
      </c>
      <c r="X8" s="86" t="n">
        <f aca="false">SUM(W8+1)</f>
        <v>42065</v>
      </c>
      <c r="Y8" s="86" t="n">
        <f aca="false">SUM(X8+1)</f>
        <v>42066</v>
      </c>
      <c r="Z8" s="86" t="n">
        <f aca="false">SUM(Y8+1)</f>
        <v>42067</v>
      </c>
      <c r="AA8" s="86" t="n">
        <f aca="false">SUM(Z8+1)</f>
        <v>42068</v>
      </c>
      <c r="AB8" s="86" t="n">
        <f aca="false">SUM(AA8+1)</f>
        <v>42069</v>
      </c>
      <c r="AC8" s="86" t="n">
        <f aca="false">SUM(AB8+1)</f>
        <v>42070</v>
      </c>
      <c r="AD8" s="86" t="n">
        <f aca="false">SUM(AC8+1)</f>
        <v>42071</v>
      </c>
      <c r="AE8" s="86" t="n">
        <f aca="false">SUM(AD8+1)</f>
        <v>42072</v>
      </c>
      <c r="AF8" s="86" t="n">
        <f aca="false">SUM(AE8+1)</f>
        <v>42073</v>
      </c>
      <c r="AG8" s="86" t="n">
        <f aca="false">SUM(AF8+1)</f>
        <v>42074</v>
      </c>
      <c r="AH8" s="86" t="n">
        <f aca="false">SUM(AG8+1)</f>
        <v>42075</v>
      </c>
      <c r="AI8" s="86" t="n">
        <f aca="false">SUM(AH8+1)</f>
        <v>42076</v>
      </c>
      <c r="AJ8" s="86" t="n">
        <f aca="false">SUM(AI8+1)</f>
        <v>42077</v>
      </c>
      <c r="AK8" s="86" t="n">
        <f aca="false">SUM(AJ8+1)</f>
        <v>42078</v>
      </c>
      <c r="AL8" s="86" t="n">
        <f aca="false">SUM(AK8+1)</f>
        <v>42079</v>
      </c>
      <c r="AM8" s="86" t="n">
        <f aca="false">SUM(AL8+1)</f>
        <v>42080</v>
      </c>
      <c r="AN8" s="86" t="n">
        <f aca="false">SUM(AM8+1)</f>
        <v>42081</v>
      </c>
      <c r="AO8" s="86" t="n">
        <f aca="false">SUM(AN8+1)</f>
        <v>42082</v>
      </c>
      <c r="AP8" s="86" t="n">
        <f aca="false">SUM(AO8+1)</f>
        <v>42083</v>
      </c>
      <c r="AQ8" s="86" t="n">
        <f aca="false">SUM(AP8+1)</f>
        <v>42084</v>
      </c>
      <c r="AR8" s="86" t="n">
        <f aca="false">SUM(AQ8+1)</f>
        <v>42085</v>
      </c>
      <c r="AS8" s="86" t="n">
        <f aca="false">SUM(AR8+1)</f>
        <v>42086</v>
      </c>
      <c r="AT8" s="86" t="n">
        <f aca="false">SUM(AS8+1)</f>
        <v>42087</v>
      </c>
      <c r="AU8" s="86" t="n">
        <f aca="false">SUM(AT8+1)</f>
        <v>42088</v>
      </c>
      <c r="AV8" s="86" t="n">
        <f aca="false">SUM(AU8+1)</f>
        <v>42089</v>
      </c>
      <c r="AW8" s="86" t="n">
        <f aca="false">SUM(AV8+1)</f>
        <v>42090</v>
      </c>
      <c r="AX8" s="86" t="n">
        <f aca="false">SUM(AW8+1)</f>
        <v>42091</v>
      </c>
      <c r="AY8" s="86" t="n">
        <f aca="false">SUM(AX8+1)</f>
        <v>42092</v>
      </c>
      <c r="AZ8" s="86" t="n">
        <f aca="false">SUM(AY8+1)</f>
        <v>42093</v>
      </c>
      <c r="BA8" s="86" t="n">
        <f aca="false">SUM(AZ8+1)</f>
        <v>42094</v>
      </c>
      <c r="BB8" s="0" t="s">
        <v>1329</v>
      </c>
    </row>
    <row r="9" customFormat="false" ht="13.2" hidden="false" customHeight="false" outlineLevel="0" collapsed="false">
      <c r="B9" s="89"/>
      <c r="C9" s="2" t="s">
        <v>701</v>
      </c>
      <c r="F9" s="2" t="s">
        <v>119</v>
      </c>
      <c r="J9" s="88" t="s">
        <v>1330</v>
      </c>
      <c r="L9" s="0" t="s">
        <v>237</v>
      </c>
      <c r="V9" s="0" t="s">
        <v>1331</v>
      </c>
      <c r="W9" s="86" t="n">
        <f aca="false">SUM(BA8+1)</f>
        <v>42095</v>
      </c>
      <c r="X9" s="86" t="n">
        <f aca="false">SUM(W9+1)</f>
        <v>42096</v>
      </c>
      <c r="Y9" s="86" t="n">
        <f aca="false">SUM(X9+1)</f>
        <v>42097</v>
      </c>
      <c r="Z9" s="86" t="n">
        <f aca="false">SUM(Y9+1)</f>
        <v>42098</v>
      </c>
      <c r="AA9" s="86" t="n">
        <f aca="false">SUM(Z9+1)</f>
        <v>42099</v>
      </c>
      <c r="AB9" s="86" t="n">
        <f aca="false">SUM(AA9+1)</f>
        <v>42100</v>
      </c>
      <c r="AC9" s="86" t="n">
        <f aca="false">SUM(AB9+1)</f>
        <v>42101</v>
      </c>
      <c r="AD9" s="86" t="n">
        <f aca="false">SUM(AC9+1)</f>
        <v>42102</v>
      </c>
      <c r="AE9" s="86" t="n">
        <f aca="false">SUM(AD9+1)</f>
        <v>42103</v>
      </c>
      <c r="AF9" s="86" t="n">
        <f aca="false">SUM(AE9+1)</f>
        <v>42104</v>
      </c>
      <c r="AG9" s="86" t="n">
        <f aca="false">SUM(AF9+1)</f>
        <v>42105</v>
      </c>
      <c r="AH9" s="86" t="n">
        <f aca="false">SUM(AG9+1)</f>
        <v>42106</v>
      </c>
      <c r="AI9" s="86" t="n">
        <f aca="false">SUM(AH9+1)</f>
        <v>42107</v>
      </c>
      <c r="AJ9" s="86" t="n">
        <f aca="false">SUM(AI9+1)</f>
        <v>42108</v>
      </c>
      <c r="AK9" s="86" t="n">
        <f aca="false">SUM(AJ9+1)</f>
        <v>42109</v>
      </c>
      <c r="AL9" s="86" t="n">
        <f aca="false">SUM(AK9+1)</f>
        <v>42110</v>
      </c>
      <c r="AM9" s="86" t="n">
        <f aca="false">SUM(AL9+1)</f>
        <v>42111</v>
      </c>
      <c r="AN9" s="86" t="n">
        <f aca="false">SUM(AM9+1)</f>
        <v>42112</v>
      </c>
      <c r="AO9" s="86" t="n">
        <f aca="false">SUM(AN9+1)</f>
        <v>42113</v>
      </c>
      <c r="AP9" s="86" t="n">
        <f aca="false">SUM(AO9+1)</f>
        <v>42114</v>
      </c>
      <c r="AQ9" s="86" t="n">
        <f aca="false">SUM(AP9+1)</f>
        <v>42115</v>
      </c>
      <c r="AR9" s="86" t="n">
        <f aca="false">SUM(AQ9+1)</f>
        <v>42116</v>
      </c>
      <c r="AS9" s="86" t="n">
        <f aca="false">SUM(AR9+1)</f>
        <v>42117</v>
      </c>
      <c r="AT9" s="86" t="n">
        <f aca="false">SUM(AS9+1)</f>
        <v>42118</v>
      </c>
      <c r="AU9" s="86" t="n">
        <f aca="false">SUM(AT9+1)</f>
        <v>42119</v>
      </c>
      <c r="AV9" s="86" t="n">
        <f aca="false">SUM(AU9+1)</f>
        <v>42120</v>
      </c>
      <c r="AW9" s="86" t="n">
        <f aca="false">SUM(AV9+1)</f>
        <v>42121</v>
      </c>
      <c r="AX9" s="86" t="n">
        <f aca="false">SUM(AW9+1)</f>
        <v>42122</v>
      </c>
      <c r="AY9" s="86" t="n">
        <f aca="false">SUM(AX9+1)</f>
        <v>42123</v>
      </c>
      <c r="AZ9" s="86" t="n">
        <f aca="false">SUM(AY9+1)</f>
        <v>42124</v>
      </c>
      <c r="BB9" s="0" t="s">
        <v>1331</v>
      </c>
    </row>
    <row r="10" customFormat="false" ht="13.2" hidden="false" customHeight="false" outlineLevel="0" collapsed="false">
      <c r="B10" s="89"/>
      <c r="C10" s="2" t="s">
        <v>85</v>
      </c>
      <c r="F10" s="2" t="s">
        <v>1332</v>
      </c>
      <c r="J10" s="88" t="s">
        <v>155</v>
      </c>
      <c r="L10" s="0" t="s">
        <v>296</v>
      </c>
      <c r="V10" s="0" t="s">
        <v>1333</v>
      </c>
      <c r="W10" s="86" t="n">
        <f aca="false">SUM(AZ9+1)</f>
        <v>42125</v>
      </c>
      <c r="X10" s="86" t="n">
        <f aca="false">SUM(W10+1)</f>
        <v>42126</v>
      </c>
      <c r="Y10" s="86" t="n">
        <f aca="false">SUM(X10+1)</f>
        <v>42127</v>
      </c>
      <c r="Z10" s="86" t="n">
        <f aca="false">SUM(Y10+1)</f>
        <v>42128</v>
      </c>
      <c r="AA10" s="86" t="n">
        <f aca="false">SUM(Z10+1)</f>
        <v>42129</v>
      </c>
      <c r="AB10" s="86" t="n">
        <f aca="false">SUM(AA10+1)</f>
        <v>42130</v>
      </c>
      <c r="AC10" s="86" t="n">
        <f aca="false">SUM(AB10+1)</f>
        <v>42131</v>
      </c>
      <c r="AD10" s="86" t="n">
        <f aca="false">SUM(AC10+1)</f>
        <v>42132</v>
      </c>
      <c r="AE10" s="86" t="n">
        <f aca="false">SUM(AD10+1)</f>
        <v>42133</v>
      </c>
      <c r="AF10" s="86" t="n">
        <f aca="false">SUM(AE10+1)</f>
        <v>42134</v>
      </c>
      <c r="AG10" s="86" t="n">
        <f aca="false">SUM(AF10+1)</f>
        <v>42135</v>
      </c>
      <c r="AH10" s="86" t="n">
        <f aca="false">SUM(AG10+1)</f>
        <v>42136</v>
      </c>
      <c r="AI10" s="86" t="n">
        <f aca="false">SUM(AH10+1)</f>
        <v>42137</v>
      </c>
      <c r="AJ10" s="86" t="n">
        <f aca="false">SUM(AI10+1)</f>
        <v>42138</v>
      </c>
      <c r="AK10" s="86" t="n">
        <f aca="false">SUM(AJ10+1)</f>
        <v>42139</v>
      </c>
      <c r="AL10" s="86" t="n">
        <f aca="false">SUM(AK10+1)</f>
        <v>42140</v>
      </c>
      <c r="AM10" s="86" t="n">
        <f aca="false">SUM(AL10+1)</f>
        <v>42141</v>
      </c>
      <c r="AN10" s="86" t="n">
        <f aca="false">SUM(AM10+1)</f>
        <v>42142</v>
      </c>
      <c r="AO10" s="86" t="n">
        <f aca="false">SUM(AN10+1)</f>
        <v>42143</v>
      </c>
      <c r="AP10" s="86" t="n">
        <f aca="false">SUM(AO10+1)</f>
        <v>42144</v>
      </c>
      <c r="AQ10" s="86" t="n">
        <f aca="false">SUM(AP10+1)</f>
        <v>42145</v>
      </c>
      <c r="AR10" s="86" t="n">
        <f aca="false">SUM(AQ10+1)</f>
        <v>42146</v>
      </c>
      <c r="AS10" s="86" t="n">
        <f aca="false">SUM(AR10+1)</f>
        <v>42147</v>
      </c>
      <c r="AT10" s="86" t="n">
        <f aca="false">SUM(AS10+1)</f>
        <v>42148</v>
      </c>
      <c r="AU10" s="86" t="n">
        <f aca="false">SUM(AT10+1)</f>
        <v>42149</v>
      </c>
      <c r="AV10" s="86" t="n">
        <f aca="false">SUM(AU10+1)</f>
        <v>42150</v>
      </c>
      <c r="AW10" s="86" t="n">
        <f aca="false">SUM(AV10+1)</f>
        <v>42151</v>
      </c>
      <c r="AX10" s="86" t="n">
        <f aca="false">SUM(AW10+1)</f>
        <v>42152</v>
      </c>
      <c r="AY10" s="86" t="n">
        <f aca="false">SUM(AX10+1)</f>
        <v>42153</v>
      </c>
      <c r="AZ10" s="86" t="n">
        <f aca="false">SUM(AY10+1)</f>
        <v>42154</v>
      </c>
      <c r="BA10" s="86" t="n">
        <f aca="false">SUM(AZ10+1)</f>
        <v>42155</v>
      </c>
      <c r="BB10" s="0" t="s">
        <v>1333</v>
      </c>
    </row>
    <row r="11" customFormat="false" ht="13.2" hidden="false" customHeight="false" outlineLevel="0" collapsed="false">
      <c r="B11" s="89"/>
      <c r="C11" s="2" t="s">
        <v>118</v>
      </c>
      <c r="F11" s="2" t="s">
        <v>1334</v>
      </c>
      <c r="L11" s="0" t="s">
        <v>1335</v>
      </c>
      <c r="V11" s="0" t="s">
        <v>1336</v>
      </c>
      <c r="W11" s="86" t="n">
        <f aca="false">SUM(BA10+1)</f>
        <v>42156</v>
      </c>
      <c r="X11" s="86" t="n">
        <f aca="false">SUM(W11+1)</f>
        <v>42157</v>
      </c>
      <c r="Y11" s="86" t="n">
        <f aca="false">SUM(X11+1)</f>
        <v>42158</v>
      </c>
      <c r="Z11" s="86" t="n">
        <f aca="false">SUM(Y11+1)</f>
        <v>42159</v>
      </c>
      <c r="AA11" s="86" t="n">
        <f aca="false">SUM(Z11+1)</f>
        <v>42160</v>
      </c>
      <c r="AB11" s="86" t="n">
        <f aca="false">SUM(AA11+1)</f>
        <v>42161</v>
      </c>
      <c r="AC11" s="86" t="n">
        <f aca="false">SUM(AB11+1)</f>
        <v>42162</v>
      </c>
      <c r="AD11" s="86" t="n">
        <f aca="false">SUM(AC11+1)</f>
        <v>42163</v>
      </c>
      <c r="AE11" s="86" t="n">
        <f aca="false">SUM(AD11+1)</f>
        <v>42164</v>
      </c>
      <c r="AF11" s="86" t="n">
        <f aca="false">SUM(AE11+1)</f>
        <v>42165</v>
      </c>
      <c r="AG11" s="86" t="n">
        <f aca="false">SUM(AF11+1)</f>
        <v>42166</v>
      </c>
      <c r="AH11" s="86" t="n">
        <f aca="false">SUM(AG11+1)</f>
        <v>42167</v>
      </c>
      <c r="AI11" s="86" t="n">
        <f aca="false">SUM(AH11+1)</f>
        <v>42168</v>
      </c>
      <c r="AJ11" s="86" t="n">
        <f aca="false">SUM(AI11+1)</f>
        <v>42169</v>
      </c>
      <c r="AK11" s="86" t="n">
        <f aca="false">SUM(AJ11+1)</f>
        <v>42170</v>
      </c>
      <c r="AL11" s="86" t="n">
        <f aca="false">SUM(AK11+1)</f>
        <v>42171</v>
      </c>
      <c r="AM11" s="86" t="n">
        <f aca="false">SUM(AL11+1)</f>
        <v>42172</v>
      </c>
      <c r="AN11" s="86" t="n">
        <f aca="false">SUM(AM11+1)</f>
        <v>42173</v>
      </c>
      <c r="AO11" s="86" t="n">
        <f aca="false">SUM(AN11+1)</f>
        <v>42174</v>
      </c>
      <c r="AP11" s="86" t="n">
        <f aca="false">SUM(AO11+1)</f>
        <v>42175</v>
      </c>
      <c r="AQ11" s="86" t="n">
        <f aca="false">SUM(AP11+1)</f>
        <v>42176</v>
      </c>
      <c r="AR11" s="86" t="n">
        <f aca="false">SUM(AQ11+1)</f>
        <v>42177</v>
      </c>
      <c r="AS11" s="86" t="n">
        <f aca="false">SUM(AR11+1)</f>
        <v>42178</v>
      </c>
      <c r="AT11" s="86" t="n">
        <f aca="false">SUM(AS11+1)</f>
        <v>42179</v>
      </c>
      <c r="AU11" s="86" t="n">
        <f aca="false">SUM(AT11+1)</f>
        <v>42180</v>
      </c>
      <c r="AV11" s="86" t="n">
        <f aca="false">SUM(AU11+1)</f>
        <v>42181</v>
      </c>
      <c r="AW11" s="86" t="n">
        <f aca="false">SUM(AV11+1)</f>
        <v>42182</v>
      </c>
      <c r="AX11" s="86" t="n">
        <f aca="false">SUM(AW11+1)</f>
        <v>42183</v>
      </c>
      <c r="AY11" s="86" t="n">
        <f aca="false">SUM(AX11+1)</f>
        <v>42184</v>
      </c>
      <c r="AZ11" s="86" t="n">
        <f aca="false">SUM(AY11+1)</f>
        <v>42185</v>
      </c>
      <c r="BA11" s="86"/>
      <c r="BB11" s="0" t="s">
        <v>1336</v>
      </c>
    </row>
    <row r="12" customFormat="false" ht="13.2" hidden="false" customHeight="false" outlineLevel="0" collapsed="false">
      <c r="B12" s="90"/>
      <c r="F12" s="2" t="s">
        <v>1337</v>
      </c>
      <c r="L12" s="0" t="s">
        <v>446</v>
      </c>
      <c r="V12" s="0" t="s">
        <v>1338</v>
      </c>
      <c r="W12" s="86" t="n">
        <f aca="false">SUM(AZ11+1)</f>
        <v>42186</v>
      </c>
      <c r="X12" s="86" t="n">
        <f aca="false">SUM(W12+1)</f>
        <v>42187</v>
      </c>
      <c r="Y12" s="86" t="n">
        <f aca="false">SUM(X12+1)</f>
        <v>42188</v>
      </c>
      <c r="Z12" s="86" t="n">
        <f aca="false">SUM(Y12+1)</f>
        <v>42189</v>
      </c>
      <c r="AA12" s="86" t="n">
        <f aca="false">SUM(Z12+1)</f>
        <v>42190</v>
      </c>
      <c r="AB12" s="86" t="n">
        <f aca="false">SUM(AA12+1)</f>
        <v>42191</v>
      </c>
      <c r="AC12" s="86" t="n">
        <f aca="false">SUM(AB12+1)</f>
        <v>42192</v>
      </c>
      <c r="AD12" s="86" t="n">
        <f aca="false">SUM(AC12+1)</f>
        <v>42193</v>
      </c>
      <c r="AE12" s="86" t="n">
        <f aca="false">SUM(AD12+1)</f>
        <v>42194</v>
      </c>
      <c r="AF12" s="86" t="n">
        <f aca="false">SUM(AE12+1)</f>
        <v>42195</v>
      </c>
      <c r="AG12" s="86" t="n">
        <f aca="false">SUM(AF12+1)</f>
        <v>42196</v>
      </c>
      <c r="AH12" s="86" t="n">
        <f aca="false">SUM(AG12+1)</f>
        <v>42197</v>
      </c>
      <c r="AI12" s="86" t="n">
        <f aca="false">SUM(AH12+1)</f>
        <v>42198</v>
      </c>
      <c r="AJ12" s="86" t="n">
        <f aca="false">SUM(AI12+1)</f>
        <v>42199</v>
      </c>
      <c r="AK12" s="86" t="n">
        <f aca="false">SUM(AJ12+1)</f>
        <v>42200</v>
      </c>
      <c r="AL12" s="86" t="n">
        <f aca="false">SUM(AK12+1)</f>
        <v>42201</v>
      </c>
      <c r="AM12" s="86" t="n">
        <f aca="false">SUM(AL12+1)</f>
        <v>42202</v>
      </c>
      <c r="AN12" s="86" t="n">
        <f aca="false">SUM(AM12+1)</f>
        <v>42203</v>
      </c>
      <c r="AO12" s="86" t="n">
        <f aca="false">SUM(AN12+1)</f>
        <v>42204</v>
      </c>
      <c r="AP12" s="86" t="n">
        <f aca="false">SUM(AO12+1)</f>
        <v>42205</v>
      </c>
      <c r="AQ12" s="86" t="n">
        <f aca="false">SUM(AP12+1)</f>
        <v>42206</v>
      </c>
      <c r="AR12" s="86" t="n">
        <f aca="false">SUM(AQ12+1)</f>
        <v>42207</v>
      </c>
      <c r="AS12" s="86" t="n">
        <f aca="false">SUM(AR12+1)</f>
        <v>42208</v>
      </c>
      <c r="AT12" s="86" t="n">
        <f aca="false">SUM(AS12+1)</f>
        <v>42209</v>
      </c>
      <c r="AU12" s="86" t="n">
        <f aca="false">SUM(AT12+1)</f>
        <v>42210</v>
      </c>
      <c r="AV12" s="86" t="n">
        <f aca="false">SUM(AU12+1)</f>
        <v>42211</v>
      </c>
      <c r="AW12" s="86" t="n">
        <f aca="false">SUM(AV12+1)</f>
        <v>42212</v>
      </c>
      <c r="AX12" s="86" t="n">
        <f aca="false">SUM(AW12+1)</f>
        <v>42213</v>
      </c>
      <c r="AY12" s="86" t="n">
        <f aca="false">SUM(AX12+1)</f>
        <v>42214</v>
      </c>
      <c r="AZ12" s="86" t="n">
        <f aca="false">SUM(AY12+1)</f>
        <v>42215</v>
      </c>
      <c r="BA12" s="86" t="n">
        <f aca="false">SUM(AZ12+1)</f>
        <v>42216</v>
      </c>
      <c r="BB12" s="0" t="s">
        <v>1338</v>
      </c>
    </row>
    <row r="13" customFormat="false" ht="13.2" hidden="false" customHeight="false" outlineLevel="0" collapsed="false">
      <c r="B13" s="90"/>
      <c r="F13" s="2" t="s">
        <v>1339</v>
      </c>
      <c r="L13" s="0" t="s">
        <v>1340</v>
      </c>
      <c r="V13" s="0" t="s">
        <v>1341</v>
      </c>
      <c r="W13" s="86" t="n">
        <f aca="false">SUM(BA12+1)</f>
        <v>42217</v>
      </c>
      <c r="X13" s="86" t="n">
        <f aca="false">SUM(W13+1)</f>
        <v>42218</v>
      </c>
      <c r="Y13" s="86" t="n">
        <f aca="false">SUM(X13+1)</f>
        <v>42219</v>
      </c>
      <c r="Z13" s="86" t="n">
        <f aca="false">SUM(Y13+1)</f>
        <v>42220</v>
      </c>
      <c r="AA13" s="86" t="n">
        <f aca="false">SUM(Z13+1)</f>
        <v>42221</v>
      </c>
      <c r="AB13" s="86" t="n">
        <f aca="false">SUM(AA13+1)</f>
        <v>42222</v>
      </c>
      <c r="AC13" s="86" t="n">
        <f aca="false">SUM(AB13+1)</f>
        <v>42223</v>
      </c>
      <c r="AD13" s="86" t="n">
        <f aca="false">SUM(AC13+1)</f>
        <v>42224</v>
      </c>
      <c r="AE13" s="86" t="n">
        <f aca="false">SUM(AD13+1)</f>
        <v>42225</v>
      </c>
      <c r="AF13" s="86" t="n">
        <f aca="false">SUM(AE13+1)</f>
        <v>42226</v>
      </c>
      <c r="AG13" s="86" t="n">
        <f aca="false">SUM(AF13+1)</f>
        <v>42227</v>
      </c>
      <c r="AH13" s="86" t="n">
        <f aca="false">SUM(AG13+1)</f>
        <v>42228</v>
      </c>
      <c r="AI13" s="86" t="n">
        <f aca="false">SUM(AH13+1)</f>
        <v>42229</v>
      </c>
      <c r="AJ13" s="86" t="n">
        <f aca="false">SUM(AI13+1)</f>
        <v>42230</v>
      </c>
      <c r="AK13" s="86" t="n">
        <f aca="false">SUM(AJ13+1)</f>
        <v>42231</v>
      </c>
      <c r="AL13" s="86" t="n">
        <f aca="false">SUM(AK13+1)</f>
        <v>42232</v>
      </c>
      <c r="AM13" s="86" t="n">
        <f aca="false">SUM(AL13+1)</f>
        <v>42233</v>
      </c>
      <c r="AN13" s="86" t="n">
        <f aca="false">SUM(AM13+1)</f>
        <v>42234</v>
      </c>
      <c r="AO13" s="86" t="n">
        <f aca="false">SUM(AN13+1)</f>
        <v>42235</v>
      </c>
      <c r="AP13" s="86" t="n">
        <f aca="false">SUM(AO13+1)</f>
        <v>42236</v>
      </c>
      <c r="AQ13" s="86" t="n">
        <f aca="false">SUM(AP13+1)</f>
        <v>42237</v>
      </c>
      <c r="AR13" s="86" t="n">
        <f aca="false">SUM(AQ13+1)</f>
        <v>42238</v>
      </c>
      <c r="AS13" s="86" t="n">
        <f aca="false">SUM(AR13+1)</f>
        <v>42239</v>
      </c>
      <c r="AT13" s="86" t="n">
        <f aca="false">SUM(AS13+1)</f>
        <v>42240</v>
      </c>
      <c r="AU13" s="86" t="n">
        <f aca="false">SUM(AT13+1)</f>
        <v>42241</v>
      </c>
      <c r="AV13" s="86" t="n">
        <f aca="false">SUM(AU13+1)</f>
        <v>42242</v>
      </c>
      <c r="AW13" s="86" t="n">
        <f aca="false">SUM(AV13+1)</f>
        <v>42243</v>
      </c>
      <c r="AX13" s="86" t="n">
        <f aca="false">SUM(AW13+1)</f>
        <v>42244</v>
      </c>
      <c r="AY13" s="86" t="n">
        <f aca="false">SUM(AX13+1)</f>
        <v>42245</v>
      </c>
      <c r="AZ13" s="86" t="n">
        <f aca="false">SUM(AY13+1)</f>
        <v>42246</v>
      </c>
      <c r="BA13" s="86" t="n">
        <f aca="false">SUM(AZ13+1)</f>
        <v>42247</v>
      </c>
      <c r="BB13" s="0" t="s">
        <v>1341</v>
      </c>
    </row>
    <row r="14" customFormat="false" ht="13.2" hidden="false" customHeight="false" outlineLevel="0" collapsed="false">
      <c r="B14" s="90"/>
      <c r="F14" s="2"/>
      <c r="L14" s="0" t="s">
        <v>771</v>
      </c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</row>
    <row r="15" customFormat="false" ht="13.2" hidden="false" customHeight="false" outlineLevel="0" collapsed="false">
      <c r="B15" s="90"/>
      <c r="F15" s="2" t="s">
        <v>93</v>
      </c>
      <c r="L15" s="0" t="s">
        <v>1342</v>
      </c>
    </row>
    <row r="16" customFormat="false" ht="13.2" hidden="false" customHeight="false" outlineLevel="0" collapsed="false">
      <c r="B16" s="90"/>
      <c r="F16" s="2"/>
      <c r="L16" s="0" t="s">
        <v>1343</v>
      </c>
    </row>
    <row r="17" customFormat="false" ht="13.2" hidden="false" customHeight="false" outlineLevel="0" collapsed="false">
      <c r="F17" s="2" t="s">
        <v>1344</v>
      </c>
      <c r="L17" s="0" t="s">
        <v>310</v>
      </c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</row>
    <row r="18" customFormat="false" ht="13.2" hidden="false" customHeight="false" outlineLevel="0" collapsed="false">
      <c r="F18" s="2" t="s">
        <v>770</v>
      </c>
      <c r="L18" s="0" t="s">
        <v>1345</v>
      </c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</row>
    <row r="19" customFormat="false" ht="13.2" hidden="false" customHeight="false" outlineLevel="0" collapsed="false">
      <c r="F19" s="2" t="s">
        <v>69</v>
      </c>
      <c r="L19" s="0" t="s">
        <v>187</v>
      </c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</row>
    <row r="20" customFormat="false" ht="13.2" hidden="false" customHeight="false" outlineLevel="0" collapsed="false">
      <c r="F20" s="2" t="s">
        <v>1346</v>
      </c>
      <c r="L20" s="0" t="s">
        <v>380</v>
      </c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</row>
    <row r="21" customFormat="false" ht="13.2" hidden="false" customHeight="false" outlineLevel="0" collapsed="false">
      <c r="F21" s="2"/>
      <c r="L21" s="0" t="s">
        <v>1347</v>
      </c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</row>
    <row r="22" customFormat="false" ht="13.2" hidden="false" customHeight="false" outlineLevel="0" collapsed="false">
      <c r="F22" s="2" t="s">
        <v>1348</v>
      </c>
      <c r="L22" s="0" t="s">
        <v>1349</v>
      </c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</row>
    <row r="23" customFormat="false" ht="13.2" hidden="false" customHeight="false" outlineLevel="0" collapsed="false">
      <c r="F23" s="2" t="s">
        <v>1350</v>
      </c>
      <c r="L23" s="0" t="s">
        <v>1351</v>
      </c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</row>
    <row r="24" customFormat="false" ht="13.2" hidden="false" customHeight="false" outlineLevel="0" collapsed="false">
      <c r="F24" s="2" t="s">
        <v>1352</v>
      </c>
      <c r="L24" s="0" t="s">
        <v>1353</v>
      </c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</row>
    <row r="25" customFormat="false" ht="13.2" hidden="false" customHeight="false" outlineLevel="0" collapsed="false">
      <c r="L25" s="0" t="s">
        <v>1354</v>
      </c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</row>
    <row r="26" customFormat="false" ht="13.2" hidden="false" customHeight="false" outlineLevel="0" collapsed="false">
      <c r="L26" s="0" t="s">
        <v>706</v>
      </c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</row>
    <row r="27" customFormat="false" ht="13.2" hidden="false" customHeight="false" outlineLevel="0" collapsed="false">
      <c r="L27" s="0" t="s">
        <v>333</v>
      </c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</row>
    <row r="28" customFormat="false" ht="13.2" hidden="false" customHeight="false" outlineLevel="0" collapsed="false">
      <c r="L28" s="0" t="s">
        <v>1355</v>
      </c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</row>
    <row r="29" customFormat="false" ht="13.2" hidden="false" customHeight="false" outlineLevel="0" collapsed="false">
      <c r="L29" s="0" t="s">
        <v>1019</v>
      </c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</row>
    <row r="30" customFormat="false" ht="13.2" hidden="false" customHeight="false" outlineLevel="0" collapsed="false">
      <c r="L30" s="0" t="s">
        <v>528</v>
      </c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</row>
    <row r="31" customFormat="false" ht="13.2" hidden="false" customHeight="false" outlineLevel="0" collapsed="false">
      <c r="L31" s="0" t="s">
        <v>301</v>
      </c>
    </row>
    <row r="32" customFormat="false" ht="13.2" hidden="false" customHeight="false" outlineLevel="0" collapsed="false">
      <c r="L32" s="0" t="s">
        <v>79</v>
      </c>
    </row>
    <row r="33" customFormat="false" ht="13.2" hidden="false" customHeight="false" outlineLevel="0" collapsed="false">
      <c r="L33" s="0" t="s">
        <v>1356</v>
      </c>
    </row>
    <row r="34" customFormat="false" ht="13.2" hidden="false" customHeight="false" outlineLevel="0" collapsed="false">
      <c r="L34" s="0" t="s">
        <v>312</v>
      </c>
    </row>
    <row r="35" customFormat="false" ht="13.2" hidden="false" customHeight="false" outlineLevel="0" collapsed="false">
      <c r="L35" s="0" t="s">
        <v>1357</v>
      </c>
      <c r="W35" s="86"/>
    </row>
    <row r="36" customFormat="false" ht="13.2" hidden="false" customHeight="false" outlineLevel="0" collapsed="false">
      <c r="L36" s="0" t="s">
        <v>1358</v>
      </c>
      <c r="W36" s="86"/>
    </row>
    <row r="37" customFormat="false" ht="13.2" hidden="false" customHeight="false" outlineLevel="0" collapsed="false">
      <c r="L37" s="0" t="s">
        <v>641</v>
      </c>
    </row>
    <row r="38" customFormat="false" ht="13.2" hidden="false" customHeight="false" outlineLevel="0" collapsed="false">
      <c r="L38" s="0" t="s">
        <v>1359</v>
      </c>
    </row>
    <row r="39" customFormat="false" ht="13.2" hidden="false" customHeight="false" outlineLevel="0" collapsed="false">
      <c r="L39" s="0" t="s">
        <v>702</v>
      </c>
    </row>
    <row r="40" customFormat="false" ht="13.2" hidden="false" customHeight="false" outlineLevel="0" collapsed="false">
      <c r="L40" s="0" t="s">
        <v>1360</v>
      </c>
    </row>
    <row r="41" customFormat="false" ht="13.2" hidden="false" customHeight="false" outlineLevel="0" collapsed="false">
      <c r="L41" s="0" t="s">
        <v>452</v>
      </c>
    </row>
    <row r="42" customFormat="false" ht="13.2" hidden="false" customHeight="false" outlineLevel="0" collapsed="false">
      <c r="L42" s="20" t="s">
        <v>1361</v>
      </c>
    </row>
    <row r="43" customFormat="false" ht="13.2" hidden="false" customHeight="false" outlineLevel="0" collapsed="false">
      <c r="L43" s="0" t="s">
        <v>388</v>
      </c>
    </row>
    <row r="44" customFormat="false" ht="13.2" hidden="false" customHeight="false" outlineLevel="0" collapsed="false">
      <c r="L44" s="0" t="s">
        <v>1362</v>
      </c>
    </row>
    <row r="45" customFormat="false" ht="13.2" hidden="false" customHeight="false" outlineLevel="0" collapsed="false">
      <c r="L45" s="0" t="s">
        <v>1363</v>
      </c>
    </row>
    <row r="46" customFormat="false" ht="13.2" hidden="false" customHeight="false" outlineLevel="0" collapsed="false">
      <c r="L46" s="0" t="s">
        <v>1364</v>
      </c>
    </row>
    <row r="47" customFormat="false" ht="13.2" hidden="false" customHeight="false" outlineLevel="0" collapsed="false">
      <c r="L47" s="0" t="s">
        <v>292</v>
      </c>
    </row>
    <row r="48" customFormat="false" ht="13.2" hidden="false" customHeight="false" outlineLevel="0" collapsed="false">
      <c r="L48" s="0" t="s">
        <v>132</v>
      </c>
    </row>
    <row r="49" customFormat="false" ht="13.2" hidden="false" customHeight="false" outlineLevel="0" collapsed="false">
      <c r="L49" s="0" t="s">
        <v>1365</v>
      </c>
    </row>
    <row r="50" customFormat="false" ht="13.2" hidden="false" customHeight="false" outlineLevel="0" collapsed="false">
      <c r="L50" s="0" t="s">
        <v>1366</v>
      </c>
    </row>
    <row r="51" customFormat="false" ht="13.2" hidden="false" customHeight="false" outlineLevel="0" collapsed="false">
      <c r="L51" s="0" t="s">
        <v>1163</v>
      </c>
    </row>
    <row r="52" customFormat="false" ht="13.2" hidden="false" customHeight="false" outlineLevel="0" collapsed="false">
      <c r="L52" s="0" t="s">
        <v>1367</v>
      </c>
    </row>
    <row r="53" customFormat="false" ht="13.2" hidden="false" customHeight="false" outlineLevel="0" collapsed="false">
      <c r="L53" s="0" t="s">
        <v>597</v>
      </c>
    </row>
    <row r="54" customFormat="false" ht="13.2" hidden="false" customHeight="false" outlineLevel="0" collapsed="false">
      <c r="L54" s="0" t="s">
        <v>1368</v>
      </c>
    </row>
    <row r="55" customFormat="false" ht="13.2" hidden="false" customHeight="false" outlineLevel="0" collapsed="false">
      <c r="L55" s="0" t="s">
        <v>1369</v>
      </c>
    </row>
    <row r="56" customFormat="false" ht="13.2" hidden="false" customHeight="false" outlineLevel="0" collapsed="false">
      <c r="L56" s="0" t="s">
        <v>1370</v>
      </c>
    </row>
    <row r="57" customFormat="false" ht="13.2" hidden="false" customHeight="false" outlineLevel="0" collapsed="false">
      <c r="L57" s="0" t="s">
        <v>1371</v>
      </c>
    </row>
    <row r="58" customFormat="false" ht="13.2" hidden="false" customHeight="false" outlineLevel="0" collapsed="false">
      <c r="L58" s="0" t="s">
        <v>1372</v>
      </c>
    </row>
    <row r="59" customFormat="false" ht="13.2" hidden="false" customHeight="false" outlineLevel="0" collapsed="false">
      <c r="L59" s="0" t="s">
        <v>504</v>
      </c>
    </row>
    <row r="60" customFormat="false" ht="13.2" hidden="false" customHeight="false" outlineLevel="0" collapsed="false">
      <c r="L60" s="0" t="s">
        <v>840</v>
      </c>
    </row>
    <row r="61" customFormat="false" ht="13.2" hidden="false" customHeight="false" outlineLevel="0" collapsed="false">
      <c r="L61" s="0" t="s">
        <v>633</v>
      </c>
    </row>
    <row r="62" customFormat="false" ht="13.2" hidden="false" customHeight="false" outlineLevel="0" collapsed="false">
      <c r="L62" s="0" t="s">
        <v>593</v>
      </c>
    </row>
    <row r="63" customFormat="false" ht="13.2" hidden="false" customHeight="false" outlineLevel="0" collapsed="false">
      <c r="L63" s="0" t="s">
        <v>835</v>
      </c>
    </row>
    <row r="64" customFormat="false" ht="13.2" hidden="false" customHeight="false" outlineLevel="0" collapsed="false">
      <c r="L64" s="0" t="s">
        <v>1373</v>
      </c>
    </row>
    <row r="65" customFormat="false" ht="13.2" hidden="false" customHeight="false" outlineLevel="0" collapsed="false">
      <c r="L65" s="0" t="s">
        <v>149</v>
      </c>
    </row>
    <row r="66" customFormat="false" ht="13.2" hidden="false" customHeight="false" outlineLevel="0" collapsed="false">
      <c r="L66" s="0" t="s">
        <v>1374</v>
      </c>
    </row>
    <row r="67" customFormat="false" ht="13.2" hidden="false" customHeight="false" outlineLevel="0" collapsed="false">
      <c r="L67" s="0" t="s">
        <v>1375</v>
      </c>
    </row>
    <row r="68" customFormat="false" ht="13.2" hidden="false" customHeight="false" outlineLevel="0" collapsed="false">
      <c r="L68" s="0" t="s">
        <v>968</v>
      </c>
    </row>
    <row r="69" customFormat="false" ht="13.2" hidden="false" customHeight="false" outlineLevel="0" collapsed="false">
      <c r="L69" s="0" t="s">
        <v>212</v>
      </c>
    </row>
    <row r="70" customFormat="false" ht="13.2" hidden="false" customHeight="false" outlineLevel="0" collapsed="false">
      <c r="L70" s="0" t="s">
        <v>749</v>
      </c>
    </row>
    <row r="71" customFormat="false" ht="13.2" hidden="false" customHeight="false" outlineLevel="0" collapsed="false">
      <c r="L71" s="0" t="s">
        <v>78</v>
      </c>
    </row>
    <row r="72" customFormat="false" ht="13.2" hidden="false" customHeight="false" outlineLevel="0" collapsed="false">
      <c r="L72" s="0" t="s">
        <v>1376</v>
      </c>
    </row>
    <row r="73" customFormat="false" ht="13.2" hidden="false" customHeight="false" outlineLevel="0" collapsed="false">
      <c r="L73" s="0" t="s">
        <v>1377</v>
      </c>
    </row>
    <row r="74" customFormat="false" ht="13.2" hidden="false" customHeight="false" outlineLevel="0" collapsed="false">
      <c r="L74" s="0" t="s">
        <v>1378</v>
      </c>
    </row>
    <row r="75" customFormat="false" ht="13.2" hidden="false" customHeight="false" outlineLevel="0" collapsed="false">
      <c r="L75" s="0" t="s">
        <v>1379</v>
      </c>
    </row>
    <row r="76" customFormat="false" ht="13.2" hidden="false" customHeight="false" outlineLevel="0" collapsed="false">
      <c r="L76" s="0" t="s">
        <v>1380</v>
      </c>
    </row>
    <row r="77" customFormat="false" ht="13.2" hidden="false" customHeight="false" outlineLevel="0" collapsed="false">
      <c r="L77" s="0" t="s">
        <v>1267</v>
      </c>
    </row>
    <row r="78" customFormat="false" ht="13.2" hidden="false" customHeight="false" outlineLevel="0" collapsed="false">
      <c r="L78" s="0" t="s">
        <v>1381</v>
      </c>
    </row>
    <row r="79" customFormat="false" ht="13.2" hidden="false" customHeight="false" outlineLevel="0" collapsed="false">
      <c r="L79" s="0" t="s">
        <v>1382</v>
      </c>
    </row>
    <row r="80" customFormat="false" ht="13.2" hidden="false" customHeight="false" outlineLevel="0" collapsed="false">
      <c r="L80" s="0" t="s">
        <v>744</v>
      </c>
    </row>
    <row r="81" customFormat="false" ht="13.2" hidden="false" customHeight="false" outlineLevel="0" collapsed="false">
      <c r="L81" s="0" t="s">
        <v>1383</v>
      </c>
    </row>
    <row r="82" customFormat="false" ht="13.2" hidden="false" customHeight="false" outlineLevel="0" collapsed="false">
      <c r="L82" s="0" t="s">
        <v>1384</v>
      </c>
    </row>
    <row r="83" customFormat="false" ht="13.2" hidden="false" customHeight="false" outlineLevel="0" collapsed="false">
      <c r="L83" s="0" t="s">
        <v>845</v>
      </c>
    </row>
    <row r="84" customFormat="false" ht="13.2" hidden="false" customHeight="false" outlineLevel="0" collapsed="false">
      <c r="L84" s="0" t="s">
        <v>1385</v>
      </c>
    </row>
    <row r="85" customFormat="false" ht="13.2" hidden="false" customHeight="false" outlineLevel="0" collapsed="false">
      <c r="L85" s="0" t="s">
        <v>1386</v>
      </c>
    </row>
    <row r="86" customFormat="false" ht="13.2" hidden="false" customHeight="false" outlineLevel="0" collapsed="false">
      <c r="L86" s="0" t="s">
        <v>1387</v>
      </c>
    </row>
    <row r="87" customFormat="false" ht="13.2" hidden="false" customHeight="false" outlineLevel="0" collapsed="false">
      <c r="L87" s="0" t="s">
        <v>206</v>
      </c>
    </row>
    <row r="88" customFormat="false" ht="13.2" hidden="false" customHeight="false" outlineLevel="0" collapsed="false">
      <c r="L88" s="0" t="s">
        <v>539</v>
      </c>
    </row>
    <row r="89" customFormat="false" ht="13.2" hidden="false" customHeight="false" outlineLevel="0" collapsed="false">
      <c r="L89" s="0" t="s">
        <v>1388</v>
      </c>
    </row>
    <row r="90" customFormat="false" ht="13.2" hidden="false" customHeight="false" outlineLevel="0" collapsed="false">
      <c r="L90" s="0" t="s">
        <v>1389</v>
      </c>
    </row>
    <row r="91" customFormat="false" ht="13.2" hidden="false" customHeight="false" outlineLevel="0" collapsed="false">
      <c r="L91" s="0" t="s">
        <v>1390</v>
      </c>
    </row>
    <row r="92" customFormat="false" ht="13.2" hidden="false" customHeight="false" outlineLevel="0" collapsed="false">
      <c r="L92" s="0" t="s">
        <v>1391</v>
      </c>
    </row>
    <row r="93" customFormat="false" ht="13.2" hidden="false" customHeight="false" outlineLevel="0" collapsed="false">
      <c r="L93" s="0" t="s">
        <v>1392</v>
      </c>
    </row>
    <row r="94" customFormat="false" ht="13.2" hidden="false" customHeight="false" outlineLevel="0" collapsed="false">
      <c r="L94" s="0" t="s">
        <v>1393</v>
      </c>
    </row>
    <row r="95" customFormat="false" ht="13.2" hidden="false" customHeight="false" outlineLevel="0" collapsed="false">
      <c r="L95" s="0" t="s">
        <v>1394</v>
      </c>
    </row>
    <row r="96" customFormat="false" ht="13.2" hidden="false" customHeight="false" outlineLevel="0" collapsed="false">
      <c r="L96" s="2" t="s">
        <v>1395</v>
      </c>
    </row>
    <row r="97" customFormat="false" ht="13.2" hidden="false" customHeight="false" outlineLevel="0" collapsed="false">
      <c r="L97" s="0" t="s">
        <v>1396</v>
      </c>
    </row>
    <row r="98" customFormat="false" ht="13.2" hidden="false" customHeight="false" outlineLevel="0" collapsed="false">
      <c r="L98" s="0" t="s">
        <v>1397</v>
      </c>
    </row>
    <row r="99" customFormat="false" ht="13.2" hidden="false" customHeight="false" outlineLevel="0" collapsed="false">
      <c r="L99" s="0" t="s">
        <v>544</v>
      </c>
    </row>
    <row r="100" customFormat="false" ht="13.2" hidden="false" customHeight="false" outlineLevel="0" collapsed="false">
      <c r="L100" s="0" t="s">
        <v>514</v>
      </c>
    </row>
    <row r="101" customFormat="false" ht="13.2" hidden="false" customHeight="false" outlineLevel="0" collapsed="false">
      <c r="L101" s="0" t="s">
        <v>1398</v>
      </c>
    </row>
    <row r="102" customFormat="false" ht="13.2" hidden="false" customHeight="false" outlineLevel="0" collapsed="false">
      <c r="L102" s="0" t="s">
        <v>219</v>
      </c>
    </row>
    <row r="103" customFormat="false" ht="13.2" hidden="false" customHeight="false" outlineLevel="0" collapsed="false">
      <c r="L103" s="0" t="s">
        <v>1399</v>
      </c>
    </row>
    <row r="104" customFormat="false" ht="13.2" hidden="false" customHeight="false" outlineLevel="0" collapsed="false">
      <c r="L104" s="0" t="s">
        <v>1400</v>
      </c>
    </row>
    <row r="105" customFormat="false" ht="13.2" hidden="false" customHeight="false" outlineLevel="0" collapsed="false">
      <c r="L105" s="0" t="s">
        <v>1401</v>
      </c>
    </row>
    <row r="106" customFormat="false" ht="13.2" hidden="false" customHeight="false" outlineLevel="0" collapsed="false">
      <c r="L106" s="2" t="s">
        <v>1402</v>
      </c>
    </row>
    <row r="107" customFormat="false" ht="13.2" hidden="false" customHeight="false" outlineLevel="0" collapsed="false">
      <c r="L107" s="0" t="s">
        <v>429</v>
      </c>
    </row>
    <row r="108" customFormat="false" ht="13.2" hidden="false" customHeight="false" outlineLevel="0" collapsed="false">
      <c r="L108" s="0" t="s">
        <v>1403</v>
      </c>
    </row>
    <row r="109" customFormat="false" ht="13.2" hidden="false" customHeight="false" outlineLevel="0" collapsed="false">
      <c r="L109" s="0" t="s">
        <v>1404</v>
      </c>
    </row>
    <row r="110" customFormat="false" ht="13.2" hidden="false" customHeight="false" outlineLevel="0" collapsed="false">
      <c r="L110" s="0" t="s">
        <v>1405</v>
      </c>
    </row>
    <row r="111" customFormat="false" ht="13.2" hidden="false" customHeight="false" outlineLevel="0" collapsed="false">
      <c r="L111" s="0" t="s">
        <v>1406</v>
      </c>
    </row>
    <row r="112" customFormat="false" ht="13.2" hidden="false" customHeight="false" outlineLevel="0" collapsed="false">
      <c r="L112" s="0" t="s">
        <v>1407</v>
      </c>
    </row>
    <row r="113" customFormat="false" ht="13.2" hidden="false" customHeight="false" outlineLevel="0" collapsed="false">
      <c r="L113" s="0" t="s">
        <v>948</v>
      </c>
    </row>
    <row r="114" customFormat="false" ht="13.2" hidden="false" customHeight="false" outlineLevel="0" collapsed="false">
      <c r="L114" s="0" t="s">
        <v>1408</v>
      </c>
    </row>
    <row r="115" customFormat="false" ht="13.2" hidden="false" customHeight="false" outlineLevel="0" collapsed="false">
      <c r="L115" s="0" t="s">
        <v>110</v>
      </c>
    </row>
    <row r="116" customFormat="false" ht="13.2" hidden="false" customHeight="false" outlineLevel="0" collapsed="false">
      <c r="L116" s="0" t="s">
        <v>1409</v>
      </c>
    </row>
    <row r="117" customFormat="false" ht="13.2" hidden="false" customHeight="false" outlineLevel="0" collapsed="false">
      <c r="L117" s="0" t="s">
        <v>120</v>
      </c>
    </row>
    <row r="118" customFormat="false" ht="13.2" hidden="false" customHeight="false" outlineLevel="0" collapsed="false">
      <c r="L118" s="0" t="s">
        <v>1410</v>
      </c>
    </row>
    <row r="119" customFormat="false" ht="13.2" hidden="false" customHeight="false" outlineLevel="0" collapsed="false">
      <c r="L119" s="0" t="s">
        <v>1411</v>
      </c>
    </row>
    <row r="120" customFormat="false" ht="13.2" hidden="false" customHeight="false" outlineLevel="0" collapsed="false">
      <c r="L120" s="0" t="s">
        <v>1412</v>
      </c>
    </row>
    <row r="121" customFormat="false" ht="13.2" hidden="false" customHeight="false" outlineLevel="0" collapsed="false">
      <c r="L121" s="0" t="s">
        <v>1413</v>
      </c>
    </row>
    <row r="122" customFormat="false" ht="13.2" hidden="false" customHeight="false" outlineLevel="0" collapsed="false">
      <c r="L122" s="0" t="s">
        <v>86</v>
      </c>
    </row>
    <row r="123" customFormat="false" ht="13.2" hidden="false" customHeight="false" outlineLevel="0" collapsed="false">
      <c r="L123" s="0" t="s">
        <v>1414</v>
      </c>
    </row>
    <row r="124" customFormat="false" ht="13.2" hidden="false" customHeight="false" outlineLevel="0" collapsed="false">
      <c r="L124" s="0" t="s">
        <v>1415</v>
      </c>
    </row>
  </sheetData>
  <dataValidations count="1">
    <dataValidation allowBlank="true" operator="between" showDropDown="false" showErrorMessage="true" showInputMessage="true" sqref="L42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R10" activeCellId="0" sqref="R10"/>
    </sheetView>
  </sheetViews>
  <sheetFormatPr defaultRowHeight="13.2" zeroHeight="false" outlineLevelRow="0" outlineLevelCol="0"/>
  <cols>
    <col collapsed="false" customWidth="true" hidden="false" outlineLevel="0" max="2" min="1" style="0" width="21.44"/>
    <col collapsed="false" customWidth="true" hidden="false" outlineLevel="0" max="3" min="3" style="0" width="12.44"/>
    <col collapsed="false" customWidth="true" hidden="false" outlineLevel="0" max="4" min="4" style="0" width="13.55"/>
    <col collapsed="false" customWidth="true" hidden="false" outlineLevel="0" max="5" min="5" style="0" width="12.44"/>
    <col collapsed="false" customWidth="false" hidden="false" outlineLevel="0" max="6" min="6" style="0" width="11.57"/>
    <col collapsed="false" customWidth="true" hidden="false" outlineLevel="0" max="7" min="7" style="0" width="11.45"/>
    <col collapsed="false" customWidth="true" hidden="false" outlineLevel="0" max="8" min="8" style="0" width="10.99"/>
    <col collapsed="false" customWidth="true" hidden="false" outlineLevel="0" max="9" min="9" style="0" width="12.44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6"/>
    <col collapsed="false" customWidth="true" hidden="false" outlineLevel="0" max="19" min="19" style="0" width="12.44"/>
    <col collapsed="false" customWidth="true" hidden="false" outlineLevel="0" max="1025" min="20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1418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1313</v>
      </c>
      <c r="E5" s="95" t="s">
        <v>1315</v>
      </c>
      <c r="F5" s="95" t="s">
        <v>1319</v>
      </c>
      <c r="G5" s="95" t="s">
        <v>1322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96" t="s">
        <v>1421</v>
      </c>
      <c r="P5" s="96" t="s">
        <v>1421</v>
      </c>
      <c r="Q5" s="97" t="s">
        <v>1422</v>
      </c>
      <c r="R5" s="97" t="s">
        <v>1422</v>
      </c>
      <c r="S5" s="98" t="s">
        <v>1423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0" t="s">
        <v>1425</v>
      </c>
      <c r="R6" s="100" t="s">
        <v>1424</v>
      </c>
      <c r="S6" s="102" t="s">
        <v>1425</v>
      </c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 t="n">
        <v>12</v>
      </c>
      <c r="Q7" s="104"/>
      <c r="R7" s="104"/>
      <c r="S7" s="106"/>
    </row>
    <row r="8" customFormat="false" ht="13.2" hidden="false" customHeight="false" outlineLevel="0" collapsed="false">
      <c r="A8" s="107" t="s">
        <v>1428</v>
      </c>
      <c r="B8" s="108"/>
      <c r="C8" s="104" t="n">
        <f aca="false">Estimating!C8+'Project Mgmt.'!C8+SP!C8</f>
        <v>2298844</v>
      </c>
      <c r="D8" s="104" t="n">
        <f aca="false">Estimating!D8+'Project Mgmt.'!D8+SP!D8</f>
        <v>5574430</v>
      </c>
      <c r="E8" s="104" t="n">
        <f aca="false">Estimating!E8+'Project Mgmt.'!E8+SP!E8</f>
        <v>2753864</v>
      </c>
      <c r="F8" s="104" t="n">
        <f aca="false">Estimating!F8+'Project Mgmt.'!F8+SP!F8</f>
        <v>2287380</v>
      </c>
      <c r="G8" s="104" t="n">
        <f aca="false">Estimating!G8+'Project Mgmt.'!G8+SP!G8</f>
        <v>3785820</v>
      </c>
      <c r="H8" s="104" t="n">
        <f aca="false">Estimating!H8+'Project Mgmt.'!H8+SP!H8</f>
        <v>5163625</v>
      </c>
      <c r="I8" s="104" t="n">
        <f aca="false">Estimating!I8+'Project Mgmt.'!I8+SP!I8</f>
        <v>2854778</v>
      </c>
      <c r="J8" s="104" t="n">
        <f aca="false">Estimating!J8+'Project Mgmt.'!J8+SP!J8</f>
        <v>5647740</v>
      </c>
      <c r="K8" s="104" t="n">
        <f aca="false">Estimating!K8+'Project Mgmt.'!K8+SP!K8</f>
        <v>12798321</v>
      </c>
      <c r="L8" s="104" t="n">
        <f aca="false">Estimating!L8+'Project Mgmt.'!L8+SP!L8</f>
        <v>6595306</v>
      </c>
      <c r="M8" s="104" t="n">
        <f aca="false">Estimating!M8+'Project Mgmt.'!M8+SP!M8</f>
        <v>16509199</v>
      </c>
      <c r="N8" s="104" t="n">
        <f aca="false">Estimating!N8+'Project Mgmt.'!N8+SP!N8</f>
        <v>4816660</v>
      </c>
      <c r="O8" s="104" t="n">
        <f aca="false">Estimating!O8+'Project Mgmt.'!O8+SP!O8</f>
        <v>9833333.33333333</v>
      </c>
      <c r="P8" s="104" t="n">
        <f aca="false">Estimating!P8+'Project Mgmt.'!P8+SP!P8</f>
        <v>5923830.58333333</v>
      </c>
      <c r="Q8" s="104" t="n">
        <f aca="false">Estimating!Q8+'Project Mgmt.'!Q8+SP!Q8</f>
        <v>118000000</v>
      </c>
      <c r="R8" s="104" t="n">
        <f aca="false">Estimating!R8+'Project Mgmt.'!R8+SP!R8</f>
        <v>71085967</v>
      </c>
      <c r="S8" s="104" t="n">
        <f aca="false">Estimating!S8+'Project Mgmt.'!S8+SP!S8</f>
        <v>118000000</v>
      </c>
    </row>
    <row r="9" customFormat="false" ht="13.2" hidden="false" customHeight="false" outlineLevel="0" collapsed="false">
      <c r="A9" s="107" t="s">
        <v>1429</v>
      </c>
      <c r="B9" s="108"/>
      <c r="C9" s="109" t="n">
        <f aca="false">SUM(C10/C8)</f>
        <v>0.433768450577769</v>
      </c>
      <c r="D9" s="109" t="n">
        <f aca="false">SUM(D10/D8)</f>
        <v>0.0721358058133298</v>
      </c>
      <c r="E9" s="109" t="n">
        <f aca="false">SUM(E10/E8)</f>
        <v>0.590762288914776</v>
      </c>
      <c r="F9" s="109" t="n">
        <f aca="false">SUM(F10/F8)</f>
        <v>0.0108600232580507</v>
      </c>
      <c r="G9" s="109" t="n">
        <f aca="false">SUM(G10/G8)</f>
        <v>0.202692415381608</v>
      </c>
      <c r="H9" s="109" t="n">
        <f aca="false">SUM(H10/H8)</f>
        <v>0.0609155389866615</v>
      </c>
      <c r="I9" s="109" t="n">
        <f aca="false">SUM(I10/I8)</f>
        <v>0.555642505301638</v>
      </c>
      <c r="J9" s="109" t="n">
        <f aca="false">SUM(J10/J8)</f>
        <v>0.150942323832188</v>
      </c>
      <c r="K9" s="109" t="n">
        <f aca="false">SUM(K10/K8)</f>
        <v>0.0443863691182617</v>
      </c>
      <c r="L9" s="109" t="n">
        <f aca="false">SUM(L10/L8)</f>
        <v>0.692962843573899</v>
      </c>
      <c r="M9" s="109" t="n">
        <f aca="false">SUM(M10/M8)</f>
        <v>0.11591646572314</v>
      </c>
      <c r="N9" s="109" t="n">
        <f aca="false">SUM(N10/N8)</f>
        <v>0.566678985022817</v>
      </c>
      <c r="O9" s="109" t="n">
        <f aca="false">SUM(O10/O8)</f>
        <v>0.194915254237288</v>
      </c>
      <c r="P9" s="109" t="n">
        <f aca="false">SUM(P10/P8)</f>
        <v>0.230047992453982</v>
      </c>
      <c r="Q9" s="109" t="n">
        <f aca="false">SUM(Q10/Q8)</f>
        <v>0.194915254237288</v>
      </c>
      <c r="R9" s="109" t="n">
        <f aca="false">SUM(R10/R8)</f>
        <v>0.230047992453982</v>
      </c>
      <c r="S9" s="110" t="n">
        <f aca="false">SUM(S10/S8)</f>
        <v>0.194915254237288</v>
      </c>
    </row>
    <row r="10" customFormat="false" ht="13.8" hidden="false" customHeight="false" outlineLevel="0" collapsed="false">
      <c r="A10" s="111" t="s">
        <v>1430</v>
      </c>
      <c r="B10" s="112"/>
      <c r="C10" s="113" t="n">
        <f aca="false">Estimating!C10+'Project Mgmt.'!C10+SP!C10</f>
        <v>997166</v>
      </c>
      <c r="D10" s="113" t="n">
        <f aca="false">Estimating!D10+'Project Mgmt.'!D10+SP!D10</f>
        <v>402116</v>
      </c>
      <c r="E10" s="113" t="n">
        <f aca="false">Estimating!E10+'Project Mgmt.'!E10+SP!E10</f>
        <v>1626879</v>
      </c>
      <c r="F10" s="113" t="n">
        <f aca="false">Estimating!F10+'Project Mgmt.'!F10+SP!F10</f>
        <v>24841</v>
      </c>
      <c r="G10" s="113" t="n">
        <f aca="false">Estimating!G10+'Project Mgmt.'!G10+SP!G10</f>
        <v>767357</v>
      </c>
      <c r="H10" s="113" t="n">
        <f aca="false">Estimating!H10+'Project Mgmt.'!H10+SP!H10</f>
        <v>314545</v>
      </c>
      <c r="I10" s="113" t="n">
        <f aca="false">Estimating!I10+'Project Mgmt.'!I10+SP!I10</f>
        <v>1586236</v>
      </c>
      <c r="J10" s="113" t="n">
        <f aca="false">Estimating!J10+'Project Mgmt.'!J10+SP!J10</f>
        <v>852483</v>
      </c>
      <c r="K10" s="113" t="n">
        <f aca="false">Estimating!K10+'Project Mgmt.'!K10+SP!K10</f>
        <v>568071</v>
      </c>
      <c r="L10" s="113" t="n">
        <f aca="false">Estimating!L10+'Project Mgmt.'!L10+SP!L10</f>
        <v>4570302</v>
      </c>
      <c r="M10" s="113" t="n">
        <f aca="false">Estimating!M10+'Project Mgmt.'!M10+SP!M10</f>
        <v>1913688</v>
      </c>
      <c r="N10" s="113" t="n">
        <f aca="false">Estimating!N10+'Project Mgmt.'!N10+SP!N10</f>
        <v>2729500</v>
      </c>
      <c r="O10" s="113" t="n">
        <f aca="false">Estimating!O10+'Project Mgmt.'!O10+SP!O10</f>
        <v>1916666.66666667</v>
      </c>
      <c r="P10" s="113" t="n">
        <f aca="false">Estimating!P10+'Project Mgmt.'!P10+SP!P10</f>
        <v>1362765.33333333</v>
      </c>
      <c r="Q10" s="113" t="n">
        <f aca="false">Estimating!Q10+'Project Mgmt.'!Q10+SP!Q10</f>
        <v>23000000</v>
      </c>
      <c r="R10" s="113" t="n">
        <f aca="false">Estimating!R10+'Project Mgmt.'!R10+SP!R10</f>
        <v>16353184</v>
      </c>
      <c r="S10" s="113" t="n">
        <f aca="false">Estimating!S10+'Project Mgmt.'!S10+SP!S10</f>
        <v>23000000</v>
      </c>
    </row>
    <row r="11" s="88" customFormat="true" ht="13.2" hidden="false" customHeight="false" outlineLevel="0" collapsed="false">
      <c r="A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</row>
    <row r="12" s="88" customFormat="true" ht="13.2" hidden="false" customHeight="false" outlineLevel="0" collapsed="false">
      <c r="A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6" t="s">
        <v>1423</v>
      </c>
    </row>
    <row r="13" customFormat="false" ht="13.8" hidden="false" customHeight="false" outlineLevel="0" collapsed="false">
      <c r="A13" s="117"/>
      <c r="B13" s="118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20" t="s">
        <v>28</v>
      </c>
    </row>
    <row r="14" customFormat="false" ht="15.6" hidden="false" customHeight="false" outlineLevel="0" collapsed="false">
      <c r="A14" s="121" t="s">
        <v>1431</v>
      </c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4"/>
      <c r="S14" s="125"/>
    </row>
    <row r="15" customFormat="false" ht="13.2" hidden="false" customHeight="false" outlineLevel="0" collapsed="false">
      <c r="A15" s="107" t="s">
        <v>1432</v>
      </c>
      <c r="B15" s="108"/>
      <c r="C15" s="104" t="n">
        <f aca="false">Estimating!C14+'Project Mgmt.'!C14+SP!C14</f>
        <v>0</v>
      </c>
      <c r="D15" s="104" t="n">
        <f aca="false">Estimating!D14+'Project Mgmt.'!D14+SP!D14</f>
        <v>0</v>
      </c>
      <c r="E15" s="104" t="n">
        <f aca="false">Estimating!E14+'Project Mgmt.'!E14+SP!E14</f>
        <v>0</v>
      </c>
      <c r="F15" s="104" t="n">
        <f aca="false">Estimating!F14+'Project Mgmt.'!F14+SP!F14</f>
        <v>0</v>
      </c>
      <c r="G15" s="104" t="n">
        <f aca="false">Estimating!G14+'Project Mgmt.'!G14+SP!G14</f>
        <v>0</v>
      </c>
      <c r="H15" s="104" t="n">
        <f aca="false">Estimating!H14+'Project Mgmt.'!H14+SP!H14</f>
        <v>0</v>
      </c>
      <c r="I15" s="104" t="n">
        <f aca="false">Estimating!I14+'Project Mgmt.'!I14+SP!I14</f>
        <v>0</v>
      </c>
      <c r="J15" s="104" t="n">
        <f aca="false">Estimating!J14+'Project Mgmt.'!J14+SP!J14</f>
        <v>0</v>
      </c>
      <c r="K15" s="104" t="n">
        <f aca="false">Estimating!K14+'Project Mgmt.'!K14+SP!K14</f>
        <v>0</v>
      </c>
      <c r="L15" s="104" t="n">
        <f aca="false">Estimating!L14+'Project Mgmt.'!L14+SP!L14</f>
        <v>0</v>
      </c>
      <c r="M15" s="104" t="n">
        <f aca="false">Estimating!M14+'Project Mgmt.'!M14+SP!M14</f>
        <v>0</v>
      </c>
      <c r="N15" s="104" t="n">
        <f aca="false">Estimating!N14+'Project Mgmt.'!N14+SP!N14</f>
        <v>0</v>
      </c>
      <c r="O15" s="126"/>
      <c r="P15" s="104" t="n">
        <f aca="false">SUM(R15/P7)</f>
        <v>0</v>
      </c>
      <c r="Q15" s="126"/>
      <c r="R15" s="127" t="n">
        <f aca="false">C15+D15+E15+F15+G15+H15+I15+J15+K15+L15+M15+N15</f>
        <v>0</v>
      </c>
      <c r="S15" s="128"/>
    </row>
    <row r="16" customFormat="false" ht="13.2" hidden="false" customHeight="false" outlineLevel="0" collapsed="false">
      <c r="A16" s="129" t="s">
        <v>1433</v>
      </c>
      <c r="B16" s="108"/>
      <c r="C16" s="109" t="e">
        <f aca="false">SUM(C17/C15)</f>
        <v>#DIV/0!</v>
      </c>
      <c r="D16" s="109" t="e">
        <f aca="false">SUM(D17/D15)</f>
        <v>#DIV/0!</v>
      </c>
      <c r="E16" s="109" t="e">
        <f aca="false">SUM(E17/E15)</f>
        <v>#DIV/0!</v>
      </c>
      <c r="F16" s="109" t="e">
        <f aca="false">SUM(F17/F15)</f>
        <v>#DIV/0!</v>
      </c>
      <c r="G16" s="109" t="e">
        <f aca="false">SUM(G17/G15)</f>
        <v>#DIV/0!</v>
      </c>
      <c r="H16" s="109" t="e">
        <f aca="false">SUM(H17/H15)</f>
        <v>#DIV/0!</v>
      </c>
      <c r="I16" s="109" t="e">
        <f aca="false">SUM(I17/I15)</f>
        <v>#DIV/0!</v>
      </c>
      <c r="J16" s="109" t="e">
        <f aca="false">SUM(J17/J15)</f>
        <v>#DIV/0!</v>
      </c>
      <c r="K16" s="109" t="e">
        <f aca="false">SUM(K17/K15)</f>
        <v>#DIV/0!</v>
      </c>
      <c r="L16" s="109" t="e">
        <f aca="false">SUM(L17/L15)</f>
        <v>#DIV/0!</v>
      </c>
      <c r="M16" s="109" t="e">
        <f aca="false">SUM(M17/M15)</f>
        <v>#DIV/0!</v>
      </c>
      <c r="N16" s="109" t="e">
        <f aca="false">SUM(N17/N15)</f>
        <v>#DIV/0!</v>
      </c>
      <c r="O16" s="104"/>
      <c r="P16" s="109" t="e">
        <f aca="false">SUM(P17/P15)</f>
        <v>#DIV/0!</v>
      </c>
      <c r="Q16" s="104"/>
      <c r="R16" s="130" t="e">
        <f aca="false">SUM(R17/R15)</f>
        <v>#DIV/0!</v>
      </c>
      <c r="S16" s="110"/>
    </row>
    <row r="17" customFormat="false" ht="13.2" hidden="false" customHeight="false" outlineLevel="0" collapsed="false">
      <c r="A17" s="129" t="s">
        <v>1434</v>
      </c>
      <c r="B17" s="108"/>
      <c r="C17" s="104" t="n">
        <f aca="false">Estimating!C16+'Project Mgmt.'!C16+SP!C16</f>
        <v>0</v>
      </c>
      <c r="D17" s="104" t="n">
        <f aca="false">Estimating!D16+'Project Mgmt.'!D16+SP!D16</f>
        <v>0</v>
      </c>
      <c r="E17" s="104" t="n">
        <f aca="false">Estimating!E16+'Project Mgmt.'!E16+SP!E16</f>
        <v>0</v>
      </c>
      <c r="F17" s="104" t="n">
        <f aca="false">Estimating!F16+'Project Mgmt.'!F16+SP!F16</f>
        <v>0</v>
      </c>
      <c r="G17" s="104" t="n">
        <f aca="false">Estimating!G16+'Project Mgmt.'!G16+SP!G16</f>
        <v>0</v>
      </c>
      <c r="H17" s="104" t="n">
        <f aca="false">Estimating!H16+'Project Mgmt.'!H16+SP!H16</f>
        <v>0</v>
      </c>
      <c r="I17" s="104" t="n">
        <f aca="false">Estimating!I16+'Project Mgmt.'!I16+SP!I16</f>
        <v>0</v>
      </c>
      <c r="J17" s="104" t="n">
        <f aca="false">Estimating!J16+'Project Mgmt.'!J16+SP!J16</f>
        <v>0</v>
      </c>
      <c r="K17" s="104" t="n">
        <f aca="false">Estimating!K16+'Project Mgmt.'!K16+SP!K16</f>
        <v>0</v>
      </c>
      <c r="L17" s="104" t="n">
        <f aca="false">Estimating!L16+'Project Mgmt.'!L16+SP!L16</f>
        <v>0</v>
      </c>
      <c r="M17" s="104" t="n">
        <f aca="false">Estimating!M16+'Project Mgmt.'!M16+SP!M16</f>
        <v>0</v>
      </c>
      <c r="N17" s="104" t="n">
        <f aca="false">Estimating!N16+'Project Mgmt.'!N16+SP!N16</f>
        <v>0</v>
      </c>
      <c r="O17" s="104"/>
      <c r="P17" s="104" t="n">
        <f aca="false">SUM(R17/P7)</f>
        <v>0</v>
      </c>
      <c r="Q17" s="104"/>
      <c r="R17" s="127" t="n">
        <f aca="false">C17+D17+E17+F17+G17+H17+I17+J17+K17+L17+M17+N17</f>
        <v>0</v>
      </c>
      <c r="S17" s="106"/>
    </row>
    <row r="18" customFormat="false" ht="13.2" hidden="false" customHeight="false" outlineLevel="0" collapsed="false">
      <c r="A18" s="131"/>
      <c r="B18" s="108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32"/>
      <c r="S18" s="106"/>
    </row>
    <row r="19" customFormat="false" ht="13.2" hidden="false" customHeight="false" outlineLevel="0" collapsed="false">
      <c r="A19" s="129" t="s">
        <v>1435</v>
      </c>
      <c r="B19" s="108"/>
      <c r="C19" s="109" t="n">
        <f aca="false">SUM(C20/C8)</f>
        <v>0.433768450577769</v>
      </c>
      <c r="D19" s="109" t="n">
        <f aca="false">SUM(D20/D8)</f>
        <v>0.0721358058133298</v>
      </c>
      <c r="E19" s="109" t="n">
        <f aca="false">SUM(E20/E8)</f>
        <v>0.590762288914776</v>
      </c>
      <c r="F19" s="109" t="n">
        <f aca="false">SUM(F20/F8)</f>
        <v>0.0108600232580507</v>
      </c>
      <c r="G19" s="109" t="n">
        <f aca="false">SUM(G20/G8)</f>
        <v>0.202692415381608</v>
      </c>
      <c r="H19" s="109" t="n">
        <f aca="false">SUM(H20/H8)</f>
        <v>0.0609155389866615</v>
      </c>
      <c r="I19" s="109" t="n">
        <f aca="false">SUM(I20/I8)</f>
        <v>0.555642505301638</v>
      </c>
      <c r="J19" s="109" t="n">
        <f aca="false">SUM(J20/J8)</f>
        <v>0.150942323832188</v>
      </c>
      <c r="K19" s="109" t="n">
        <f aca="false">SUM(K20/K8)</f>
        <v>0.0443863691182617</v>
      </c>
      <c r="L19" s="109" t="n">
        <f aca="false">SUM(L20/L8)</f>
        <v>0.692962843573899</v>
      </c>
      <c r="M19" s="109" t="n">
        <f aca="false">SUM(M20/M8)</f>
        <v>0.11591646572314</v>
      </c>
      <c r="N19" s="109" t="n">
        <f aca="false">SUM(N20/N8)</f>
        <v>0.566678985022817</v>
      </c>
      <c r="O19" s="109" t="n">
        <f aca="false">SUM(O9)</f>
        <v>0.194915254237288</v>
      </c>
      <c r="P19" s="109" t="n">
        <f aca="false">SUM(P20/P8)</f>
        <v>0.230047992453982</v>
      </c>
      <c r="Q19" s="109" t="n">
        <f aca="false">SUM(Q9)</f>
        <v>0.194915254237288</v>
      </c>
      <c r="R19" s="130" t="n">
        <f aca="false">SUM(R20/R8)</f>
        <v>0.230047992453982</v>
      </c>
      <c r="S19" s="110"/>
    </row>
    <row r="20" customFormat="false" ht="13.8" hidden="false" customHeight="false" outlineLevel="0" collapsed="false">
      <c r="A20" s="133" t="s">
        <v>1436</v>
      </c>
      <c r="B20" s="112"/>
      <c r="C20" s="113" t="n">
        <f aca="false">SUM(C10+C17)</f>
        <v>997166</v>
      </c>
      <c r="D20" s="113" t="n">
        <f aca="false">SUM(D10+D17)</f>
        <v>402116</v>
      </c>
      <c r="E20" s="113" t="n">
        <f aca="false">SUM(E10+E17)</f>
        <v>1626879</v>
      </c>
      <c r="F20" s="113" t="n">
        <f aca="false">SUM(F10+F17)</f>
        <v>24841</v>
      </c>
      <c r="G20" s="113" t="n">
        <f aca="false">SUM(G10+G17)</f>
        <v>767357</v>
      </c>
      <c r="H20" s="113" t="n">
        <f aca="false">SUM(H10+H17)</f>
        <v>314545</v>
      </c>
      <c r="I20" s="113" t="n">
        <f aca="false">SUM(I10+I17)</f>
        <v>1586236</v>
      </c>
      <c r="J20" s="113" t="n">
        <f aca="false">SUM(J10+J17)</f>
        <v>852483</v>
      </c>
      <c r="K20" s="113" t="n">
        <f aca="false">SUM(K10+K17)</f>
        <v>568071</v>
      </c>
      <c r="L20" s="113" t="n">
        <f aca="false">SUM(L10+L17)</f>
        <v>4570302</v>
      </c>
      <c r="M20" s="113" t="n">
        <f aca="false">SUM(M10+M17)</f>
        <v>1913688</v>
      </c>
      <c r="N20" s="113" t="n">
        <f aca="false">SUM(N10+N17)</f>
        <v>2729500</v>
      </c>
      <c r="O20" s="113" t="n">
        <f aca="false">SUM(O10)</f>
        <v>1916666.66666667</v>
      </c>
      <c r="P20" s="113" t="n">
        <f aca="false">SUM(R20/P7)</f>
        <v>1362765.33333333</v>
      </c>
      <c r="Q20" s="113" t="n">
        <f aca="false">SUM(Q10)</f>
        <v>23000000</v>
      </c>
      <c r="R20" s="134" t="n">
        <f aca="false">C20+D20+E20+F20+G20+H20+I20+J20+K20+L20+M20+N20</f>
        <v>16353184</v>
      </c>
      <c r="S20" s="135" t="n">
        <f aca="false">SUM(O20*12)</f>
        <v>23000000</v>
      </c>
    </row>
    <row r="43" customFormat="false" ht="13.8" hidden="false" customHeight="false" outlineLevel="0" collapsed="false"/>
    <row r="44" customFormat="false" ht="13.2" hidden="false" customHeight="false" outlineLevel="0" collapsed="false">
      <c r="A44" s="94"/>
      <c r="B44" s="94"/>
      <c r="C44" s="95" t="s">
        <v>1419</v>
      </c>
      <c r="D44" s="95" t="s">
        <v>1313</v>
      </c>
      <c r="E44" s="95" t="s">
        <v>1315</v>
      </c>
      <c r="F44" s="95" t="s">
        <v>1319</v>
      </c>
      <c r="G44" s="95" t="s">
        <v>1322</v>
      </c>
      <c r="H44" s="95" t="s">
        <v>1420</v>
      </c>
      <c r="I44" s="95" t="s">
        <v>1329</v>
      </c>
      <c r="J44" s="95" t="s">
        <v>1331</v>
      </c>
      <c r="K44" s="95" t="s">
        <v>1333</v>
      </c>
      <c r="L44" s="95" t="s">
        <v>1336</v>
      </c>
      <c r="M44" s="95" t="s">
        <v>1338</v>
      </c>
      <c r="N44" s="95" t="s">
        <v>1341</v>
      </c>
      <c r="O44" s="96" t="s">
        <v>1437</v>
      </c>
      <c r="P44" s="96" t="s">
        <v>1437</v>
      </c>
      <c r="Q44" s="97" t="s">
        <v>1438</v>
      </c>
      <c r="R44" s="97" t="s">
        <v>1438</v>
      </c>
      <c r="S44" s="98" t="s">
        <v>1439</v>
      </c>
      <c r="T44" s="136"/>
    </row>
    <row r="45" customFormat="false" ht="13.2" hidden="false" customHeight="false" outlineLevel="0" collapsed="false">
      <c r="A45" s="99"/>
      <c r="B45" s="99"/>
      <c r="C45" s="100" t="s">
        <v>1424</v>
      </c>
      <c r="D45" s="100" t="s">
        <v>1424</v>
      </c>
      <c r="E45" s="100" t="s">
        <v>1424</v>
      </c>
      <c r="F45" s="100" t="s">
        <v>1424</v>
      </c>
      <c r="G45" s="100" t="s">
        <v>1424</v>
      </c>
      <c r="H45" s="100" t="s">
        <v>1424</v>
      </c>
      <c r="I45" s="100" t="s">
        <v>1424</v>
      </c>
      <c r="J45" s="100" t="s">
        <v>1424</v>
      </c>
      <c r="K45" s="100" t="s">
        <v>1424</v>
      </c>
      <c r="L45" s="100" t="s">
        <v>1424</v>
      </c>
      <c r="M45" s="100" t="s">
        <v>1424</v>
      </c>
      <c r="N45" s="100" t="s">
        <v>1424</v>
      </c>
      <c r="O45" s="100" t="s">
        <v>1425</v>
      </c>
      <c r="P45" s="101" t="s">
        <v>1426</v>
      </c>
      <c r="Q45" s="101" t="s">
        <v>1425</v>
      </c>
      <c r="R45" s="101" t="s">
        <v>1424</v>
      </c>
      <c r="S45" s="102" t="s">
        <v>1425</v>
      </c>
    </row>
    <row r="46" customFormat="false" ht="15.6" hidden="false" customHeight="false" outlineLevel="0" collapsed="false">
      <c r="A46" s="103" t="s">
        <v>1427</v>
      </c>
      <c r="B46" s="103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37" t="n">
        <f aca="false">SUM(P7)</f>
        <v>12</v>
      </c>
      <c r="Q46" s="104"/>
      <c r="R46" s="104"/>
      <c r="S46" s="106"/>
    </row>
    <row r="47" customFormat="false" ht="13.2" hidden="false" customHeight="false" outlineLevel="0" collapsed="false">
      <c r="A47" s="131" t="s">
        <v>1428</v>
      </c>
      <c r="B47" s="108"/>
      <c r="C47" s="104" t="n">
        <f aca="false">Estimating!C52+'Project Mgmt.'!C51+SP!C51</f>
        <v>16</v>
      </c>
      <c r="D47" s="104" t="n">
        <f aca="false">Estimating!D52+'Project Mgmt.'!D51+SP!D51</f>
        <v>43</v>
      </c>
      <c r="E47" s="104" t="n">
        <f aca="false">Estimating!E52+'Project Mgmt.'!E51+SP!E51</f>
        <v>21</v>
      </c>
      <c r="F47" s="104" t="n">
        <f aca="false">Estimating!F52+'Project Mgmt.'!F51+SP!F51</f>
        <v>19</v>
      </c>
      <c r="G47" s="104" t="n">
        <f aca="false">Estimating!G52+'Project Mgmt.'!G51+SP!G51</f>
        <v>31</v>
      </c>
      <c r="H47" s="104" t="n">
        <f aca="false">Estimating!H52+'Project Mgmt.'!H51+SP!H51</f>
        <v>30</v>
      </c>
      <c r="I47" s="104" t="n">
        <f aca="false">Estimating!I52+'Project Mgmt.'!I51+SP!I51</f>
        <v>29</v>
      </c>
      <c r="J47" s="104" t="n">
        <f aca="false">Estimating!J52+'Project Mgmt.'!J51+SP!J51</f>
        <v>24</v>
      </c>
      <c r="K47" s="104" t="n">
        <f aca="false">Estimating!K52+'Project Mgmt.'!K51+SP!K51</f>
        <v>33</v>
      </c>
      <c r="L47" s="104" t="n">
        <f aca="false">Estimating!L52+'Project Mgmt.'!L51+SP!L51</f>
        <v>28</v>
      </c>
      <c r="M47" s="104" t="n">
        <f aca="false">Estimating!M52+'Project Mgmt.'!M51+SP!M51</f>
        <v>22</v>
      </c>
      <c r="N47" s="104" t="n">
        <f aca="false">Estimating!N52+'Project Mgmt.'!N51+SP!N51</f>
        <v>25</v>
      </c>
      <c r="O47" s="126" t="n">
        <f aca="false">SUM(S47/12)</f>
        <v>17.7777777777778</v>
      </c>
      <c r="P47" s="126" t="n">
        <f aca="false">SUM(R47/P$7)</f>
        <v>26.75</v>
      </c>
      <c r="Q47" s="126" t="n">
        <f aca="false">SUM(O47*P$7)</f>
        <v>213.333333333333</v>
      </c>
      <c r="R47" s="126" t="n">
        <f aca="false">C47+D47+E47+F47+G47+H47+I47+J47+K47+L47+M47+N47</f>
        <v>321</v>
      </c>
      <c r="S47" s="128" t="n">
        <f aca="false">SUM(S49/S48)</f>
        <v>213.333333333333</v>
      </c>
    </row>
    <row r="48" customFormat="false" ht="13.2" hidden="false" customHeight="false" outlineLevel="0" collapsed="false">
      <c r="A48" s="131" t="s">
        <v>1429</v>
      </c>
      <c r="B48" s="108"/>
      <c r="C48" s="109" t="n">
        <f aca="false">SUM(C49/C47)</f>
        <v>0.4375</v>
      </c>
      <c r="D48" s="109" t="n">
        <f aca="false">SUM(D49/D47)</f>
        <v>0.348837209302326</v>
      </c>
      <c r="E48" s="109" t="n">
        <f aca="false">SUM(E49/E47)</f>
        <v>0.523809523809524</v>
      </c>
      <c r="F48" s="109" t="n">
        <f aca="false">SUM(F49/F47)</f>
        <v>0.263157894736842</v>
      </c>
      <c r="G48" s="109" t="n">
        <f aca="false">SUM(G49/G47)</f>
        <v>0.419354838709677</v>
      </c>
      <c r="H48" s="109" t="n">
        <f aca="false">SUM(H49/H47)</f>
        <v>0.266666666666667</v>
      </c>
      <c r="I48" s="109" t="n">
        <f aca="false">SUM(I49/I47)</f>
        <v>0.448275862068966</v>
      </c>
      <c r="J48" s="109" t="n">
        <f aca="false">SUM(J49/J47)</f>
        <v>0.375</v>
      </c>
      <c r="K48" s="109" t="n">
        <f aca="false">SUM(K49/K47)</f>
        <v>0.363636363636364</v>
      </c>
      <c r="L48" s="109" t="n">
        <f aca="false">SUM(L49/L47)</f>
        <v>0.535714285714286</v>
      </c>
      <c r="M48" s="109" t="n">
        <f aca="false">SUM(M49/M47)</f>
        <v>0.5</v>
      </c>
      <c r="N48" s="109" t="n">
        <f aca="false">SUM(N49/N47)</f>
        <v>0.32</v>
      </c>
      <c r="O48" s="109" t="n">
        <f aca="false">SUM(O49/O47)</f>
        <v>0.45</v>
      </c>
      <c r="P48" s="109" t="n">
        <f aca="false">SUM(P49/P47)</f>
        <v>0.395638629283489</v>
      </c>
      <c r="Q48" s="109" t="n">
        <f aca="false">SUM(Q49/Q47)</f>
        <v>0.45</v>
      </c>
      <c r="R48" s="109" t="n">
        <f aca="false">SUM(R49/R47)</f>
        <v>0.395638629283489</v>
      </c>
      <c r="S48" s="138" t="n">
        <v>0.45</v>
      </c>
    </row>
    <row r="49" s="142" customFormat="true" ht="13.8" hidden="false" customHeight="false" outlineLevel="0" collapsed="false">
      <c r="A49" s="133" t="s">
        <v>1430</v>
      </c>
      <c r="B49" s="139"/>
      <c r="C49" s="113" t="n">
        <f aca="false">Estimating!C54+'Project Mgmt.'!C53+SP!C53</f>
        <v>7</v>
      </c>
      <c r="D49" s="113" t="n">
        <f aca="false">Estimating!D54+'Project Mgmt.'!D53+SP!D53</f>
        <v>15</v>
      </c>
      <c r="E49" s="113" t="n">
        <f aca="false">Estimating!E54+'Project Mgmt.'!E53+SP!E53</f>
        <v>11</v>
      </c>
      <c r="F49" s="113" t="n">
        <f aca="false">Estimating!F54+'Project Mgmt.'!F53+SP!F53</f>
        <v>5</v>
      </c>
      <c r="G49" s="113" t="n">
        <f aca="false">Estimating!G54+'Project Mgmt.'!G53+SP!G53</f>
        <v>13</v>
      </c>
      <c r="H49" s="113" t="n">
        <f aca="false">Estimating!H54+'Project Mgmt.'!H53+SP!H53</f>
        <v>8</v>
      </c>
      <c r="I49" s="113" t="n">
        <f aca="false">Estimating!I54+'Project Mgmt.'!I53+SP!I53</f>
        <v>13</v>
      </c>
      <c r="J49" s="113" t="n">
        <f aca="false">Estimating!J54+'Project Mgmt.'!J53+SP!J53</f>
        <v>9</v>
      </c>
      <c r="K49" s="113" t="n">
        <f aca="false">Estimating!K54+'Project Mgmt.'!K53+SP!K53</f>
        <v>12</v>
      </c>
      <c r="L49" s="113" t="n">
        <f aca="false">Estimating!L54+'Project Mgmt.'!L53+SP!L53</f>
        <v>15</v>
      </c>
      <c r="M49" s="113" t="n">
        <f aca="false">Estimating!M54+'Project Mgmt.'!M53+SP!M53</f>
        <v>11</v>
      </c>
      <c r="N49" s="113" t="n">
        <f aca="false">Estimating!N54+'Project Mgmt.'!N53+SP!N53</f>
        <v>8</v>
      </c>
      <c r="O49" s="140" t="n">
        <f aca="false">SUM(S49/12)</f>
        <v>8</v>
      </c>
      <c r="P49" s="140" t="n">
        <f aca="false">SUM(R49/P$7)</f>
        <v>10.5833333333333</v>
      </c>
      <c r="Q49" s="140" t="n">
        <f aca="false">SUM(O49*P46)</f>
        <v>96</v>
      </c>
      <c r="R49" s="140" t="n">
        <f aca="false">C49+D49+E49+F49+G49+H49+I49+J49+K49+L49+M49+N49</f>
        <v>127</v>
      </c>
      <c r="S49" s="141" t="n">
        <v>96</v>
      </c>
    </row>
    <row r="50" s="142" customFormat="true" ht="13.2" hidden="false" customHeight="false" outlineLevel="0" collapsed="false">
      <c r="A50" s="143"/>
      <c r="B50" s="144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6"/>
      <c r="P50" s="146"/>
      <c r="Q50" s="146"/>
      <c r="R50" s="146"/>
      <c r="S50" s="147"/>
    </row>
    <row r="51" customFormat="false" ht="13.8" hidden="false" customHeight="false" outlineLevel="0" collapsed="false">
      <c r="A51" s="118"/>
      <c r="B51" s="118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</row>
    <row r="52" customFormat="false" ht="15.6" hidden="false" customHeight="false" outlineLevel="0" collapsed="false">
      <c r="A52" s="121" t="s">
        <v>1431</v>
      </c>
      <c r="B52" s="122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5"/>
    </row>
    <row r="53" s="142" customFormat="true" ht="13.2" hidden="false" customHeight="false" outlineLevel="0" collapsed="false">
      <c r="A53" s="131" t="s">
        <v>1432</v>
      </c>
      <c r="B53" s="148"/>
      <c r="C53" s="104" t="n">
        <f aca="false">Estimating!C58+'Project Mgmt.'!C57+SP!C57</f>
        <v>0</v>
      </c>
      <c r="D53" s="104" t="n">
        <f aca="false">Estimating!D58+'Project Mgmt.'!D57+SP!D57</f>
        <v>0</v>
      </c>
      <c r="E53" s="104" t="n">
        <f aca="false">Estimating!E58+'Project Mgmt.'!E57+SP!E57</f>
        <v>0</v>
      </c>
      <c r="F53" s="104" t="n">
        <f aca="false">Estimating!F58+'Project Mgmt.'!F57+SP!F57</f>
        <v>0</v>
      </c>
      <c r="G53" s="104" t="n">
        <f aca="false">Estimating!G58+'Project Mgmt.'!G57+SP!G57</f>
        <v>0</v>
      </c>
      <c r="H53" s="104" t="n">
        <f aca="false">Estimating!H58+'Project Mgmt.'!H57+SP!H57</f>
        <v>0</v>
      </c>
      <c r="I53" s="104" t="n">
        <f aca="false">Estimating!I58+'Project Mgmt.'!I57+SP!I57</f>
        <v>0</v>
      </c>
      <c r="J53" s="104" t="n">
        <f aca="false">Estimating!J58+'Project Mgmt.'!J57+SP!J57</f>
        <v>0</v>
      </c>
      <c r="K53" s="104" t="n">
        <f aca="false">Estimating!K58+'Project Mgmt.'!K57+SP!K57</f>
        <v>0</v>
      </c>
      <c r="L53" s="104" t="n">
        <f aca="false">Estimating!L58+'Project Mgmt.'!L57+SP!L57</f>
        <v>0</v>
      </c>
      <c r="M53" s="104" t="n">
        <f aca="false">Estimating!M58+'Project Mgmt.'!M57+SP!M57</f>
        <v>0</v>
      </c>
      <c r="N53" s="104" t="n">
        <f aca="false">Estimating!N58+'Project Mgmt.'!N57+SP!N57</f>
        <v>0</v>
      </c>
      <c r="O53" s="126"/>
      <c r="P53" s="126"/>
      <c r="Q53" s="126"/>
      <c r="R53" s="126" t="n">
        <f aca="false">C53+D53+E53+F53+G53+H53+I53+J53+K53+L53+M53+N53</f>
        <v>0</v>
      </c>
      <c r="S53" s="149"/>
    </row>
    <row r="54" customFormat="false" ht="13.2" hidden="false" customHeight="false" outlineLevel="0" collapsed="false">
      <c r="A54" s="129" t="s">
        <v>1433</v>
      </c>
      <c r="B54" s="108"/>
      <c r="C54" s="109" t="e">
        <f aca="false">SUM(C55/C53)</f>
        <v>#DIV/0!</v>
      </c>
      <c r="D54" s="109" t="e">
        <f aca="false">SUM(D55/D53)</f>
        <v>#DIV/0!</v>
      </c>
      <c r="E54" s="109" t="e">
        <f aca="false">SUM(E55/E53)</f>
        <v>#DIV/0!</v>
      </c>
      <c r="F54" s="109" t="e">
        <f aca="false">SUM(F55/F53)</f>
        <v>#DIV/0!</v>
      </c>
      <c r="G54" s="109" t="e">
        <f aca="false">SUM(G55/G53)</f>
        <v>#DIV/0!</v>
      </c>
      <c r="H54" s="109" t="e">
        <f aca="false">SUM(H55/H53)</f>
        <v>#DIV/0!</v>
      </c>
      <c r="I54" s="109" t="e">
        <f aca="false">SUM(I55/I53)</f>
        <v>#DIV/0!</v>
      </c>
      <c r="J54" s="109" t="e">
        <f aca="false">SUM(J55/J53)</f>
        <v>#DIV/0!</v>
      </c>
      <c r="K54" s="109" t="e">
        <f aca="false">SUM(K55/K53)</f>
        <v>#DIV/0!</v>
      </c>
      <c r="L54" s="109" t="e">
        <f aca="false">SUM(L55/L53)</f>
        <v>#DIV/0!</v>
      </c>
      <c r="M54" s="109" t="e">
        <f aca="false">SUM(M55/M53)</f>
        <v>#DIV/0!</v>
      </c>
      <c r="N54" s="109" t="e">
        <f aca="false">SUM(N55/N53)</f>
        <v>#DIV/0!</v>
      </c>
      <c r="O54" s="104"/>
      <c r="P54" s="109" t="n">
        <f aca="false">SUM(P55/P47)</f>
        <v>0</v>
      </c>
      <c r="Q54" s="104"/>
      <c r="R54" s="109" t="e">
        <f aca="false">SUM(R55/R53)</f>
        <v>#DIV/0!</v>
      </c>
      <c r="S54" s="106"/>
    </row>
    <row r="55" customFormat="false" ht="13.2" hidden="false" customHeight="false" outlineLevel="0" collapsed="false">
      <c r="A55" s="129" t="s">
        <v>1434</v>
      </c>
      <c r="B55" s="108"/>
      <c r="C55" s="104" t="n">
        <f aca="false">Estimating!C60+'Project Mgmt.'!C59+SP!C59</f>
        <v>0</v>
      </c>
      <c r="D55" s="104" t="n">
        <f aca="false">Estimating!D60+'Project Mgmt.'!D59+SP!D59</f>
        <v>0</v>
      </c>
      <c r="E55" s="104" t="n">
        <f aca="false">Estimating!E60+'Project Mgmt.'!E59+SP!E59</f>
        <v>0</v>
      </c>
      <c r="F55" s="104" t="n">
        <f aca="false">Estimating!F60+'Project Mgmt.'!F59+SP!F59</f>
        <v>0</v>
      </c>
      <c r="G55" s="104" t="n">
        <f aca="false">Estimating!G60+'Project Mgmt.'!G59+SP!G59</f>
        <v>0</v>
      </c>
      <c r="H55" s="104" t="n">
        <f aca="false">Estimating!H60+'Project Mgmt.'!H59+SP!H59</f>
        <v>0</v>
      </c>
      <c r="I55" s="104" t="n">
        <f aca="false">Estimating!I60+'Project Mgmt.'!I59+SP!I59</f>
        <v>0</v>
      </c>
      <c r="J55" s="104" t="n">
        <f aca="false">Estimating!J60+'Project Mgmt.'!J59+SP!J59</f>
        <v>0</v>
      </c>
      <c r="K55" s="104" t="n">
        <f aca="false">Estimating!K60+'Project Mgmt.'!K59+SP!K59</f>
        <v>0</v>
      </c>
      <c r="L55" s="104" t="n">
        <f aca="false">Estimating!L60+'Project Mgmt.'!L59+SP!L59</f>
        <v>0</v>
      </c>
      <c r="M55" s="104" t="n">
        <f aca="false">Estimating!M60+'Project Mgmt.'!M59+SP!M59</f>
        <v>0</v>
      </c>
      <c r="N55" s="104" t="n">
        <f aca="false">Estimating!N60+'Project Mgmt.'!N59+SP!N59</f>
        <v>0</v>
      </c>
      <c r="O55" s="104"/>
      <c r="P55" s="104" t="n">
        <f aca="false">SUM(R55/P46)</f>
        <v>0</v>
      </c>
      <c r="Q55" s="104"/>
      <c r="R55" s="126" t="n">
        <f aca="false">C55+D55+E55+F55+G55+H55+I55+J55+K55+L55+M55+N55</f>
        <v>0</v>
      </c>
      <c r="S55" s="106"/>
    </row>
    <row r="56" customFormat="false" ht="13.2" hidden="false" customHeight="false" outlineLevel="0" collapsed="false">
      <c r="A56" s="131"/>
      <c r="B56" s="108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6"/>
    </row>
    <row r="57" customFormat="false" ht="13.2" hidden="false" customHeight="false" outlineLevel="0" collapsed="false">
      <c r="A57" s="129" t="s">
        <v>1435</v>
      </c>
      <c r="B57" s="108"/>
      <c r="C57" s="109" t="n">
        <f aca="false">SUM(C58/C47)</f>
        <v>0.4375</v>
      </c>
      <c r="D57" s="109" t="n">
        <f aca="false">SUM(D58/D47)</f>
        <v>0.348837209302326</v>
      </c>
      <c r="E57" s="109" t="n">
        <f aca="false">SUM(E58/E47)</f>
        <v>0.523809523809524</v>
      </c>
      <c r="F57" s="109" t="n">
        <f aca="false">SUM(F58/F47)</f>
        <v>0.263157894736842</v>
      </c>
      <c r="G57" s="109" t="n">
        <f aca="false">SUM(G58/G47)</f>
        <v>0.419354838709677</v>
      </c>
      <c r="H57" s="109" t="n">
        <f aca="false">SUM(H58/H47)</f>
        <v>0.266666666666667</v>
      </c>
      <c r="I57" s="109" t="n">
        <f aca="false">SUM(I58/I47)</f>
        <v>0.448275862068966</v>
      </c>
      <c r="J57" s="109" t="n">
        <f aca="false">SUM(J58/J47)</f>
        <v>0.375</v>
      </c>
      <c r="K57" s="109" t="n">
        <f aca="false">SUM(K58/K47)</f>
        <v>0.363636363636364</v>
      </c>
      <c r="L57" s="109" t="n">
        <f aca="false">SUM(L58/L47)</f>
        <v>0.535714285714286</v>
      </c>
      <c r="M57" s="109" t="n">
        <f aca="false">SUM(M58/M47)</f>
        <v>0.5</v>
      </c>
      <c r="N57" s="109" t="n">
        <f aca="false">SUM(N58/N47)</f>
        <v>0.32</v>
      </c>
      <c r="O57" s="109" t="n">
        <f aca="false">SUM(O48)</f>
        <v>0.45</v>
      </c>
      <c r="P57" s="109" t="n">
        <f aca="false">SUM(P58/P47)</f>
        <v>0.395638629283489</v>
      </c>
      <c r="Q57" s="109" t="n">
        <f aca="false">SUM(Q48)</f>
        <v>0.45</v>
      </c>
      <c r="R57" s="109" t="n">
        <f aca="false">SUM(R58/R47)</f>
        <v>0.395638629283489</v>
      </c>
      <c r="S57" s="106"/>
    </row>
    <row r="58" customFormat="false" ht="13.8" hidden="false" customHeight="false" outlineLevel="0" collapsed="false">
      <c r="A58" s="133" t="s">
        <v>1436</v>
      </c>
      <c r="B58" s="112"/>
      <c r="C58" s="113" t="n">
        <f aca="false">SUM(C49+C55)</f>
        <v>7</v>
      </c>
      <c r="D58" s="113" t="n">
        <f aca="false">SUM(D49+D55)</f>
        <v>15</v>
      </c>
      <c r="E58" s="113" t="n">
        <f aca="false">SUM(E49+E55)</f>
        <v>11</v>
      </c>
      <c r="F58" s="113" t="n">
        <f aca="false">SUM(F49+F55)</f>
        <v>5</v>
      </c>
      <c r="G58" s="113" t="n">
        <f aca="false">SUM(G49+G55)</f>
        <v>13</v>
      </c>
      <c r="H58" s="113" t="n">
        <f aca="false">SUM(H49+H55)</f>
        <v>8</v>
      </c>
      <c r="I58" s="113" t="n">
        <f aca="false">SUM(I49+I55)</f>
        <v>13</v>
      </c>
      <c r="J58" s="113" t="n">
        <f aca="false">SUM(J49+J55)</f>
        <v>9</v>
      </c>
      <c r="K58" s="113" t="n">
        <f aca="false">SUM(K49+K55)</f>
        <v>12</v>
      </c>
      <c r="L58" s="113" t="n">
        <f aca="false">SUM(L49+L55)</f>
        <v>15</v>
      </c>
      <c r="M58" s="113" t="n">
        <f aca="false">SUM(M49+M55)</f>
        <v>11</v>
      </c>
      <c r="N58" s="113" t="n">
        <f aca="false">SUM(N49+N55)</f>
        <v>8</v>
      </c>
      <c r="O58" s="113" t="n">
        <f aca="false">SUM(O49)</f>
        <v>8</v>
      </c>
      <c r="P58" s="113" t="n">
        <f aca="false">SUM(R58/P46)</f>
        <v>10.5833333333333</v>
      </c>
      <c r="Q58" s="113" t="n">
        <f aca="false">SUM(Q49)</f>
        <v>96</v>
      </c>
      <c r="R58" s="140" t="n">
        <f aca="false">C58+D58+E58+F58+G58+H58+I58+J58+K58+L58+M58+N58</f>
        <v>127</v>
      </c>
      <c r="S58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6"/>
    <col collapsed="false" customWidth="true" hidden="false" outlineLevel="0" max="3" min="3" style="0" width="12.44"/>
    <col collapsed="false" customWidth="true" hidden="false" outlineLevel="0" max="4" min="4" style="0" width="10.99"/>
    <col collapsed="false" customWidth="true" hidden="false" outlineLevel="0" max="5" min="5" style="0" width="12.44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6"/>
    <col collapsed="false" customWidth="true" hidden="false" outlineLevel="0" max="18" min="18" style="0" width="13.43"/>
    <col collapsed="false" customWidth="true" hidden="false" outlineLevel="0" max="19" min="19" style="0" width="12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1313</v>
      </c>
      <c r="E5" s="95" t="s">
        <v>1315</v>
      </c>
      <c r="F5" s="95" t="s">
        <v>1319</v>
      </c>
      <c r="G5" s="95" t="s">
        <v>1322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96" t="str">
        <f aca="false">('EST. V.F.'!O5)</f>
        <v>2015 Monthly</v>
      </c>
      <c r="P5" s="96" t="str">
        <f aca="false">('EST. V.F.'!P5)</f>
        <v>2015 Monthly</v>
      </c>
      <c r="Q5" s="96" t="str">
        <f aca="false">('EST. V.F.'!Q5)</f>
        <v>2015 To Date</v>
      </c>
      <c r="R5" s="96" t="str">
        <f aca="false">('EST. V.F.'!R5)</f>
        <v>2015 To Date</v>
      </c>
      <c r="S5" s="96" t="str">
        <f aca="false">('EST. V.F.'!S5)</f>
        <v>2015 Annual</v>
      </c>
      <c r="T5" s="151" t="s">
        <v>1305</v>
      </c>
      <c r="U5" s="136"/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0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'EST. V.F.'!P7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Log'!$M$2:$M$341=Tables!$G3,IF('Bid Log'!$O$2:$O$341=Tables!$W2:$AZ2,'Bid Log'!$P$2:$P$341)))</f>
        <v>1246674</v>
      </c>
      <c r="D8" s="153" t="n">
        <f aca="false" t="array" ref="D8:D8">SUM(IF('Bid Log'!$M$2:$M$341=Tables!$G3,IF('Bid Log'!$O$2:$O$341=Tables!$W3:$BA3,'Bid Log'!$P$2:$P$341)))</f>
        <v>4966639</v>
      </c>
      <c r="E8" s="153" t="n">
        <f aca="false" t="array" ref="E8:E8">SUM(IF('Bid Log'!$M$2:$M$341=Tables!$G3,IF('Bid Log'!$O$2:$O$341=Tables!$W4:$AZ4,'Bid Log'!$P$2:$P$341)))</f>
        <v>2296612</v>
      </c>
      <c r="F8" s="153" t="n">
        <f aca="false" t="array" ref="F8:F8">SUM(IF('Bid Log'!$M$2:$M$341=Tables!$G3,IF('Bid Log'!$O$2:$O$341=Tables!$W5:$BA5,'Bid Log'!$P$2:$P$341)))</f>
        <v>2226207</v>
      </c>
      <c r="G8" s="153" t="n">
        <f aca="false" t="array" ref="G8:G8">SUM(IF('Bid Log'!$M$2:$M$341=Tables!$G3,IF('Bid Log'!$O$2:$O$341=Tables!$W6:$BA6,'Bid Log'!$P$2:$P$341)))</f>
        <v>3525368</v>
      </c>
      <c r="H8" s="153" t="n">
        <f aca="false" t="array" ref="H8:H8">SUM(IF('Bid Log'!$M$2:$M$341=Tables!$G3,IF('Bid Log'!$O$2:$O$341=Tables!$W7:$AX7,'Bid Log'!$P$2:$P$341)))</f>
        <v>4965806</v>
      </c>
      <c r="I8" s="153" t="n">
        <f aca="false" t="array" ref="I8:I8">SUM(IF('Bid Log'!$M$2:$M$341=Tables!$G3,IF('Bid Log'!$O$2:$O$341=Tables!$W8:$BA8,'Bid Log'!$P$2:$P$341)))</f>
        <v>2315674</v>
      </c>
      <c r="J8" s="153" t="n">
        <f aca="false" t="array" ref="J8:J8">SUM(IF('Bid Log'!$M$2:$M$341=Tables!$G3,IF('Bid Log'!$O$2:$O$341=Tables!$W9:$AZ9,'Bid Log'!$P$2:$P$341)))</f>
        <v>5291959</v>
      </c>
      <c r="K8" s="153" t="n">
        <f aca="false" t="array" ref="K8:K8">SUM(IF('Bid Log'!$M$2:$M$341=Tables!$G3,IF('Bid Log'!$O$2:$O$341=Tables!$W10:$BA10,'Bid Log'!$P$2:$P$341)))</f>
        <v>10531221</v>
      </c>
      <c r="L8" s="153" t="n">
        <f aca="false" t="array" ref="L8:L8">SUM(IF('Bid Log'!$M$2:$M$341=Tables!$G3,IF('Bid Log'!$O$2:$O$341=Tables!$W11:$AZ11,'Bid Log'!$P$2:$P$341)))</f>
        <v>6362865</v>
      </c>
      <c r="M8" s="153" t="n">
        <f aca="false" t="array" ref="M8:M8">SUM(IF('Bid Log'!$M$2:$M$341=Tables!$G3,IF('Bid Log'!$O$2:$O$341=Tables!$W12:$BA12,'Bid Log'!$P$2:$P$341)))</f>
        <v>15993991</v>
      </c>
      <c r="N8" s="153" t="n">
        <f aca="false" t="array" ref="N8:N8">SUM(IF('Bid Log'!$M$2:$M$341=Tables!$G3,IF('Bid Log'!$O$2:$O$341=Tables!$W13:$BA13,'Bid Log'!$P$2:$P$341)))</f>
        <v>4486168</v>
      </c>
      <c r="O8" s="126" t="n">
        <f aca="false">SUM(S8/12)</f>
        <v>8333333.33333333</v>
      </c>
      <c r="P8" s="126" t="n">
        <f aca="false">SUM(R8/P$7)</f>
        <v>5350765.33333333</v>
      </c>
      <c r="Q8" s="126" t="n">
        <f aca="false">SUM(O8*P$7)</f>
        <v>100000000</v>
      </c>
      <c r="R8" s="126" t="n">
        <f aca="false">C8+D8+E8+F8+G8+H8+I8+J8+K8+L8+M8+N8</f>
        <v>64209184</v>
      </c>
      <c r="S8" s="128" t="n">
        <f aca="false">SUM(S10/S9)</f>
        <v>100000000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0.564270210175234</v>
      </c>
      <c r="D9" s="109" t="n">
        <f aca="false">SUM(D10/D8)</f>
        <v>0.0379699430540452</v>
      </c>
      <c r="E9" s="109" t="n">
        <f aca="false">SUM(E10/E8)</f>
        <v>0.633325524729471</v>
      </c>
      <c r="F9" s="109" t="n">
        <f aca="false">SUM(F10/F8)</f>
        <v>0</v>
      </c>
      <c r="G9" s="109" t="n">
        <f aca="false">SUM(G10/G8)</f>
        <v>0.203397205625058</v>
      </c>
      <c r="H9" s="109" t="n">
        <f aca="false">SUM(H10/H8)</f>
        <v>0.0492669266580289</v>
      </c>
      <c r="I9" s="109" t="n">
        <f aca="false">SUM(I10/I8)</f>
        <v>0.502693384301935</v>
      </c>
      <c r="J9" s="109" t="n">
        <f aca="false">SUM(J10/J8)</f>
        <v>0.142108054881</v>
      </c>
      <c r="K9" s="109" t="n">
        <f aca="false">SUM(K10/K8)</f>
        <v>0.0481254737698506</v>
      </c>
      <c r="L9" s="109" t="n">
        <f aca="false">SUM(L10/L8)</f>
        <v>0.704032381639403</v>
      </c>
      <c r="M9" s="109" t="n">
        <f aca="false">SUM(M10/M8)</f>
        <v>0.1152872975857</v>
      </c>
      <c r="N9" s="109" t="n">
        <f aca="false">SUM(N10/N8)</f>
        <v>0.580678432015921</v>
      </c>
      <c r="O9" s="109" t="n">
        <f aca="false">SUM(O10/O8)</f>
        <v>0.18</v>
      </c>
      <c r="P9" s="109" t="n">
        <f aca="false">SUM(P10/P8)</f>
        <v>0.228312494985141</v>
      </c>
      <c r="Q9" s="109" t="n">
        <f aca="false">SUM(Q10/Q8)</f>
        <v>0.18</v>
      </c>
      <c r="R9" s="109" t="n">
        <f aca="false">SUM(R10/R8)</f>
        <v>0.228312494985141</v>
      </c>
      <c r="S9" s="138" t="n">
        <v>0.18</v>
      </c>
      <c r="T9" s="155" t="e">
        <f aca="false" t="array" ref="T9:T9">SUM(T10/T8)</f>
        <v>#REF!</v>
      </c>
    </row>
    <row r="10" s="142" customFormat="true" ht="13.8" hidden="false" customHeight="false" outlineLevel="0" collapsed="false">
      <c r="A10" s="133" t="s">
        <v>1430</v>
      </c>
      <c r="B10" s="139"/>
      <c r="C10" s="156" t="n">
        <f aca="false" t="array" ref="C10:C10">SUM(IF('Bid Log'!$AA$2:$AA$341=Tables!$J$3,IF('Bid Log'!$M$2:$M$341=Tables!$G3,IF('Bid Log'!$O$2:$O$341=Tables!$W2:$AZ2,'Bid Log'!$P$2:$P$341))))</f>
        <v>703461</v>
      </c>
      <c r="D10" s="156" t="n">
        <f aca="false" t="array" ref="D10:D10">SUM(IF('Bid Log'!$AA$2:$AA$341=Tables!$J$3,IF('Bid Log'!$M$2:$M$341=Tables!$G3,IF('Bid Log'!$O$2:$O$341=Tables!$W3:$BA3,'Bid Log'!$P$2:$P$341))))</f>
        <v>188583</v>
      </c>
      <c r="E10" s="156" t="n">
        <f aca="false" t="array" ref="E10:E10">SUM(IF('Bid Log'!$AA$2:$AA$341=Tables!$J$3,IF('Bid Log'!$M$2:$M$341=Tables!$G3,IF('Bid Log'!$O$2:$O$341=Tables!$W4:$AZ4,'Bid Log'!$P$2:$P$341))))</f>
        <v>1454503</v>
      </c>
      <c r="F10" s="156" t="n">
        <f aca="false" t="array" ref="F10:F10">SUM(IF('Bid Log'!$AA$2:$AA$341=Tables!$J$3,IF('Bid Log'!$M$2:$M$341=Tables!$G3,IF('Bid Log'!$O$2:$O$341=Tables!$W5:$BA5,'Bid Log'!$P$2:$P$341))))</f>
        <v>0</v>
      </c>
      <c r="G10" s="156" t="n">
        <f aca="false" t="array" ref="G10:G10">SUM(IF('Bid Log'!$AA$2:$AA$341=Tables!$J$3,IF('Bid Log'!$M$2:$M$341=Tables!$G3,IF('Bid Log'!$O$2:$O$341=Tables!$W6:$BA6,'Bid Log'!$P$2:$P$341))))</f>
        <v>717050</v>
      </c>
      <c r="H10" s="156" t="n">
        <f aca="false" t="array" ref="H10:H10">SUM(IF('Bid Log'!$AA$2:$AA$341=Tables!$J$3,IF('Bid Log'!$M$2:$M$341=Tables!$G3,IF('Bid Log'!$O$2:$O$341=Tables!$W7:$AX7,'Bid Log'!$P$2:$P$341))))</f>
        <v>244650</v>
      </c>
      <c r="I10" s="156" t="n">
        <f aca="false" t="array" ref="I10:I10">SUM(IF('Bid Log'!$AA$2:$AA$341=Tables!$J$3,IF('Bid Log'!$M$2:$M$341=Tables!$G3,IF('Bid Log'!$O$2:$O$341=Tables!$W8:$BA8,'Bid Log'!$P$2:$P$341))))</f>
        <v>1164074</v>
      </c>
      <c r="J10" s="156" t="n">
        <f aca="false" t="array" ref="J10:J10">SUM(IF('Bid Log'!$AA$2:$AA$341=Tables!$J$3,IF('Bid Log'!$M$2:$M$341=Tables!$G3,IF('Bid Log'!$O$2:$O$341=Tables!$W9:$AZ9,'Bid Log'!$P$2:$P$341))))</f>
        <v>752030</v>
      </c>
      <c r="K10" s="156" t="n">
        <f aca="false" t="array" ref="K10:K10">SUM(IF('Bid Log'!$AA$2:$AA$341=Tables!$J$3,IF('Bid Log'!$M$2:$M$341=Tables!$G3,IF('Bid Log'!$O$2:$O$341=Tables!$W10:$BA10,'Bid Log'!$P$2:$P$341))))</f>
        <v>506820</v>
      </c>
      <c r="L10" s="156" t="n">
        <f aca="false" t="array" ref="L10:L10">SUM(IF('Bid Log'!$AA$2:$AA$341=Tables!$J$3,IF('Bid Log'!$M$2:$M$341=Tables!$G3,IF('Bid Log'!$O$2:$O$341=Tables!$W11:$AZ11,'Bid Log'!$P$2:$P$341))))</f>
        <v>4479663</v>
      </c>
      <c r="M10" s="156" t="n">
        <f aca="false" t="array" ref="M10:M10">SUM(IF('Bid Log'!$AA$2:$AA$341=Tables!$J$3,IF('Bid Log'!$M$2:$M$341=Tables!$G3,IF('Bid Log'!$O$2:$O$341=Tables!$W12:$BA12,'Bid Log'!$P$2:$P$341))))</f>
        <v>1843904</v>
      </c>
      <c r="N10" s="156" t="n">
        <f aca="false" t="array" ref="N10:N10">SUM(IF('Bid Log'!$AA$2:$AA$341=Tables!$J$3,IF('Bid Log'!$M$2:$M$341=Tables!$G3,IF('Bid Log'!$O$2:$O$341=Tables!$W13:$BA13,'Bid Log'!$P$2:$P$341))))</f>
        <v>2605021</v>
      </c>
      <c r="O10" s="140" t="n">
        <f aca="false">SUM(S10/12)</f>
        <v>1500000</v>
      </c>
      <c r="P10" s="140" t="n">
        <f aca="false">SUM(R10/P$7)</f>
        <v>1221646.58333333</v>
      </c>
      <c r="Q10" s="140" t="n">
        <f aca="false">SUM(O10*P7)</f>
        <v>18000000</v>
      </c>
      <c r="R10" s="140" t="n">
        <f aca="false">C10+D10+E10+F10+G10+H10+I10+J10+K10+L10+M10+N10</f>
        <v>14659759</v>
      </c>
      <c r="S10" s="141" t="n">
        <v>18000000</v>
      </c>
      <c r="T10" s="154" t="e">
        <f aca="false">SUM(R10+#REF!)</f>
        <v>#REF!</v>
      </c>
    </row>
    <row r="11" s="142" customFormat="true" ht="13.2" hidden="false" customHeight="false" outlineLevel="0" collapsed="false">
      <c r="A11" s="143"/>
      <c r="B11" s="144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21" t="s">
        <v>1431</v>
      </c>
      <c r="B13" s="122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s="142" customFormat="true" ht="13.2" hidden="false" customHeight="false" outlineLevel="0" collapsed="false">
      <c r="A14" s="131" t="s">
        <v>1432</v>
      </c>
      <c r="B14" s="148"/>
      <c r="C14" s="153" t="n">
        <f aca="false" t="array" ref="C14:C14">SUM(IF('Bid Log'!$AA$2:$AA$341=Tables!$J$5,IF('Bid Log'!$M$2:$M$341=Tables!$G3,IF('Bid Log'!$O$2:$O$341=Tables!$W2:$AZ2,'Bid Log'!$P$2:$P$341))))</f>
        <v>0</v>
      </c>
      <c r="D14" s="153" t="n">
        <f aca="false" t="array" ref="D14:D14">SUM(IF('Bid Log'!$AA$2:$AA$341=Tables!$J$5,IF('Bid Log'!$M$2:$M$341=Tables!$G3,IF('Bid Log'!$O$2:$O$341=Tables!$W3:$BA3,'Bid Log'!$P$2:$P$341))))</f>
        <v>0</v>
      </c>
      <c r="E14" s="153" t="n">
        <f aca="false" t="array" ref="E14:E14">SUM(IF('Bid Log'!$AA$2:$AA$341=Tables!$J$5,IF('Bid Log'!$M$2:$M$341=Tables!$G3,IF('Bid Log'!$O$2:$O$341=Tables!$W4:$AZ4,'Bid Log'!$P$2:$P$341))))</f>
        <v>0</v>
      </c>
      <c r="F14" s="153" t="n">
        <f aca="false" t="array" ref="F14:F14">SUM(IF('Bid Log'!$AA$2:$AA$341=Tables!$J$5,IF('Bid Log'!$M$2:$M$341=Tables!$G3,IF('Bid Log'!$O$2:$O$341=Tables!$W5:$BA5,'Bid Log'!$P$2:$P$341))))</f>
        <v>0</v>
      </c>
      <c r="G14" s="153" t="n">
        <f aca="false" t="array" ref="G14:G14">SUM(IF('Bid Log'!$AA$2:$AA$341=Tables!$J$5,IF('Bid Log'!$M$2:$M$341=Tables!$G3,IF('Bid Log'!$O$2:$O$341=Tables!$W6:$BA6,'Bid Log'!$P$2:$P$341))))</f>
        <v>0</v>
      </c>
      <c r="H14" s="153" t="n">
        <f aca="false" t="array" ref="H14:H14">SUM(IF('Bid Log'!$AA$2:$AA$341=Tables!$J$5,IF('Bid Log'!$M$2:$M$341=Tables!$G3,IF('Bid Log'!$O$2:$O$341=Tables!$W7:$AX7,'Bid Log'!$P$2:$P$341))))</f>
        <v>0</v>
      </c>
      <c r="I14" s="153" t="n">
        <f aca="false" t="array" ref="I14:I14">SUM(IF('Bid Log'!$AA$2:$AA$341=Tables!$J$5,IF('Bid Log'!$M$2:$M$341=Tables!$G3,IF('Bid Log'!$O$2:$O$341=Tables!$W8:$BA8,'Bid Log'!$P$2:$P$341))))</f>
        <v>0</v>
      </c>
      <c r="J14" s="153" t="n">
        <f aca="false" t="array" ref="J14:J14">SUM(IF('Bid Log'!$AA$2:$AA$341=Tables!$J$5,IF('Bid Log'!$M$2:$M$341=Tables!$G3,IF('Bid Log'!$O$2:$O$341=Tables!$W9:$AZ9,'Bid Log'!$P$2:$P$341))))</f>
        <v>0</v>
      </c>
      <c r="K14" s="153" t="n">
        <f aca="false" t="array" ref="K14:K14">SUM(IF('Bid Log'!$AA$2:$AA$341=Tables!$J$5,IF('Bid Log'!$M$2:$M$341=Tables!$G3,IF('Bid Log'!$O$2:$O$341=Tables!$W10:$BA10,'Bid Log'!$P$2:$P$341))))</f>
        <v>0</v>
      </c>
      <c r="L14" s="153" t="n">
        <f aca="false" t="array" ref="L14:L14">SUM(IF('Bid Log'!$AA$2:$AA$341=Tables!$J$5,IF('Bid Log'!$M$2:$M$341=Tables!$G3,IF('Bid Log'!$O$2:$O$341=Tables!$W11:$AZ11,'Bid Log'!$P$2:$P$341))))</f>
        <v>0</v>
      </c>
      <c r="M14" s="153" t="n">
        <f aca="false" t="array" ref="M14:M14">SUM(IF('Bid Log'!$AA$2:$AA$341=Tables!$J$5,IF('Bid Log'!$M$2:$M$341=Tables!$G3,IF('Bid Log'!$O$2:$O$341=Tables!$W12:$BA12,'Bid Log'!$P$2:$P$341))))</f>
        <v>0</v>
      </c>
      <c r="N14" s="153" t="n">
        <f aca="false" t="array" ref="N14:N14">SUM(IF('Bid Log'!$AA$2:$AA$341=Tables!$J$5,IF('Bid Log'!$M$2:$M$341=Tables!$G3,IF('Bid Log'!$O$2:$O$341=Tables!$W13:$BA13,'Bid Log'!$P$2:$P$341))))</f>
        <v>0</v>
      </c>
      <c r="O14" s="126"/>
      <c r="P14" s="126"/>
      <c r="Q14" s="126"/>
      <c r="R14" s="126" t="n">
        <f aca="false">C14+D14+E14+F14+G14+H14+I14+J14+K14+L14+M14+N14</f>
        <v>0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29" t="s">
        <v>1433</v>
      </c>
      <c r="B15" s="108"/>
      <c r="C15" s="109" t="e">
        <f aca="false">SUM(C16/C14)</f>
        <v>#DIV/0!</v>
      </c>
      <c r="D15" s="109" t="e">
        <f aca="false">SUM(D16/D14)</f>
        <v>#DIV/0!</v>
      </c>
      <c r="E15" s="109" t="e">
        <f aca="false">SUM(E16/E14)</f>
        <v>#DIV/0!</v>
      </c>
      <c r="F15" s="109" t="e">
        <f aca="false">SUM(F16/F14)</f>
        <v>#DIV/0!</v>
      </c>
      <c r="G15" s="109" t="e">
        <f aca="false">SUM(G16/G14)</f>
        <v>#DIV/0!</v>
      </c>
      <c r="H15" s="109" t="e">
        <f aca="false">SUM(H16/H14)</f>
        <v>#DIV/0!</v>
      </c>
      <c r="I15" s="109" t="e">
        <f aca="false">SUM(I16/I14)</f>
        <v>#DIV/0!</v>
      </c>
      <c r="J15" s="109" t="e">
        <f aca="false">SUM(J16/J14)</f>
        <v>#DIV/0!</v>
      </c>
      <c r="K15" s="109" t="e">
        <f aca="false">SUM(K16/K14)</f>
        <v>#DIV/0!</v>
      </c>
      <c r="L15" s="109" t="e">
        <f aca="false">SUM(L16/L14)</f>
        <v>#DIV/0!</v>
      </c>
      <c r="M15" s="109" t="e">
        <f aca="false">SUM(M16/M14)</f>
        <v>#DIV/0!</v>
      </c>
      <c r="N15" s="109" t="e">
        <f aca="false">SUM(N16/N14)</f>
        <v>#DIV/0!</v>
      </c>
      <c r="O15" s="104"/>
      <c r="P15" s="109" t="n">
        <f aca="false">SUM(P16/P8)</f>
        <v>0</v>
      </c>
      <c r="Q15" s="104"/>
      <c r="R15" s="109" t="e">
        <f aca="false">SUM(R16/R14)</f>
        <v>#DIV/0!</v>
      </c>
      <c r="S15" s="106"/>
    </row>
    <row r="16" customFormat="false" ht="13.2" hidden="false" customHeight="false" outlineLevel="0" collapsed="false">
      <c r="A16" s="129" t="s">
        <v>1434</v>
      </c>
      <c r="B16" s="108"/>
      <c r="C16" s="153" t="n">
        <f aca="false" t="array" ref="C16:C16">SUM(IF('Bid Log'!$M$2:$M$341=Tables!$G3,IF('Bid Log'!$O$2:$O$341=Tables!$W2:$AZ2,'Bid Log'!$AC$2:$AC$341)))</f>
        <v>0</v>
      </c>
      <c r="D16" s="153" t="n">
        <f aca="false" t="array" ref="D16:D16">SUM(IF('Bid Log'!$M$2:$M$341=Tables!$G3,IF('Bid Log'!$O$2:$O$341=Tables!$W3:$BA3,'Bid Log'!$AC$2:$AC$341)))</f>
        <v>0</v>
      </c>
      <c r="E16" s="153" t="n">
        <f aca="false" t="array" ref="E16:E16">SUM(IF('Bid Log'!$M$2:$M$341=Tables!$G3,IF('Bid Log'!$O$2:$O$341=Tables!$W4:$AZ4,'Bid Log'!$AC$2:$AC$341)))</f>
        <v>0</v>
      </c>
      <c r="F16" s="153" t="n">
        <f aca="false" t="array" ref="F16:F16">SUM(IF('Bid Log'!$M$2:$M$341=Tables!$G3,IF('Bid Log'!$O$2:$O$341=Tables!$W5:$BA5,'Bid Log'!$AC$2:$AC$341)))</f>
        <v>0</v>
      </c>
      <c r="G16" s="153" t="n">
        <f aca="false" t="array" ref="G16:G16">SUM(IF('Bid Log'!$M$2:$M$341=Tables!$G3,IF('Bid Log'!$O$2:$O$341=Tables!$W6:$BA6,'Bid Log'!$AC$2:$AC$341)))</f>
        <v>0</v>
      </c>
      <c r="H16" s="153" t="n">
        <f aca="false" t="array" ref="H16:H16">SUM(IF('Bid Log'!$M$2:$M$341=Tables!$G3,IF('Bid Log'!$O$2:$O$341=Tables!$W7:$AX7,'Bid Log'!$AC$2:$AC$341)))</f>
        <v>0</v>
      </c>
      <c r="I16" s="153" t="n">
        <f aca="false" t="array" ref="I16:I16">SUM(IF('Bid Log'!$M$2:$M$341=Tables!$G3,IF('Bid Log'!$O$2:$O$341=Tables!$W8:$BA8,'Bid Log'!$AC$2:$AC$341)))</f>
        <v>0</v>
      </c>
      <c r="J16" s="153" t="n">
        <f aca="false" t="array" ref="J16:J16">SUM(IF('Bid Log'!$M$2:$M$341=Tables!$G3,IF('Bid Log'!$O$2:$O$341=Tables!$W9:$AZ9,'Bid Log'!$AC$2:$AC$341)))</f>
        <v>0</v>
      </c>
      <c r="K16" s="153" t="n">
        <f aca="false" t="array" ref="K16:K16">SUM(IF('Bid Log'!$M$2:$M$341=Tables!$G3,IF('Bid Log'!$O$2:$O$341=Tables!$W10:$BA10,'Bid Log'!$AC$2:$AC$341)))</f>
        <v>0</v>
      </c>
      <c r="L16" s="153" t="n">
        <f aca="false" t="array" ref="L16:L16">SUM(IF('Bid Log'!$M$2:$M$341=Tables!$G3,IF('Bid Log'!$O$2:$O$341=Tables!$W11:$AZ11,'Bid Log'!$AC$2:$AC$341)))</f>
        <v>0</v>
      </c>
      <c r="M16" s="153" t="n">
        <f aca="false" t="array" ref="M16:M16">SUM(IF('Bid Log'!$M$2:$M$341=Tables!$G3,IF('Bid Log'!$O$2:$O$341=Tables!$W12:$BA12,'Bid Log'!$AC$2:$AC$341)))</f>
        <v>0</v>
      </c>
      <c r="N16" s="153" t="n">
        <f aca="false" t="array" ref="N16:N16">SUM(IF('Bid Log'!$M$2:$M$341=Tables!$G3,IF('Bid Log'!$O$2:$O$341=Tables!$W13:$BA13,'Bid Log'!$AC$2:$AC$341)))</f>
        <v>0</v>
      </c>
      <c r="O16" s="104"/>
      <c r="P16" s="104" t="n">
        <f aca="false">SUM(R16/P7)</f>
        <v>0</v>
      </c>
      <c r="Q16" s="104"/>
      <c r="R16" s="126" t="n">
        <f aca="false">C16+D16+E16+F16+G16+H16+I16+J16+K16+L16+M16+N16</f>
        <v>0</v>
      </c>
      <c r="S16" s="106"/>
      <c r="T16" s="154"/>
    </row>
    <row r="17" customFormat="false" ht="13.2" hidden="false" customHeight="false" outlineLevel="0" collapsed="false">
      <c r="A17" s="131"/>
      <c r="B17" s="108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29" t="s">
        <v>1435</v>
      </c>
      <c r="B18" s="108"/>
      <c r="C18" s="109" t="n">
        <f aca="false">SUM(C19/C8)</f>
        <v>0.564270210175234</v>
      </c>
      <c r="D18" s="109" t="n">
        <f aca="false">SUM(D19/D8)</f>
        <v>0.0379699430540452</v>
      </c>
      <c r="E18" s="109" t="n">
        <f aca="false">SUM(E19/E8)</f>
        <v>0.633325524729471</v>
      </c>
      <c r="F18" s="109" t="n">
        <f aca="false">SUM(F19/F8)</f>
        <v>0</v>
      </c>
      <c r="G18" s="109" t="n">
        <f aca="false">SUM(G19/G8)</f>
        <v>0.203397205625058</v>
      </c>
      <c r="H18" s="109" t="n">
        <f aca="false">SUM(H19/H8)</f>
        <v>0.0492669266580289</v>
      </c>
      <c r="I18" s="109" t="n">
        <f aca="false">SUM(I19/I8)</f>
        <v>0.502693384301935</v>
      </c>
      <c r="J18" s="109" t="n">
        <f aca="false">SUM(J19/J8)</f>
        <v>0.142108054881</v>
      </c>
      <c r="K18" s="109" t="n">
        <f aca="false">SUM(K19/K8)</f>
        <v>0.0481254737698506</v>
      </c>
      <c r="L18" s="109" t="n">
        <f aca="false">SUM(L19/L8)</f>
        <v>0.704032381639403</v>
      </c>
      <c r="M18" s="109" t="n">
        <f aca="false">SUM(M19/M8)</f>
        <v>0.1152872975857</v>
      </c>
      <c r="N18" s="109" t="n">
        <f aca="false">SUM(N19/N8)</f>
        <v>0.580678432015921</v>
      </c>
      <c r="O18" s="109" t="n">
        <f aca="false">SUM(O9)</f>
        <v>0.18</v>
      </c>
      <c r="P18" s="109" t="n">
        <f aca="false">SUM(P19/P8)</f>
        <v>0.228312494985141</v>
      </c>
      <c r="Q18" s="109" t="n">
        <f aca="false">SUM(Q9)</f>
        <v>0.18</v>
      </c>
      <c r="R18" s="109" t="n">
        <f aca="false">SUM(R19/R8)</f>
        <v>0.228312494985141</v>
      </c>
      <c r="S18" s="106"/>
    </row>
    <row r="19" customFormat="false" ht="13.8" hidden="false" customHeight="false" outlineLevel="0" collapsed="false">
      <c r="A19" s="133" t="s">
        <v>1436</v>
      </c>
      <c r="B19" s="112"/>
      <c r="C19" s="113" t="n">
        <f aca="false">SUM(C10+C16)</f>
        <v>703461</v>
      </c>
      <c r="D19" s="113" t="n">
        <f aca="false">SUM(D10+D16)</f>
        <v>188583</v>
      </c>
      <c r="E19" s="113" t="n">
        <f aca="false">SUM(E10+E16)</f>
        <v>1454503</v>
      </c>
      <c r="F19" s="113" t="n">
        <f aca="false">SUM(F10+F16)</f>
        <v>0</v>
      </c>
      <c r="G19" s="113" t="n">
        <f aca="false">SUM(G10+G16)</f>
        <v>717050</v>
      </c>
      <c r="H19" s="113" t="n">
        <f aca="false">SUM(H10+H16)</f>
        <v>244650</v>
      </c>
      <c r="I19" s="113" t="n">
        <f aca="false">SUM(I10+I16)</f>
        <v>1164074</v>
      </c>
      <c r="J19" s="113" t="n">
        <f aca="false">SUM(J10+J16)</f>
        <v>752030</v>
      </c>
      <c r="K19" s="113" t="n">
        <f aca="false">SUM(K10+K16)</f>
        <v>506820</v>
      </c>
      <c r="L19" s="113" t="n">
        <f aca="false">SUM(L10+L16)</f>
        <v>4479663</v>
      </c>
      <c r="M19" s="113" t="n">
        <f aca="false">SUM(M10+M16)</f>
        <v>1843904</v>
      </c>
      <c r="N19" s="113" t="n">
        <f aca="false">SUM(N10+N16)</f>
        <v>2605021</v>
      </c>
      <c r="O19" s="113" t="n">
        <f aca="false">SUM(O10)</f>
        <v>1500000</v>
      </c>
      <c r="P19" s="113" t="n">
        <f aca="false">SUM(R19/P7)</f>
        <v>1221646.58333333</v>
      </c>
      <c r="Q19" s="113" t="n">
        <f aca="false">SUM(Q10)</f>
        <v>18000000</v>
      </c>
      <c r="R19" s="140" t="n">
        <f aca="false">C19+D19+E19+F19+G19+H19+I19+J19+K19+L19+M19+N19</f>
        <v>14659759</v>
      </c>
      <c r="S19" s="150"/>
    </row>
    <row r="48" customFormat="false" ht="13.8" hidden="false" customHeight="false" outlineLevel="0" collapsed="false"/>
    <row r="49" customFormat="false" ht="13.2" hidden="false" customHeight="false" outlineLevel="0" collapsed="false">
      <c r="A49" s="94"/>
      <c r="B49" s="94"/>
      <c r="C49" s="95" t="s">
        <v>1419</v>
      </c>
      <c r="D49" s="95" t="s">
        <v>1313</v>
      </c>
      <c r="E49" s="95" t="s">
        <v>1315</v>
      </c>
      <c r="F49" s="95" t="s">
        <v>1319</v>
      </c>
      <c r="G49" s="95" t="s">
        <v>1322</v>
      </c>
      <c r="H49" s="95" t="s">
        <v>1420</v>
      </c>
      <c r="I49" s="95" t="s">
        <v>1329</v>
      </c>
      <c r="J49" s="95" t="s">
        <v>1331</v>
      </c>
      <c r="K49" s="95" t="s">
        <v>1333</v>
      </c>
      <c r="L49" s="95" t="s">
        <v>1336</v>
      </c>
      <c r="M49" s="95" t="s">
        <v>1338</v>
      </c>
      <c r="N49" s="95" t="s">
        <v>1341</v>
      </c>
      <c r="O49" s="96" t="str">
        <f aca="false">('EST. V.F.'!O5)</f>
        <v>2015 Monthly</v>
      </c>
      <c r="P49" s="96" t="str">
        <f aca="false">('EST. V.F.'!P5)</f>
        <v>2015 Monthly</v>
      </c>
      <c r="Q49" s="96" t="str">
        <f aca="false">('EST. V.F.'!Q5)</f>
        <v>2015 To Date</v>
      </c>
      <c r="R49" s="96" t="str">
        <f aca="false">('EST. V.F.'!R5)</f>
        <v>2015 To Date</v>
      </c>
      <c r="S49" s="96" t="str">
        <f aca="false">('EST. V.F.'!S5)</f>
        <v>2015 Annual</v>
      </c>
      <c r="T49" s="151" t="s">
        <v>1305</v>
      </c>
      <c r="U49" s="136"/>
    </row>
    <row r="50" customFormat="false" ht="13.2" hidden="false" customHeight="false" outlineLevel="0" collapsed="false">
      <c r="A50" s="99"/>
      <c r="B50" s="99"/>
      <c r="C50" s="100" t="s">
        <v>1424</v>
      </c>
      <c r="D50" s="100" t="s">
        <v>1424</v>
      </c>
      <c r="E50" s="100" t="s">
        <v>1424</v>
      </c>
      <c r="F50" s="100" t="s">
        <v>1424</v>
      </c>
      <c r="G50" s="100" t="s">
        <v>1424</v>
      </c>
      <c r="H50" s="100" t="s">
        <v>1424</v>
      </c>
      <c r="I50" s="100" t="s">
        <v>1424</v>
      </c>
      <c r="J50" s="100" t="s">
        <v>1424</v>
      </c>
      <c r="K50" s="100" t="s">
        <v>1424</v>
      </c>
      <c r="L50" s="100" t="s">
        <v>1424</v>
      </c>
      <c r="M50" s="100" t="s">
        <v>1424</v>
      </c>
      <c r="N50" s="100" t="s">
        <v>1424</v>
      </c>
      <c r="O50" s="100" t="s">
        <v>1425</v>
      </c>
      <c r="P50" s="101" t="s">
        <v>1426</v>
      </c>
      <c r="Q50" s="101" t="s">
        <v>1425</v>
      </c>
      <c r="R50" s="101" t="s">
        <v>1424</v>
      </c>
      <c r="S50" s="102" t="s">
        <v>1425</v>
      </c>
      <c r="T50" s="151"/>
    </row>
    <row r="51" customFormat="false" ht="15.6" hidden="false" customHeight="false" outlineLevel="0" collapsed="false">
      <c r="A51" s="103" t="s">
        <v>1427</v>
      </c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37" t="n">
        <f aca="false">SUM(P7)</f>
        <v>12</v>
      </c>
      <c r="Q51" s="104"/>
      <c r="R51" s="104"/>
      <c r="S51" s="106"/>
      <c r="T51" s="152"/>
    </row>
    <row r="52" customFormat="false" ht="13.2" hidden="false" customHeight="false" outlineLevel="0" collapsed="false">
      <c r="A52" s="131" t="s">
        <v>1428</v>
      </c>
      <c r="B52" s="108"/>
      <c r="C52" s="153" t="n">
        <f aca="false" t="array" ref="C52:C52">COUNT(IF('Bid Log'!$M$2:$M$341=Tables!$G3,IF('Bid Log'!$O$2:$O$341=Tables!$W2:$AZ2,'Bid Log'!$A$2:$A$341)))</f>
        <v>6</v>
      </c>
      <c r="D52" s="153" t="n">
        <f aca="false" t="array" ref="D52:D52">COUNT(IF('Bid Log'!$M$2:$M$341=Tables!$G3,IF('Bid Log'!$O$2:$O$341=Tables!$W3:$BA3,'Bid Log'!$A$2:$A$341)))</f>
        <v>20</v>
      </c>
      <c r="E52" s="153" t="n">
        <f aca="false" t="array" ref="E52:E52">COUNT(IF('Bid Log'!$M$2:$M$341=Tables!$G3,IF('Bid Log'!$O$2:$O$341=Tables!$W4:$AZ4,'Bid Log'!$A$2:$A$341)))</f>
        <v>8</v>
      </c>
      <c r="F52" s="153" t="n">
        <f aca="false" t="array" ref="F52:F52">COUNT(IF('Bid Log'!$M$2:$M$341=Tables!$G3,IF('Bid Log'!$O$2:$O$341=Tables!$W5:$BA5,'Bid Log'!$A$2:$A$341)))</f>
        <v>8</v>
      </c>
      <c r="G52" s="153" t="n">
        <f aca="false" t="array" ref="G52:G52">COUNT(IF('Bid Log'!$M$2:$M$341=Tables!$G3,IF('Bid Log'!$O$2:$O$341=Tables!$W6:$BA6,'Bid Log'!$A$2:$A$341)))</f>
        <v>16</v>
      </c>
      <c r="H52" s="153" t="n">
        <f aca="false" t="array" ref="H52:H52">COUNT(IF('Bid Log'!$M$2:$M$341=Tables!$G3,IF('Bid Log'!$O$2:$O$341=Tables!$W7:$AX7,'Bid Log'!$A$2:$A$341)))</f>
        <v>16</v>
      </c>
      <c r="I52" s="153" t="n">
        <f aca="false" t="array" ref="I52:I52">COUNT(IF('Bid Log'!$M$2:$M$341=Tables!$G3,IF('Bid Log'!$O$2:$O$341=Tables!$W8:$BA8,'Bid Log'!$A$2:$A$341)))</f>
        <v>14</v>
      </c>
      <c r="J52" s="153" t="n">
        <f aca="false" t="array" ref="J52:J52">COUNT(IF('Bid Log'!$M$2:$M$341=Tables!$G3,IF('Bid Log'!$O$2:$O$341=Tables!$W9:$AZ9,'Bid Log'!$A$2:$A$341)))</f>
        <v>10</v>
      </c>
      <c r="K52" s="153" t="n">
        <f aca="false" t="array" ref="K52:K52">COUNT(IF('Bid Log'!$M$2:$M$341=Tables!$G3,IF('Bid Log'!$O$2:$O$341=Tables!$W10:$BA10,'Bid Log'!$A$2:$A$341)))</f>
        <v>15</v>
      </c>
      <c r="L52" s="153" t="n">
        <f aca="false" t="array" ref="L52:L52">COUNT(IF('Bid Log'!$M$2:$M$341=Tables!$G3,IF('Bid Log'!$O$2:$O$341=Tables!$W11:$AZ11,'Bid Log'!$A$2:$A$341)))</f>
        <v>10</v>
      </c>
      <c r="M52" s="153" t="n">
        <f aca="false" t="array" ref="M52:M52">COUNT(IF('Bid Log'!$M$2:$M$341=Tables!$G3,IF('Bid Log'!$O$2:$O$341=Tables!$W12:$BA12,'Bid Log'!$A$2:$A$341)))</f>
        <v>7</v>
      </c>
      <c r="N52" s="153" t="n">
        <f aca="false" t="array" ref="N52:N52">COUNT(IF('Bid Log'!$M$2:$M$341=Tables!$G3,IF('Bid Log'!$O$2:$O$341=Tables!$W13:$BA13,'Bid Log'!$A$2:$A$341)))</f>
        <v>9</v>
      </c>
      <c r="O52" s="126" t="n">
        <f aca="false">SUM(S52/12)</f>
        <v>17.7777777777778</v>
      </c>
      <c r="P52" s="126" t="n">
        <f aca="false">SUM(R52/P$7)</f>
        <v>11.5833333333333</v>
      </c>
      <c r="Q52" s="126" t="n">
        <f aca="false">SUM(O52*P$7)</f>
        <v>213.333333333333</v>
      </c>
      <c r="R52" s="126" t="n">
        <f aca="false">C52+D52+E52+F52+G52+H52+I52+J52+K52+L52+M52+N52</f>
        <v>139</v>
      </c>
      <c r="S52" s="128" t="n">
        <f aca="false">SUM(S54/S53)</f>
        <v>213.333333333333</v>
      </c>
      <c r="T52" s="154" t="e">
        <f aca="false">SUM(R52+#REF!)</f>
        <v>#REF!</v>
      </c>
    </row>
    <row r="53" customFormat="false" ht="13.2" hidden="false" customHeight="false" outlineLevel="0" collapsed="false">
      <c r="A53" s="131" t="s">
        <v>1429</v>
      </c>
      <c r="B53" s="108"/>
      <c r="C53" s="109" t="n">
        <f aca="false">SUM(C54/C52)</f>
        <v>0.5</v>
      </c>
      <c r="D53" s="109" t="n">
        <f aca="false">SUM(D54/D52)</f>
        <v>0.15</v>
      </c>
      <c r="E53" s="109" t="n">
        <f aca="false">SUM(E54/E52)</f>
        <v>0.375</v>
      </c>
      <c r="F53" s="109" t="n">
        <f aca="false">SUM(F54/F52)</f>
        <v>0</v>
      </c>
      <c r="G53" s="109" t="n">
        <f aca="false">SUM(G54/G52)</f>
        <v>0.1875</v>
      </c>
      <c r="H53" s="109" t="n">
        <f aca="false">SUM(H54/H52)</f>
        <v>0.0625</v>
      </c>
      <c r="I53" s="109" t="n">
        <f aca="false">SUM(I54/I52)</f>
        <v>0.428571428571429</v>
      </c>
      <c r="J53" s="109" t="n">
        <f aca="false">SUM(J54/J52)</f>
        <v>0.3</v>
      </c>
      <c r="K53" s="109" t="n">
        <f aca="false">SUM(K54/K52)</f>
        <v>0.4</v>
      </c>
      <c r="L53" s="109" t="n">
        <f aca="false">SUM(L54/L52)</f>
        <v>0.5</v>
      </c>
      <c r="M53" s="109" t="n">
        <f aca="false">SUM(M54/M52)</f>
        <v>0.428571428571429</v>
      </c>
      <c r="N53" s="109" t="n">
        <f aca="false">SUM(N54/N52)</f>
        <v>0.222222222222222</v>
      </c>
      <c r="O53" s="109" t="n">
        <f aca="false">SUM(O54/O52)</f>
        <v>0.45</v>
      </c>
      <c r="P53" s="109" t="n">
        <f aca="false">SUM(P54/P52)</f>
        <v>0.27338129496403</v>
      </c>
      <c r="Q53" s="109" t="n">
        <f aca="false">SUM(Q54/Q52)</f>
        <v>0.45</v>
      </c>
      <c r="R53" s="109" t="n">
        <f aca="false">SUM(R54/R52)</f>
        <v>0.273381294964029</v>
      </c>
      <c r="S53" s="138" t="n">
        <v>0.45</v>
      </c>
      <c r="T53" s="155" t="e">
        <f aca="false" t="array" ref="T53:T53">SUM(T54/T52)</f>
        <v>#REF!</v>
      </c>
    </row>
    <row r="54" s="142" customFormat="true" ht="13.8" hidden="false" customHeight="false" outlineLevel="0" collapsed="false">
      <c r="A54" s="133" t="s">
        <v>1430</v>
      </c>
      <c r="B54" s="139"/>
      <c r="C54" s="156" t="n">
        <f aca="false" t="array" ref="C54:C54">COUNT(IF('Bid Log'!$AA$2:$AA$341=Tables!$J$3,IF('Bid Log'!$M$2:$M$341=Tables!$G3,IF('Bid Log'!$O$2:$O$341=Tables!$W2:$AZ2,'Bid Log'!$A$2:$A$341))))</f>
        <v>3</v>
      </c>
      <c r="D54" s="156" t="n">
        <f aca="false" t="array" ref="D54:D54">COUNT(IF('Bid Log'!$AA$2:$AA$341=Tables!$J$3,IF('Bid Log'!$M$2:$M$341=Tables!$G3,IF('Bid Log'!$O$2:$O$341=Tables!$W3:$BA3,'Bid Log'!$A$2:$A$341))))</f>
        <v>3</v>
      </c>
      <c r="E54" s="156" t="n">
        <f aca="false" t="array" ref="E54:E54">COUNT(IF('Bid Log'!$AA$2:$AA$341=Tables!$J$3,IF('Bid Log'!$M$2:$M$341=Tables!$G3,IF('Bid Log'!$O$2:$O$341=Tables!$W4:$AZ4,'Bid Log'!$A$2:$A$341))))</f>
        <v>3</v>
      </c>
      <c r="F54" s="156" t="n">
        <f aca="false" t="array" ref="F54:F54">COUNT(IF('Bid Log'!$AA$2:$AA$341=Tables!$J$3,IF('Bid Log'!$M$2:$M$341=Tables!$G3,IF('Bid Log'!$O$2:$O$341=Tables!$W5:$BA5,'Bid Log'!$A$2:$A$341))))</f>
        <v>0</v>
      </c>
      <c r="G54" s="156" t="n">
        <f aca="false" t="array" ref="G54:G54">COUNT(IF('Bid Log'!$AA$2:$AA$341=Tables!$J$3,IF('Bid Log'!$M$2:$M$341=Tables!$G3,IF('Bid Log'!$O$2:$O$341=Tables!$W6:$BA6,'Bid Log'!$A$2:$A$341))))</f>
        <v>3</v>
      </c>
      <c r="H54" s="156" t="n">
        <f aca="false" t="array" ref="H54:H54">COUNT(IF('Bid Log'!$AA$2:$AA$341=Tables!$J$3,IF('Bid Log'!$M$2:$M$341=Tables!$G3,IF('Bid Log'!$O$2:$O$341=Tables!$W7:$AX7,'Bid Log'!$A$2:$A$341))))</f>
        <v>1</v>
      </c>
      <c r="I54" s="156" t="n">
        <f aca="false" t="array" ref="I54:I54">COUNT(IF('Bid Log'!$AA$2:$AA$341=Tables!$J$3,IF('Bid Log'!$M$2:$M$341=Tables!$G3,IF('Bid Log'!$O$2:$O$341=Tables!$W8:$BA8,'Bid Log'!$A$2:$A$341))))</f>
        <v>6</v>
      </c>
      <c r="J54" s="156" t="n">
        <f aca="false" t="array" ref="J54:J54">COUNT(IF('Bid Log'!$AA$2:$AA$341=Tables!$J$3,IF('Bid Log'!$M$2:$M$341=Tables!$G3,IF('Bid Log'!$O$2:$O$341=Tables!$W9:$AZ9,'Bid Log'!$A$2:$A$341))))</f>
        <v>3</v>
      </c>
      <c r="K54" s="156" t="n">
        <f aca="false" t="array" ref="K54:K54">COUNT(IF('Bid Log'!$AA$2:$AA$341=Tables!$J$3,IF('Bid Log'!$M$2:$M$341=Tables!$G3,IF('Bid Log'!$O$2:$O$341=Tables!$W10:$BA10,'Bid Log'!$A$2:$A$341))))</f>
        <v>6</v>
      </c>
      <c r="L54" s="156" t="n">
        <f aca="false" t="array" ref="L54:L54">COUNT(IF('Bid Log'!$AA$2:$AA$341=Tables!$J$3,IF('Bid Log'!$M$2:$M$341=Tables!$G3,IF('Bid Log'!$O$2:$O$341=Tables!$W11:$AZ11,'Bid Log'!$A$2:$A$341))))</f>
        <v>5</v>
      </c>
      <c r="M54" s="156" t="n">
        <f aca="false" t="array" ref="M54:M54">COUNT(IF('Bid Log'!$AA$2:$AA$341=Tables!$J$3,IF('Bid Log'!$M$2:$M$341=Tables!$G3,IF('Bid Log'!$O$2:$O$341=Tables!$W12:$BA12,'Bid Log'!$A$2:$A$341))))</f>
        <v>3</v>
      </c>
      <c r="N54" s="156" t="n">
        <f aca="false" t="array" ref="N54:N54">COUNT(IF('Bid Log'!$AA$2:$AA$341=Tables!$J$3,IF('Bid Log'!$M$2:$M$341=Tables!$G3,IF('Bid Log'!$O$2:$O$341=Tables!$W13:$BA13,'Bid Log'!$A$2:$A$341))))</f>
        <v>2</v>
      </c>
      <c r="O54" s="140" t="n">
        <f aca="false">SUM(S54/12)</f>
        <v>8</v>
      </c>
      <c r="P54" s="140" t="n">
        <f aca="false">SUM(R54/P$7)</f>
        <v>3.16666666666667</v>
      </c>
      <c r="Q54" s="140" t="n">
        <f aca="false">SUM(O54*P51)</f>
        <v>96</v>
      </c>
      <c r="R54" s="140" t="n">
        <f aca="false">C54+D54+E54+F54+G54+H54+I54+J54+K54+L54+M54+N54</f>
        <v>38</v>
      </c>
      <c r="S54" s="141" t="n">
        <v>96</v>
      </c>
      <c r="T54" s="154" t="e">
        <f aca="false">SUM(R54+#REF!)</f>
        <v>#REF!</v>
      </c>
    </row>
    <row r="55" s="142" customFormat="true" ht="13.2" hidden="false" customHeight="false" outlineLevel="0" collapsed="false">
      <c r="A55" s="143"/>
      <c r="B55" s="144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6"/>
      <c r="P55" s="146"/>
      <c r="Q55" s="146"/>
      <c r="R55" s="146"/>
      <c r="S55" s="147"/>
      <c r="T55" s="154"/>
    </row>
    <row r="56" customFormat="false" ht="13.8" hidden="false" customHeight="false" outlineLevel="0" collapsed="false">
      <c r="A56" s="118"/>
      <c r="B56" s="118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54"/>
    </row>
    <row r="57" customFormat="false" ht="15.6" hidden="false" customHeight="false" outlineLevel="0" collapsed="false">
      <c r="A57" s="121" t="s">
        <v>1431</v>
      </c>
      <c r="B57" s="122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5"/>
    </row>
    <row r="58" s="142" customFormat="true" ht="13.2" hidden="false" customHeight="false" outlineLevel="0" collapsed="false">
      <c r="A58" s="131" t="s">
        <v>1432</v>
      </c>
      <c r="B58" s="148"/>
      <c r="C58" s="153" t="n">
        <f aca="false" t="array" ref="C58:C58">COUNT(IF('Bid Log'!$AA$2:$AA$341=Tables!$J$5,IF('Bid Log'!$M$2:$M$341=Tables!$G3,IF('Bid Log'!$O$2:$O$341=Tables!$W2:$AZ2,'Bid Log'!$A$2:$A$341))))</f>
        <v>0</v>
      </c>
      <c r="D58" s="153" t="n">
        <f aca="false" t="array" ref="D58:D58">COUNT(IF('Bid Log'!$AA$2:$AA$341=Tables!$J$5,IF('Bid Log'!$M$2:$M$341=Tables!$G3,IF('Bid Log'!$O$2:$O$341=Tables!$W3:$BA3,'Bid Log'!$A$2:$A$341))))</f>
        <v>0</v>
      </c>
      <c r="E58" s="153" t="n">
        <f aca="false" t="array" ref="E58:E58">COUNT(IF('Bid Log'!$AA$2:$AA$341=Tables!$J$5,IF('Bid Log'!$M$2:$M$341=Tables!$G3,IF('Bid Log'!$O$2:$O$341=Tables!$W4:$AZ4,'Bid Log'!$A$2:$A$341))))</f>
        <v>0</v>
      </c>
      <c r="F58" s="153" t="n">
        <f aca="false" t="array" ref="F58:F58">COUNT(IF('Bid Log'!$AA$2:$AA$341=Tables!$J$5,IF('Bid Log'!$M$2:$M$341=Tables!$G3,IF('Bid Log'!$O$2:$O$341=Tables!$W5:$BA5,'Bid Log'!$A$2:$A$341))))</f>
        <v>0</v>
      </c>
      <c r="G58" s="153" t="n">
        <f aca="false" t="array" ref="G58:G58">COUNT(IF('Bid Log'!$AA$2:$AA$341=Tables!$J$5,IF('Bid Log'!$M$2:$M$341=Tables!$G3,IF('Bid Log'!$O$2:$O$341=Tables!$W6:$BA6,'Bid Log'!$A$2:$A$341))))</f>
        <v>0</v>
      </c>
      <c r="H58" s="153" t="n">
        <f aca="false" t="array" ref="H58:H58">COUNT(IF('Bid Log'!$AA$2:$AA$341=Tables!$J$5,IF('Bid Log'!$M$2:$M$341=Tables!$G3,IF('Bid Log'!$O$2:$O$341=Tables!$W7:$AX7,'Bid Log'!$A$2:$A$341))))</f>
        <v>0</v>
      </c>
      <c r="I58" s="153" t="n">
        <f aca="false" t="array" ref="I58:I58">COUNT(IF('Bid Log'!$AA$2:$AA$341=Tables!$J$5,IF('Bid Log'!$M$2:$M$341=Tables!$G3,IF('Bid Log'!$O$2:$O$341=Tables!$W8:$BA8,'Bid Log'!$A$2:$A$341))))</f>
        <v>0</v>
      </c>
      <c r="J58" s="153" t="n">
        <f aca="false" t="array" ref="J58:J58">COUNT(IF('Bid Log'!$AA$2:$AA$341=Tables!$J$5,IF('Bid Log'!$M$2:$M$341=Tables!$G3,IF('Bid Log'!$O$2:$O$341=Tables!$W9:$AZ9,'Bid Log'!$A$2:$A$341))))</f>
        <v>0</v>
      </c>
      <c r="K58" s="153" t="n">
        <f aca="false" t="array" ref="K58:K58">COUNT(IF('Bid Log'!$AA$2:$AA$341=Tables!$J$5,IF('Bid Log'!$M$2:$M$341=Tables!$G3,IF('Bid Log'!$O$2:$O$341=Tables!$W10:$BA10,'Bid Log'!$A$2:$A$341))))</f>
        <v>0</v>
      </c>
      <c r="L58" s="153" t="n">
        <f aca="false" t="array" ref="L58:L58">COUNT(IF('Bid Log'!$AA$2:$AA$341=Tables!$J$5,IF('Bid Log'!$M$2:$M$341=Tables!$G3,IF('Bid Log'!$O$2:$O$341=Tables!$W11:$AZ11,'Bid Log'!$A$2:$A$341))))</f>
        <v>0</v>
      </c>
      <c r="M58" s="153" t="n">
        <f aca="false" t="array" ref="M58:M58">COUNT(IF('Bid Log'!$AA$2:$AA$341=Tables!$J$5,IF('Bid Log'!$M$2:$M$341=Tables!$G3,IF('Bid Log'!$O$2:$O$341=Tables!$W12:$BA12,'Bid Log'!$A$2:$A$341))))</f>
        <v>0</v>
      </c>
      <c r="N58" s="153" t="n">
        <f aca="false" t="array" ref="N58:N58">COUNT(IF('Bid Log'!$AA$2:$AA$341=Tables!$J$5,IF('Bid Log'!$M$2:$M$341=Tables!$G3,IF('Bid Log'!$O$2:$O$341=Tables!$W13:$BA13,'Bid Log'!$A$2:$A$341))))</f>
        <v>0</v>
      </c>
      <c r="O58" s="126"/>
      <c r="P58" s="126"/>
      <c r="Q58" s="126"/>
      <c r="R58" s="126" t="n">
        <f aca="false">C58+D58+E58+F58+G58+H58+I58+J58+K58+L58+M58+N58</f>
        <v>0</v>
      </c>
      <c r="S58" s="149"/>
      <c r="T58" s="154" t="e">
        <f aca="false">SUM(R58+#REF!)</f>
        <v>#REF!</v>
      </c>
    </row>
    <row r="59" customFormat="false" ht="13.2" hidden="false" customHeight="false" outlineLevel="0" collapsed="false">
      <c r="A59" s="129" t="s">
        <v>1433</v>
      </c>
      <c r="B59" s="108"/>
      <c r="C59" s="109" t="e">
        <f aca="false">SUM(C60/C58)</f>
        <v>#DIV/0!</v>
      </c>
      <c r="D59" s="109" t="e">
        <f aca="false">SUM(D60/D58)</f>
        <v>#DIV/0!</v>
      </c>
      <c r="E59" s="109" t="e">
        <f aca="false">SUM(E60/E58)</f>
        <v>#DIV/0!</v>
      </c>
      <c r="F59" s="109" t="e">
        <f aca="false">SUM(F60/F58)</f>
        <v>#DIV/0!</v>
      </c>
      <c r="G59" s="109" t="e">
        <f aca="false">SUM(G60/G58)</f>
        <v>#DIV/0!</v>
      </c>
      <c r="H59" s="109" t="e">
        <f aca="false">SUM(H60/H58)</f>
        <v>#DIV/0!</v>
      </c>
      <c r="I59" s="109" t="e">
        <f aca="false">SUM(I60/I58)</f>
        <v>#DIV/0!</v>
      </c>
      <c r="J59" s="109" t="e">
        <f aca="false">SUM(J60/J58)</f>
        <v>#DIV/0!</v>
      </c>
      <c r="K59" s="109" t="e">
        <f aca="false">SUM(K60/K58)</f>
        <v>#DIV/0!</v>
      </c>
      <c r="L59" s="109" t="e">
        <f aca="false">SUM(L60/L58)</f>
        <v>#DIV/0!</v>
      </c>
      <c r="M59" s="109" t="e">
        <f aca="false">SUM(M60/M58)</f>
        <v>#DIV/0!</v>
      </c>
      <c r="N59" s="109" t="e">
        <f aca="false">SUM(N60/N58)</f>
        <v>#DIV/0!</v>
      </c>
      <c r="O59" s="104"/>
      <c r="P59" s="109" t="n">
        <f aca="false">SUM(P60/P52)</f>
        <v>0</v>
      </c>
      <c r="Q59" s="104"/>
      <c r="R59" s="109" t="e">
        <f aca="false">SUM(R60/R58)</f>
        <v>#DIV/0!</v>
      </c>
      <c r="S59" s="106"/>
    </row>
    <row r="60" customFormat="false" ht="13.2" hidden="false" customHeight="false" outlineLevel="0" collapsed="false">
      <c r="A60" s="129" t="s">
        <v>1434</v>
      </c>
      <c r="B60" s="108"/>
      <c r="C60" s="153" t="n">
        <f aca="false" t="array" ref="C60:C60">SUM(IF('Bid Log'!$M$2:$M$341=Tables!$G3,IF('Bid Log'!$O$2:$O$341=Tables!$W27:$AZ27,'Bid Log'!$AC$2:$AC$341)))</f>
        <v>0</v>
      </c>
      <c r="D60" s="153" t="n">
        <f aca="false" t="array" ref="D60:D60">SUM(IF('Bid Log'!$M$2:$M$341=Tables!$G3,IF('Bid Log'!$O$2:$O$341=Tables!$W28:$BA28,'Bid Log'!$AC$2:$AC$341)))</f>
        <v>0</v>
      </c>
      <c r="E60" s="153" t="n">
        <f aca="false" t="array" ref="E60:E60">SUM(IF('Bid Log'!$M$2:$M$341=Tables!$G3,IF('Bid Log'!$O$2:$O$341=Tables!$W29:$AZ29,'Bid Log'!$AC$2:$AC$341)))</f>
        <v>0</v>
      </c>
      <c r="F60" s="153" t="n">
        <f aca="false" t="array" ref="F60:F60">SUM(IF('Bid Log'!$M$2:$M$341=Tables!$G3,IF('Bid Log'!$O$2:$O$341=Tables!$W31:$BA31,'Bid Log'!$AC$2:$AC$341)))</f>
        <v>0</v>
      </c>
      <c r="G60" s="153" t="n">
        <f aca="false" t="array" ref="G60:G60">SUM(IF('Bid Log'!$M$2:$M$341=Tables!$G3,IF('Bid Log'!$O$2:$O$341=Tables!$W32:$BA32,'Bid Log'!$AC$2:$AC$341)))</f>
        <v>0</v>
      </c>
      <c r="H60" s="153" t="n">
        <f aca="false" t="array" ref="H60:H60">SUM(IF('Bid Log'!$M$2:$M$341=Tables!$G3,IF('Bid Log'!$O$2:$O$341=Tables!$W33:$AX33,'Bid Log'!$AC$2:$AC$341)))</f>
        <v>0</v>
      </c>
      <c r="I60" s="153" t="n">
        <f aca="false" t="array" ref="I60:I60">SUM(IF('Bid Log'!$M$2:$M$341=Tables!$G3,IF('Bid Log'!$O$2:$O$341=Tables!$W34:$BA34,'Bid Log'!$AC$2:$AC$341)))</f>
        <v>0</v>
      </c>
      <c r="J60" s="153" t="n">
        <f aca="false" t="array" ref="J60:J60">SUM(IF('Bid Log'!$M$2:$M$341=Tables!$G3,IF('Bid Log'!$O$2:$O$341=Tables!$W35:$AZ35,'Bid Log'!$AC$2:$AC$341)))</f>
        <v>0</v>
      </c>
      <c r="K60" s="153" t="n">
        <f aca="false" t="array" ref="K60:K60">SUM(IF('Bid Log'!$M$2:$M$341=Tables!$G3,IF('Bid Log'!$O$2:$O$341=Tables!$W36:$BA36,'Bid Log'!$AC$2:$AC$341)))</f>
        <v>0</v>
      </c>
      <c r="L60" s="153" t="n">
        <f aca="false" t="array" ref="L60:L60">SUM(IF('Bid Log'!$M$2:$M$341=Tables!$G3,IF('Bid Log'!$O$2:$O$341=Tables!$W37:$AZ37,'Bid Log'!$AC$2:$AC$341)))</f>
        <v>0</v>
      </c>
      <c r="M60" s="153" t="n">
        <f aca="false" t="array" ref="M60:M60">SUM(IF('Bid Log'!$M$2:$M$341=Tables!$G3,IF('Bid Log'!$O$2:$O$341=Tables!$W38:$BA38,'Bid Log'!$AC$2:$AC$341)))</f>
        <v>0</v>
      </c>
      <c r="N60" s="153" t="n">
        <f aca="false" t="array" ref="N60:N60">SUM(IF('Bid Log'!$M$2:$M$341=Tables!$G3,IF('Bid Log'!$O$2:$O$341=Tables!$W41:$BA41,'Bid Log'!$AC$2:$AC$341)))</f>
        <v>0</v>
      </c>
      <c r="O60" s="104"/>
      <c r="P60" s="104" t="n">
        <f aca="false">SUM(R60/P51)</f>
        <v>0</v>
      </c>
      <c r="Q60" s="104"/>
      <c r="R60" s="126" t="n">
        <f aca="false">C60+D60+E60+F60+G60+H60+I60+J60+K60+L60+M60+N60</f>
        <v>0</v>
      </c>
      <c r="S60" s="106"/>
      <c r="T60" s="154"/>
    </row>
    <row r="61" customFormat="false" ht="13.2" hidden="false" customHeight="false" outlineLevel="0" collapsed="false">
      <c r="A61" s="131"/>
      <c r="B61" s="108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6"/>
      <c r="T61" s="154"/>
    </row>
    <row r="62" customFormat="false" ht="13.2" hidden="false" customHeight="false" outlineLevel="0" collapsed="false">
      <c r="A62" s="129" t="s">
        <v>1435</v>
      </c>
      <c r="B62" s="108"/>
      <c r="C62" s="109" t="n">
        <f aca="false">SUM(C63/C52)</f>
        <v>0.5</v>
      </c>
      <c r="D62" s="109" t="n">
        <f aca="false">SUM(D63/D52)</f>
        <v>0.15</v>
      </c>
      <c r="E62" s="109" t="n">
        <f aca="false">SUM(E63/E52)</f>
        <v>0.375</v>
      </c>
      <c r="F62" s="109" t="n">
        <f aca="false">SUM(F63/F52)</f>
        <v>0</v>
      </c>
      <c r="G62" s="109" t="n">
        <f aca="false">SUM(G63/G52)</f>
        <v>0.1875</v>
      </c>
      <c r="H62" s="109" t="n">
        <f aca="false">SUM(H63/H52)</f>
        <v>0.0625</v>
      </c>
      <c r="I62" s="109" t="n">
        <f aca="false">SUM(I63/I52)</f>
        <v>0.428571428571429</v>
      </c>
      <c r="J62" s="109" t="n">
        <f aca="false">SUM(J63/J52)</f>
        <v>0.3</v>
      </c>
      <c r="K62" s="109" t="n">
        <f aca="false">SUM(K63/K52)</f>
        <v>0.4</v>
      </c>
      <c r="L62" s="109" t="n">
        <f aca="false">SUM(L63/L52)</f>
        <v>0.5</v>
      </c>
      <c r="M62" s="109" t="n">
        <f aca="false">SUM(M63/M52)</f>
        <v>0.428571428571429</v>
      </c>
      <c r="N62" s="109" t="n">
        <f aca="false">SUM(N63/N52)</f>
        <v>0.222222222222222</v>
      </c>
      <c r="O62" s="109" t="n">
        <f aca="false">SUM(O53)</f>
        <v>0.45</v>
      </c>
      <c r="P62" s="109" t="n">
        <f aca="false">SUM(P63/P52)</f>
        <v>0.27338129496403</v>
      </c>
      <c r="Q62" s="109" t="n">
        <f aca="false">SUM(Q53)</f>
        <v>0.45</v>
      </c>
      <c r="R62" s="109" t="n">
        <f aca="false">SUM(R63/R52)</f>
        <v>0.273381294964029</v>
      </c>
      <c r="S62" s="106"/>
    </row>
    <row r="63" customFormat="false" ht="13.8" hidden="false" customHeight="false" outlineLevel="0" collapsed="false">
      <c r="A63" s="133" t="s">
        <v>1436</v>
      </c>
      <c r="B63" s="112"/>
      <c r="C63" s="113" t="n">
        <f aca="false">SUM(C54+C60)</f>
        <v>3</v>
      </c>
      <c r="D63" s="113" t="n">
        <f aca="false">SUM(D54+D60)</f>
        <v>3</v>
      </c>
      <c r="E63" s="113" t="n">
        <f aca="false">SUM(E54+E60)</f>
        <v>3</v>
      </c>
      <c r="F63" s="113" t="n">
        <f aca="false">SUM(F54+F60)</f>
        <v>0</v>
      </c>
      <c r="G63" s="113" t="n">
        <f aca="false">SUM(G54+G60)</f>
        <v>3</v>
      </c>
      <c r="H63" s="113" t="n">
        <f aca="false">SUM(H54+H60)</f>
        <v>1</v>
      </c>
      <c r="I63" s="113" t="n">
        <f aca="false">SUM(I54+I60)</f>
        <v>6</v>
      </c>
      <c r="J63" s="113" t="n">
        <f aca="false">SUM(J54+J60)</f>
        <v>3</v>
      </c>
      <c r="K63" s="113" t="n">
        <f aca="false">SUM(K54+K60)</f>
        <v>6</v>
      </c>
      <c r="L63" s="113" t="n">
        <f aca="false">SUM(L54+L60)</f>
        <v>5</v>
      </c>
      <c r="M63" s="113" t="n">
        <f aca="false">SUM(M54+M60)</f>
        <v>3</v>
      </c>
      <c r="N63" s="113" t="n">
        <f aca="false">SUM(N54+N60)</f>
        <v>2</v>
      </c>
      <c r="O63" s="113" t="n">
        <f aca="false">SUM(O54)</f>
        <v>8</v>
      </c>
      <c r="P63" s="113" t="n">
        <f aca="false">SUM(R63/P51)</f>
        <v>3.16666666666667</v>
      </c>
      <c r="Q63" s="113" t="n">
        <f aca="false">SUM(Q54)</f>
        <v>96</v>
      </c>
      <c r="R63" s="140" t="n">
        <f aca="false">C63+D63+E63+F63+G63+H63+I63+J63+K63+L63+M63+N63</f>
        <v>38</v>
      </c>
      <c r="S63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1313</v>
      </c>
      <c r="E5" s="95" t="s">
        <v>1315</v>
      </c>
      <c r="F5" s="95" t="s">
        <v>1319</v>
      </c>
      <c r="G5" s="95" t="s">
        <v>1322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157" t="str">
        <f aca="false">('EST. V.F.'!O5)</f>
        <v>2015 Monthly</v>
      </c>
      <c r="P5" s="157" t="str">
        <f aca="false">('EST. V.F.'!P5)</f>
        <v>2015 Monthly</v>
      </c>
      <c r="Q5" s="157" t="str">
        <f aca="false">('EST. V.F.'!Q5)</f>
        <v>2015 To Date</v>
      </c>
      <c r="R5" s="157" t="str">
        <f aca="false">('EST. V.F.'!R5)</f>
        <v>2015 To Date</v>
      </c>
      <c r="S5" s="157" t="str">
        <f aca="false">('EST. V.F.'!S5)</f>
        <v>2015 Annual</v>
      </c>
      <c r="T5" s="151" t="s">
        <v>1305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SUM('EST. V.F.'!P7)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Log'!$M$2:$M$341=Tables!$G4,IF('Bid Log'!$O$2:$O$341=Tables!$W2:$AZ2,'Bid Log'!$P$2:$P$341)))</f>
        <v>718843</v>
      </c>
      <c r="D8" s="153" t="n">
        <f aca="false" t="array" ref="D8:D8">SUM(IF('Bid Log'!$M$2:$M$341=Tables!$G4,IF('Bid Log'!$O$2:$O$341=Tables!$W3:$BA3,'Bid Log'!$P$2:$P$341)))</f>
        <v>0</v>
      </c>
      <c r="E8" s="153" t="n">
        <f aca="false" t="array" ref="E8:E8">SUM(IF('Bid Log'!$M$2:$M$341=Tables!$G4,IF('Bid Log'!$O$2:$O$341=Tables!$W4:$AZ4,'Bid Log'!$P$2:$P$341)))</f>
        <v>0</v>
      </c>
      <c r="F8" s="153" t="n">
        <f aca="false" t="array" ref="F8:F8">SUM(IF('Bid Log'!$M$2:$M$341=Tables!$G4,IF('Bid Log'!$O$2:$O$341=Tables!$W5:$BA5,'Bid Log'!$P$2:$P$341)))</f>
        <v>0</v>
      </c>
      <c r="G8" s="153" t="n">
        <f aca="false" t="array" ref="G8:G8">SUM(IF('Bid Log'!$M$2:$M$341=Tables!$G4,IF('Bid Log'!$O$2:$O$341=Tables!$W6:$BA6,'Bid Log'!$P$2:$P$341)))</f>
        <v>19750</v>
      </c>
      <c r="H8" s="153" t="n">
        <f aca="false" t="array" ref="H8:H8">SUM(IF('Bid Log'!$M$2:$M$341=Tables!$G4,IF('Bid Log'!$O$2:$O$341=Tables!$W7:$AX7,'Bid Log'!$P$2:$P$341)))</f>
        <v>28300</v>
      </c>
      <c r="I8" s="153" t="n">
        <f aca="false" t="array" ref="I8:I8">SUM(IF('Bid Log'!$M$2:$M$341=Tables!$G4,IF('Bid Log'!$O$2:$O$341=Tables!$W8:$BA8,'Bid Log'!$P$2:$P$341)))</f>
        <v>1680</v>
      </c>
      <c r="J8" s="153" t="n">
        <f aca="false" t="array" ref="J8:J8">SUM(IF('Bid Log'!$M$2:$M$341=Tables!$G4,IF('Bid Log'!$O$2:$O$341=Tables!$W9:$AZ9,'Bid Log'!$P$2:$P$341)))</f>
        <v>0</v>
      </c>
      <c r="K8" s="153" t="n">
        <f aca="false" t="array" ref="K8:K8">SUM(IF('Bid Log'!$M$2:$M$341=Tables!$G4,IF('Bid Log'!$O$2:$O$341=Tables!$W10:$BA10,'Bid Log'!$P$2:$P$341)))</f>
        <v>1721550</v>
      </c>
      <c r="L8" s="153" t="n">
        <f aca="false" t="array" ref="L8:L8">SUM(IF('Bid Log'!$M$2:$M$341=Tables!$G4,IF('Bid Log'!$O$2:$O$341=Tables!$W11:$AZ11,'Bid Log'!$P$2:$P$341)))</f>
        <v>0</v>
      </c>
      <c r="M8" s="153" t="n">
        <f aca="false" t="array" ref="M8:M8">SUM(IF('Bid Log'!$M$2:$M$341=Tables!$G4,IF('Bid Log'!$O$2:$O$341=Tables!$W12:$BA12,'Bid Log'!$P$2:$P$341)))</f>
        <v>169000</v>
      </c>
      <c r="N8" s="153" t="n">
        <f aca="false" t="array" ref="N8:N8">SUM(IF('Bid Log'!$M$2:$M$341=Tables!$G4,IF('Bid Log'!$O$2:$O$341=Tables!$W13:$BA13,'Bid Log'!$P$2:$P$341)))</f>
        <v>0</v>
      </c>
      <c r="O8" s="126" t="n">
        <f aca="false">SUM(S8/12)</f>
        <v>666666.666666667</v>
      </c>
      <c r="P8" s="126" t="n">
        <f aca="false">SUM(R8/P$7)</f>
        <v>221593.583333333</v>
      </c>
      <c r="Q8" s="126" t="n">
        <f aca="false">SUM(O8*P$7)</f>
        <v>8000000</v>
      </c>
      <c r="R8" s="126" t="n">
        <f aca="false">C8+D8+E8+F8+G8+H8+I8+J8+K8+L8+M8+N8</f>
        <v>2659123</v>
      </c>
      <c r="S8" s="128" t="n">
        <f aca="false">SUM(S10/S9)</f>
        <v>8000000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0.0542302004749299</v>
      </c>
      <c r="D9" s="109" t="e">
        <f aca="false">SUM(D10/D8)</f>
        <v>#DIV/0!</v>
      </c>
      <c r="E9" s="109" t="e">
        <f aca="false">SUM(E10/E8)</f>
        <v>#DIV/0!</v>
      </c>
      <c r="F9" s="109" t="e">
        <f aca="false">SUM(F10/F8)</f>
        <v>#DIV/0!</v>
      </c>
      <c r="G9" s="109" t="n">
        <f aca="false">SUM(G10/G8)</f>
        <v>1</v>
      </c>
      <c r="H9" s="109" t="n">
        <f aca="false">SUM(H10/H8)</f>
        <v>0.706713780918728</v>
      </c>
      <c r="I9" s="109" t="n">
        <f aca="false">SUM(I10/I8)</f>
        <v>1</v>
      </c>
      <c r="J9" s="109" t="e">
        <f aca="false">SUM(J10/J8)</f>
        <v>#DIV/0!</v>
      </c>
      <c r="K9" s="109" t="n">
        <f aca="false">SUM(K10/K8)</f>
        <v>0.0277366326856612</v>
      </c>
      <c r="L9" s="109" t="e">
        <f aca="false">SUM(L10/L8)</f>
        <v>#DIV/0!</v>
      </c>
      <c r="M9" s="109" t="n">
        <f aca="false">SUM(M10/M8)</f>
        <v>0</v>
      </c>
      <c r="N9" s="109" t="e">
        <f aca="false">SUM(N10/N8)</f>
        <v>#DIV/0!</v>
      </c>
      <c r="O9" s="109" t="n">
        <f aca="false">SUM(O10/O8)</f>
        <v>0.25</v>
      </c>
      <c r="P9" s="109" t="n">
        <f aca="false">SUM(P10/P8)</f>
        <v>0.0481974696168625</v>
      </c>
      <c r="Q9" s="109" t="n">
        <f aca="false">SUM(Q10/Q8)</f>
        <v>0.25</v>
      </c>
      <c r="R9" s="109" t="n">
        <f aca="false">SUM(R10/R8)</f>
        <v>0.0481974696168624</v>
      </c>
      <c r="S9" s="138" t="n">
        <v>0.25</v>
      </c>
      <c r="T9" s="155" t="e">
        <f aca="false" t="array" ref="T9:T9">SUM(T10/T8)</f>
        <v>#REF!</v>
      </c>
    </row>
    <row r="10" customFormat="false" ht="13.8" hidden="false" customHeight="false" outlineLevel="0" collapsed="false">
      <c r="A10" s="133" t="s">
        <v>1430</v>
      </c>
      <c r="B10" s="112"/>
      <c r="C10" s="156" t="n">
        <f aca="false" t="array" ref="C10:C10">SUM(IF('Bid Log'!$AA$2:$AA$341=Tables!$J$3,IF('Bid Log'!$M$2:$M$341=Tables!$G4,IF('Bid Log'!$O$2:$O$341=Tables!$W2:$AZ2,'Bid Log'!$P$2:$P$341))))</f>
        <v>38983</v>
      </c>
      <c r="D10" s="156" t="n">
        <f aca="false" t="array" ref="D10:D10">SUM(IF('Bid Log'!$AA$2:$AA$341=Tables!$J$3,IF('Bid Log'!$M$2:$M$341=Tables!$G4,IF('Bid Log'!$O$2:$O$341=Tables!$W3:$BA3,'Bid Log'!$P$2:$P$341))))</f>
        <v>0</v>
      </c>
      <c r="E10" s="156" t="n">
        <f aca="false" t="array" ref="E10:E10">SUM(IF('Bid Log'!$AA$2:$AA$341=Tables!$J$3,IF('Bid Log'!$M$2:$M$341=Tables!$G4,IF('Bid Log'!$O$2:$O$341=Tables!$W4:$AZ4,'Bid Log'!$P$2:$P$341))))</f>
        <v>0</v>
      </c>
      <c r="F10" s="156" t="n">
        <f aca="false" t="array" ref="F10:F10">SUM(IF('Bid Log'!$AA$2:$AA$341=Tables!$J$3,IF('Bid Log'!$M$2:$M$341=Tables!$G4,IF('Bid Log'!$O$2:$O$341=Tables!$W5:$BA5,'Bid Log'!$P$2:$P$341))))</f>
        <v>0</v>
      </c>
      <c r="G10" s="156" t="n">
        <f aca="false" t="array" ref="G10:G10">SUM(IF('Bid Log'!$AA$2:$AA$341=Tables!$J$3,IF('Bid Log'!$M$2:$M$341=Tables!$G4,IF('Bid Log'!$O$2:$O$341=Tables!$W6:$BA6,'Bid Log'!$P$2:$P$341))))</f>
        <v>19750</v>
      </c>
      <c r="H10" s="156" t="n">
        <f aca="false" t="array" ref="H10:H10">SUM(IF('Bid Log'!$AA$2:$AA$341=Tables!$J$3,IF('Bid Log'!$M$2:$M$341=Tables!$G4,IF('Bid Log'!$O$2:$O$341=Tables!$W7:$AX7,'Bid Log'!$P$2:$P$341))))</f>
        <v>20000</v>
      </c>
      <c r="I10" s="156" t="n">
        <f aca="false" t="array" ref="I10:I10">SUM(IF('Bid Log'!$AA$2:$AA$341=Tables!$J$3,IF('Bid Log'!$M$2:$M$341=Tables!$G4,IF('Bid Log'!$O$2:$O$341=Tables!$W8:$BA8,'Bid Log'!$P$2:$P$341))))</f>
        <v>1680</v>
      </c>
      <c r="J10" s="156" t="n">
        <f aca="false" t="array" ref="J10:J10">SUM(IF('Bid Log'!$AA$2:$AA$341=Tables!$J$3,IF('Bid Log'!$M$2:$M$341=Tables!$G4,IF('Bid Log'!$O$2:$O$341=Tables!$W9:$AZ9,'Bid Log'!$P$2:$P$341))))</f>
        <v>0</v>
      </c>
      <c r="K10" s="156" t="n">
        <f aca="false" t="array" ref="K10:K10">SUM(IF('Bid Log'!$AA$2:$AA$341=Tables!$J$3,IF('Bid Log'!$M$2:$M$341=Tables!$G4,IF('Bid Log'!$O$2:$O$341=Tables!$W10:$BA10,'Bid Log'!$P$2:$P$341))))</f>
        <v>47750</v>
      </c>
      <c r="L10" s="156" t="n">
        <f aca="false" t="array" ref="L10:L10">SUM(IF('Bid Log'!$AA$2:$AA$341=Tables!$J$3,IF('Bid Log'!$M$2:$M$341=Tables!$G4,IF('Bid Log'!$O$2:$O$341=Tables!$W11:$AZ11,'Bid Log'!$P$2:$P$341))))</f>
        <v>0</v>
      </c>
      <c r="M10" s="156" t="n">
        <f aca="false" t="array" ref="M10:M10">SUM(IF('Bid Log'!$AA$2:$AA$341=Tables!$J$3,IF('Bid Log'!$M$2:$M$341=Tables!$G4,IF('Bid Log'!$O$2:$O$341=Tables!$W12:$BA12,'Bid Log'!$P$2:$P$341))))</f>
        <v>0</v>
      </c>
      <c r="N10" s="156" t="n">
        <f aca="false" t="array" ref="N10:N10">SUM(IF('Bid Log'!$AA$2:$AA$341=Tables!$J$3,IF('Bid Log'!$M$2:$M$341=Tables!$G4,IF('Bid Log'!$O$2:$O$341=Tables!$W13:$BA13,'Bid Log'!$P$2:$P$341))))</f>
        <v>0</v>
      </c>
      <c r="O10" s="140" t="n">
        <f aca="false">SUM(S10/12)</f>
        <v>166666.666666667</v>
      </c>
      <c r="P10" s="140" t="n">
        <f aca="false">SUM(R10/P$7)</f>
        <v>10680.25</v>
      </c>
      <c r="Q10" s="140" t="n">
        <f aca="false">SUM(O10*P7)</f>
        <v>2000000</v>
      </c>
      <c r="R10" s="140" t="n">
        <f aca="false">C10+D10+E10+F10+G10+H10+I10+J10+K10+L10+M10+N10</f>
        <v>128163</v>
      </c>
      <c r="S10" s="141" t="n">
        <v>2000000</v>
      </c>
      <c r="T10" s="154" t="e">
        <f aca="false">SUM(R10+#REF!)</f>
        <v>#REF!</v>
      </c>
    </row>
    <row r="11" customFormat="false" ht="13.2" hidden="false" customHeight="false" outlineLevel="0" collapsed="false">
      <c r="A11" s="143"/>
      <c r="B11" s="88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58" t="s">
        <v>1431</v>
      </c>
      <c r="B13" s="159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customFormat="false" ht="13.2" hidden="false" customHeight="false" outlineLevel="0" collapsed="false">
      <c r="A14" s="107" t="s">
        <v>1432</v>
      </c>
      <c r="B14" s="160"/>
      <c r="C14" s="153" t="n">
        <f aca="false" t="array" ref="C14:C14">SUM(IF('Bid Log'!$AA$2:$AA$341=Tables!$J$5,IF('Bid Log'!$M$2:$M$341=Tables!$G4,IF('Bid Log'!$O$2:$O$341=Tables!$W2:$AZ2,'Bid Log'!$P$2:$P$341))))</f>
        <v>0</v>
      </c>
      <c r="D14" s="153" t="n">
        <f aca="false" t="array" ref="D14:D14">SUM(IF('Bid Log'!$AA$2:$AA$341=Tables!$J$5,IF('Bid Log'!$M$2:$M$341=Tables!$G4,IF('Bid Log'!$O$2:$O$341=Tables!$W3:$BA3,'Bid Log'!$P$2:$P$341))))</f>
        <v>0</v>
      </c>
      <c r="E14" s="153" t="n">
        <f aca="false" t="array" ref="E14:E14">SUM(IF('Bid Log'!$AA$2:$AA$341=Tables!$J$5,IF('Bid Log'!$M$2:$M$341=Tables!$G4,IF('Bid Log'!$O$2:$O$341=Tables!$W4:$AZ4,'Bid Log'!$P$2:$P$341))))</f>
        <v>0</v>
      </c>
      <c r="F14" s="153" t="n">
        <f aca="false" t="array" ref="F14:F14">SUM(IF('Bid Log'!$AA$2:$AA$341=Tables!$J$5,IF('Bid Log'!$M$2:$M$341=Tables!$G4,IF('Bid Log'!$O$2:$O$341=Tables!$W5:$BA5,'Bid Log'!$P$2:$P$341))))</f>
        <v>0</v>
      </c>
      <c r="G14" s="153" t="n">
        <f aca="false" t="array" ref="G14:G14">SUM(IF('Bid Log'!$AA$2:$AA$341=Tables!$J$5,IF('Bid Log'!$M$2:$M$341=Tables!$G4,IF('Bid Log'!$O$2:$O$341=Tables!$W6:$BA6,'Bid Log'!$P$2:$P$341))))</f>
        <v>0</v>
      </c>
      <c r="H14" s="153" t="n">
        <f aca="false" t="array" ref="H14:H14">SUM(IF('Bid Log'!$AA$2:$AA$341=Tables!$J$5,IF('Bid Log'!$M$2:$M$341=Tables!$G4,IF('Bid Log'!$O$2:$O$341=Tables!$W7:$AX7,'Bid Log'!$P$2:$P$341))))</f>
        <v>0</v>
      </c>
      <c r="I14" s="153" t="n">
        <f aca="false" t="array" ref="I14:I14">SUM(IF('Bid Log'!$AA$2:$AA$341=Tables!$J$5,IF('Bid Log'!$M$2:$M$341=Tables!$G4,IF('Bid Log'!$O$2:$O$341=Tables!$W8:$BA8,'Bid Log'!$P$2:$P$341))))</f>
        <v>0</v>
      </c>
      <c r="J14" s="153" t="n">
        <f aca="false" t="array" ref="J14:J14">SUM(IF('Bid Log'!$AA$2:$AA$341=Tables!$J$5,IF('Bid Log'!$M$2:$M$341=Tables!$G4,IF('Bid Log'!$O$2:$O$341=Tables!$W9:$AZ9,'Bid Log'!$P$2:$P$341))))</f>
        <v>0</v>
      </c>
      <c r="K14" s="153" t="n">
        <f aca="false" t="array" ref="K14:K14">SUM(IF('Bid Log'!$AA$2:$AA$341=Tables!$J$5,IF('Bid Log'!$M$2:$M$341=Tables!$G4,IF('Bid Log'!$O$2:$O$341=Tables!$W10:$BA10,'Bid Log'!$P$2:$P$341))))</f>
        <v>0</v>
      </c>
      <c r="L14" s="153" t="n">
        <f aca="false" t="array" ref="L14:L14">SUM(IF('Bid Log'!$AA$2:$AA$341=Tables!$J$5,IF('Bid Log'!$M$2:$M$341=Tables!$G4,IF('Bid Log'!$O$2:$O$341=Tables!$W11:$AZ11,'Bid Log'!$P$2:$P$341))))</f>
        <v>0</v>
      </c>
      <c r="M14" s="153" t="n">
        <f aca="false" t="array" ref="M14:M14">SUM(IF('Bid Log'!$AA$2:$AA$341=Tables!$J$5,IF('Bid Log'!$M$2:$M$341=Tables!$G4,IF('Bid Log'!$O$2:$O$341=Tables!$W12:$BA12,'Bid Log'!$P$2:$P$341))))</f>
        <v>0</v>
      </c>
      <c r="N14" s="153" t="n">
        <f aca="false" t="array" ref="N14:N14">SUM(IF('Bid Log'!$AA$2:$AA$341=Tables!$J$5,IF('Bid Log'!$M$2:$M$341=Tables!$G4,IF('Bid Log'!$O$2:$O$341=Tables!$W13:$BA13,'Bid Log'!$P$2:$P$341))))</f>
        <v>0</v>
      </c>
      <c r="O14" s="126"/>
      <c r="P14" s="126"/>
      <c r="Q14" s="126"/>
      <c r="R14" s="126" t="n">
        <f aca="false">C14+D14+E14+F14+G14+H14+I14+J14+K14+L14+M14+N14</f>
        <v>0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61" t="s">
        <v>1433</v>
      </c>
      <c r="B15" s="160"/>
      <c r="C15" s="109" t="e">
        <f aca="false">SUM(C16/C14)</f>
        <v>#DIV/0!</v>
      </c>
      <c r="D15" s="109" t="e">
        <f aca="false">SUM(D16/D14)</f>
        <v>#DIV/0!</v>
      </c>
      <c r="E15" s="109" t="e">
        <f aca="false">SUM(E16/E14)</f>
        <v>#DIV/0!</v>
      </c>
      <c r="F15" s="109" t="e">
        <f aca="false">SUM(F16/F14)</f>
        <v>#DIV/0!</v>
      </c>
      <c r="G15" s="109" t="e">
        <f aca="false">SUM(G16/G14)</f>
        <v>#DIV/0!</v>
      </c>
      <c r="H15" s="109" t="e">
        <f aca="false">SUM(H16/H14)</f>
        <v>#DIV/0!</v>
      </c>
      <c r="I15" s="109" t="e">
        <f aca="false">SUM(I16/I14)</f>
        <v>#DIV/0!</v>
      </c>
      <c r="J15" s="109" t="e">
        <f aca="false">SUM(J16/J14)</f>
        <v>#DIV/0!</v>
      </c>
      <c r="K15" s="109" t="e">
        <f aca="false">SUM(K16/K14)</f>
        <v>#DIV/0!</v>
      </c>
      <c r="L15" s="109" t="e">
        <f aca="false">SUM(L16/L14)</f>
        <v>#DIV/0!</v>
      </c>
      <c r="M15" s="109" t="e">
        <f aca="false">SUM(M16/M14)</f>
        <v>#DIV/0!</v>
      </c>
      <c r="N15" s="109" t="e">
        <f aca="false">SUM(N16/N14)</f>
        <v>#DIV/0!</v>
      </c>
      <c r="O15" s="104"/>
      <c r="P15" s="109" t="n">
        <f aca="false">SUM(P16/P8)</f>
        <v>0</v>
      </c>
      <c r="Q15" s="104"/>
      <c r="R15" s="109" t="e">
        <f aca="false">SUM(R16/R14)</f>
        <v>#DIV/0!</v>
      </c>
      <c r="S15" s="106"/>
    </row>
    <row r="16" customFormat="false" ht="13.2" hidden="false" customHeight="false" outlineLevel="0" collapsed="false">
      <c r="A16" s="161" t="s">
        <v>1434</v>
      </c>
      <c r="B16" s="160"/>
      <c r="C16" s="153" t="n">
        <f aca="false" t="array" ref="C16:C16">SUM(IF('Bid Log'!$M$2:$M$341=Tables!$G4,IF('Bid Log'!$O$2:$O$341=Tables!$W2:$AZ2,'Bid Log'!$AC$2:$AC$341)))</f>
        <v>0</v>
      </c>
      <c r="D16" s="153" t="n">
        <f aca="false" t="array" ref="D16:D16">SUM(IF('Bid Log'!$M$2:$M$341=Tables!$G4,IF('Bid Log'!$O$2:$O$341=Tables!$W3:$BA3,'Bid Log'!$AC$2:$AC$341)))</f>
        <v>0</v>
      </c>
      <c r="E16" s="153" t="n">
        <f aca="false" t="array" ref="E16:E16">SUM(IF('Bid Log'!$M$2:$M$341=Tables!$G4,IF('Bid Log'!$O$2:$O$341=Tables!$W4:$AZ4,'Bid Log'!$AC$2:$AC$341)))</f>
        <v>0</v>
      </c>
      <c r="F16" s="153" t="n">
        <f aca="false" t="array" ref="F16:F16">SUM(IF('Bid Log'!$M$2:$M$341=Tables!$G4,IF('Bid Log'!$O$2:$O$341=Tables!$W5:$BA5,'Bid Log'!$AC$2:$AC$341)))</f>
        <v>0</v>
      </c>
      <c r="G16" s="153" t="n">
        <f aca="false" t="array" ref="G16:G16">SUM(IF('Bid Log'!$M$2:$M$341=Tables!$G4,IF('Bid Log'!$O$2:$O$341=Tables!$W6:$BA6,'Bid Log'!$AC$2:$AC$341)))</f>
        <v>0</v>
      </c>
      <c r="H16" s="153" t="n">
        <f aca="false" t="array" ref="H16:H16">SUM(IF('Bid Log'!$M$2:$M$341=Tables!$G4,IF('Bid Log'!$O$2:$O$341=Tables!$W7:$AX7,'Bid Log'!$AC$2:$AC$341)))</f>
        <v>0</v>
      </c>
      <c r="I16" s="153" t="n">
        <f aca="false" t="array" ref="I16:I16">SUM(IF('Bid Log'!$M$2:$M$341=Tables!$G4,IF('Bid Log'!$O$2:$O$341=Tables!$W8:$BA8,'Bid Log'!$AC$2:$AC$341)))</f>
        <v>0</v>
      </c>
      <c r="J16" s="153" t="n">
        <f aca="false" t="array" ref="J16:J16">SUM(IF('Bid Log'!$M$2:$M$341=Tables!$G4,IF('Bid Log'!$O$2:$O$341=Tables!$W9:$AZ9,'Bid Log'!$AC$2:$AC$341)))</f>
        <v>0</v>
      </c>
      <c r="K16" s="153" t="n">
        <f aca="false" t="array" ref="K16:K16">SUM(IF('Bid Log'!$M$2:$M$341=Tables!$G4,IF('Bid Log'!$O$2:$O$341=Tables!$W10:$BA10,'Bid Log'!$AC$2:$AC$341)))</f>
        <v>0</v>
      </c>
      <c r="L16" s="153" t="n">
        <f aca="false" t="array" ref="L16:L16">SUM(IF('Bid Log'!$M$2:$M$341=Tables!$G4,IF('Bid Log'!$O$2:$O$341=Tables!$W11:$AZ11,'Bid Log'!$AC$2:$AC$341)))</f>
        <v>0</v>
      </c>
      <c r="M16" s="153" t="n">
        <f aca="false" t="array" ref="M16:M16">SUM(IF('Bid Log'!$M$2:$M$341=Tables!$G4,IF('Bid Log'!$O$2:$O$341=Tables!$W12:$BA12,'Bid Log'!$AC$2:$AC$341)))</f>
        <v>0</v>
      </c>
      <c r="N16" s="153" t="n">
        <f aca="false" t="array" ref="N16:N16">SUM(IF('Bid Log'!$M$2:$M$341=Tables!$G4,IF('Bid Log'!$O$2:$O$341=Tables!$W13:$BA13,'Bid Log'!$AC$2:$AC$341)))</f>
        <v>0</v>
      </c>
      <c r="O16" s="104"/>
      <c r="P16" s="104" t="n">
        <f aca="false">SUM(R16/P7)</f>
        <v>0</v>
      </c>
      <c r="Q16" s="104"/>
      <c r="R16" s="126" t="n">
        <f aca="false">C16+D16+E16+F16+G16+H16+I16+J16+K16+L16+M16+N16</f>
        <v>0</v>
      </c>
      <c r="S16" s="106"/>
      <c r="T16" s="154"/>
    </row>
    <row r="17" customFormat="false" ht="13.2" hidden="false" customHeight="false" outlineLevel="0" collapsed="false">
      <c r="A17" s="107"/>
      <c r="B17" s="16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61" t="s">
        <v>1435</v>
      </c>
      <c r="B18" s="160"/>
      <c r="C18" s="109" t="n">
        <f aca="false">SUM(C19/C8)</f>
        <v>0.0542302004749299</v>
      </c>
      <c r="D18" s="109" t="e">
        <f aca="false">SUM(D19/D8)</f>
        <v>#DIV/0!</v>
      </c>
      <c r="E18" s="109" t="e">
        <f aca="false">SUM(E19/E8)</f>
        <v>#DIV/0!</v>
      </c>
      <c r="F18" s="109" t="e">
        <f aca="false">SUM(F19/F8)</f>
        <v>#DIV/0!</v>
      </c>
      <c r="G18" s="109" t="n">
        <f aca="false">SUM(G19/G8)</f>
        <v>1</v>
      </c>
      <c r="H18" s="109" t="n">
        <f aca="false">SUM(H19/H8)</f>
        <v>0.706713780918728</v>
      </c>
      <c r="I18" s="109" t="n">
        <f aca="false">SUM(I19/I8)</f>
        <v>1</v>
      </c>
      <c r="J18" s="109" t="e">
        <f aca="false">SUM(J19/J8)</f>
        <v>#DIV/0!</v>
      </c>
      <c r="K18" s="109" t="n">
        <f aca="false">SUM(K19/K8)</f>
        <v>0.0277366326856612</v>
      </c>
      <c r="L18" s="109" t="e">
        <f aca="false">SUM(L19/L8)</f>
        <v>#DIV/0!</v>
      </c>
      <c r="M18" s="109" t="n">
        <f aca="false">SUM(M19/M8)</f>
        <v>0</v>
      </c>
      <c r="N18" s="109" t="e">
        <f aca="false">SUM(N19/N8)</f>
        <v>#DIV/0!</v>
      </c>
      <c r="O18" s="109" t="n">
        <f aca="false">SUM(O9)</f>
        <v>0.25</v>
      </c>
      <c r="P18" s="109" t="n">
        <f aca="false">SUM(P19/P8)</f>
        <v>0.0481974696168625</v>
      </c>
      <c r="Q18" s="109" t="n">
        <f aca="false">SUM(Q9)</f>
        <v>0.25</v>
      </c>
      <c r="R18" s="109" t="n">
        <f aca="false">SUM(R19/R8)</f>
        <v>0.0481974696168624</v>
      </c>
      <c r="S18" s="106"/>
    </row>
    <row r="19" customFormat="false" ht="13.8" hidden="false" customHeight="false" outlineLevel="0" collapsed="false">
      <c r="A19" s="111" t="s">
        <v>1436</v>
      </c>
      <c r="B19" s="162"/>
      <c r="C19" s="113" t="n">
        <f aca="false">SUM(C10+C16)</f>
        <v>38983</v>
      </c>
      <c r="D19" s="113" t="n">
        <f aca="false">SUM(D10+D16)</f>
        <v>0</v>
      </c>
      <c r="E19" s="113" t="n">
        <f aca="false">SUM(E10+E16)</f>
        <v>0</v>
      </c>
      <c r="F19" s="113" t="n">
        <f aca="false">SUM(F10+F16)</f>
        <v>0</v>
      </c>
      <c r="G19" s="113" t="n">
        <f aca="false">SUM(G10+G16)</f>
        <v>19750</v>
      </c>
      <c r="H19" s="113" t="n">
        <f aca="false">SUM(H10+H16)</f>
        <v>20000</v>
      </c>
      <c r="I19" s="113" t="n">
        <f aca="false">SUM(I10+I16)</f>
        <v>1680</v>
      </c>
      <c r="J19" s="113" t="n">
        <f aca="false">SUM(J10+J16)</f>
        <v>0</v>
      </c>
      <c r="K19" s="113" t="n">
        <f aca="false">SUM(K10+K16)</f>
        <v>47750</v>
      </c>
      <c r="L19" s="113" t="n">
        <f aca="false">SUM(L10+L16)</f>
        <v>0</v>
      </c>
      <c r="M19" s="113" t="n">
        <f aca="false">SUM(M10+M16)</f>
        <v>0</v>
      </c>
      <c r="N19" s="113" t="n">
        <f aca="false">SUM(N10+N16)</f>
        <v>0</v>
      </c>
      <c r="O19" s="113" t="n">
        <f aca="false">SUM(O10)</f>
        <v>166666.666666667</v>
      </c>
      <c r="P19" s="113" t="n">
        <f aca="false">SUM(R19/P7)</f>
        <v>10680.25</v>
      </c>
      <c r="Q19" s="113" t="n">
        <f aca="false">SUM(Q10)</f>
        <v>2000000</v>
      </c>
      <c r="R19" s="140" t="n">
        <f aca="false">C19+D19+E19+F19+G19+H19+I19+J19+K19+L19+M19+N19</f>
        <v>128163</v>
      </c>
      <c r="S19" s="150"/>
    </row>
    <row r="47" customFormat="false" ht="13.8" hidden="false" customHeight="false" outlineLevel="0" collapsed="false"/>
    <row r="48" customFormat="false" ht="13.2" hidden="false" customHeight="false" outlineLevel="0" collapsed="false">
      <c r="A48" s="94"/>
      <c r="B48" s="94"/>
      <c r="C48" s="95" t="s">
        <v>1419</v>
      </c>
      <c r="D48" s="95" t="s">
        <v>1313</v>
      </c>
      <c r="E48" s="95" t="s">
        <v>1315</v>
      </c>
      <c r="F48" s="95" t="s">
        <v>1319</v>
      </c>
      <c r="G48" s="95" t="s">
        <v>1322</v>
      </c>
      <c r="H48" s="95" t="s">
        <v>1420</v>
      </c>
      <c r="I48" s="95" t="s">
        <v>1329</v>
      </c>
      <c r="J48" s="95" t="s">
        <v>1331</v>
      </c>
      <c r="K48" s="95" t="s">
        <v>1333</v>
      </c>
      <c r="L48" s="95" t="s">
        <v>1336</v>
      </c>
      <c r="M48" s="95" t="s">
        <v>1338</v>
      </c>
      <c r="N48" s="95" t="s">
        <v>1341</v>
      </c>
      <c r="O48" s="157" t="str">
        <f aca="false">('EST. V.F.'!O5)</f>
        <v>2015 Monthly</v>
      </c>
      <c r="P48" s="157" t="str">
        <f aca="false">('EST. V.F.'!P5)</f>
        <v>2015 Monthly</v>
      </c>
      <c r="Q48" s="157" t="str">
        <f aca="false">('EST. V.F.'!Q5)</f>
        <v>2015 To Date</v>
      </c>
      <c r="R48" s="157" t="str">
        <f aca="false">('EST. V.F.'!R5)</f>
        <v>2015 To Date</v>
      </c>
      <c r="S48" s="157" t="str">
        <f aca="false">('EST. V.F.'!S5)</f>
        <v>2015 Annual</v>
      </c>
      <c r="T48" s="151" t="s">
        <v>1305</v>
      </c>
      <c r="U48" s="136"/>
    </row>
    <row r="49" customFormat="false" ht="13.2" hidden="false" customHeight="false" outlineLevel="0" collapsed="false">
      <c r="A49" s="99"/>
      <c r="B49" s="99"/>
      <c r="C49" s="100" t="s">
        <v>1424</v>
      </c>
      <c r="D49" s="100" t="s">
        <v>1424</v>
      </c>
      <c r="E49" s="100" t="s">
        <v>1424</v>
      </c>
      <c r="F49" s="100" t="s">
        <v>1424</v>
      </c>
      <c r="G49" s="100" t="s">
        <v>1424</v>
      </c>
      <c r="H49" s="100" t="s">
        <v>1424</v>
      </c>
      <c r="I49" s="100" t="s">
        <v>1424</v>
      </c>
      <c r="J49" s="100" t="s">
        <v>1424</v>
      </c>
      <c r="K49" s="100" t="s">
        <v>1424</v>
      </c>
      <c r="L49" s="100" t="s">
        <v>1424</v>
      </c>
      <c r="M49" s="100" t="s">
        <v>1424</v>
      </c>
      <c r="N49" s="100" t="s">
        <v>1424</v>
      </c>
      <c r="O49" s="100" t="s">
        <v>1425</v>
      </c>
      <c r="P49" s="101" t="s">
        <v>1426</v>
      </c>
      <c r="Q49" s="101" t="s">
        <v>1425</v>
      </c>
      <c r="R49" s="101" t="s">
        <v>1424</v>
      </c>
      <c r="S49" s="102" t="s">
        <v>1425</v>
      </c>
      <c r="T49" s="151"/>
    </row>
    <row r="50" customFormat="false" ht="15.6" hidden="false" customHeight="false" outlineLevel="0" collapsed="false">
      <c r="A50" s="103" t="s">
        <v>1427</v>
      </c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37" t="n">
        <f aca="false">SUM(P7)</f>
        <v>12</v>
      </c>
      <c r="Q50" s="104"/>
      <c r="R50" s="104"/>
      <c r="S50" s="106"/>
      <c r="T50" s="152"/>
    </row>
    <row r="51" customFormat="false" ht="13.2" hidden="false" customHeight="false" outlineLevel="0" collapsed="false">
      <c r="A51" s="131" t="s">
        <v>1428</v>
      </c>
      <c r="B51" s="108"/>
      <c r="C51" s="153" t="n">
        <f aca="false" t="array" ref="C51:C51">COUNT(IF('Bid Log'!$M$2:$M$341=Tables!$G4,IF('Bid Log'!$O$2:$O$341=Tables!$W2:$AZ2,'Bid Log'!$A$2:$A$341)))</f>
        <v>2</v>
      </c>
      <c r="D51" s="153" t="n">
        <f aca="false" t="array" ref="D51:D51">COUNT(IF('Bid Log'!$M$2:$M$341=Tables!$G4,IF('Bid Log'!$O$2:$O$341=Tables!$W3:$BA3,'Bid Log'!$A$2:$A$341)))</f>
        <v>1</v>
      </c>
      <c r="E51" s="153" t="n">
        <f aca="false" t="array" ref="E51:E51">COUNT(IF('Bid Log'!$M$2:$M$341=Tables!$G4,IF('Bid Log'!$O$2:$O$341=Tables!$W4:$AZ4,'Bid Log'!$A$2:$A$341)))</f>
        <v>0</v>
      </c>
      <c r="F51" s="153" t="n">
        <f aca="false" t="array" ref="F51:F51">COUNT(IF('Bid Log'!$M$2:$M$341=Tables!$G4,IF('Bid Log'!$O$2:$O$341=Tables!$W5:$BA5,'Bid Log'!$A$2:$A$341)))</f>
        <v>0</v>
      </c>
      <c r="G51" s="153" t="n">
        <f aca="false" t="array" ref="G51:G51">COUNT(IF('Bid Log'!$M$2:$M$341=Tables!$G4,IF('Bid Log'!$O$2:$O$341=Tables!$W6:$BA6,'Bid Log'!$A$2:$A$341)))</f>
        <v>1</v>
      </c>
      <c r="H51" s="153" t="n">
        <f aca="false" t="array" ref="H51:H51">COUNT(IF('Bid Log'!$M$2:$M$341=Tables!$G4,IF('Bid Log'!$O$2:$O$341=Tables!$W7:$AX7,'Bid Log'!$A$2:$A$341)))</f>
        <v>2</v>
      </c>
      <c r="I51" s="153" t="n">
        <f aca="false" t="array" ref="I51:I51">COUNT(IF('Bid Log'!$M$2:$M$341=Tables!$G4,IF('Bid Log'!$O$2:$O$341=Tables!$W8:$BA8,'Bid Log'!$A$2:$A$341)))</f>
        <v>2</v>
      </c>
      <c r="J51" s="153" t="n">
        <f aca="false" t="array" ref="J51:J51">COUNT(IF('Bid Log'!$M$2:$M$341=Tables!$G4,IF('Bid Log'!$O$2:$O$341=Tables!$W9:$AZ9,'Bid Log'!$A$2:$A$341)))</f>
        <v>0</v>
      </c>
      <c r="K51" s="153" t="n">
        <f aca="false" t="array" ref="K51:K51">COUNT(IF('Bid Log'!$M$2:$M$341=Tables!$G4,IF('Bid Log'!$O$2:$O$341=Tables!$W10:$BA10,'Bid Log'!$A$2:$A$341)))</f>
        <v>3</v>
      </c>
      <c r="L51" s="153" t="n">
        <f aca="false" t="array" ref="L51:L51">COUNT(IF('Bid Log'!$M$2:$M$341=Tables!$G4,IF('Bid Log'!$O$2:$O$341=Tables!$W11:$AZ11,'Bid Log'!$A$2:$A$341)))</f>
        <v>1</v>
      </c>
      <c r="M51" s="153" t="n">
        <f aca="false" t="array" ref="M51:M51">COUNT(IF('Bid Log'!$M$2:$M$341=Tables!$G4,IF('Bid Log'!$O$2:$O$341=Tables!$W12:$BA12,'Bid Log'!$A$2:$A$341)))</f>
        <v>3</v>
      </c>
      <c r="N51" s="153" t="n">
        <f aca="false" t="array" ref="N51:N51">COUNT(IF('Bid Log'!$M$2:$M$341=Tables!$G4,IF('Bid Log'!$O$2:$O$341=Tables!$W13:$BA13,'Bid Log'!$A$2:$A$341)))</f>
        <v>0</v>
      </c>
      <c r="O51" s="126" t="n">
        <f aca="false">SUM(S51/12)</f>
        <v>17.7777777777778</v>
      </c>
      <c r="P51" s="126" t="n">
        <f aca="false">SUM(R51/P$7)</f>
        <v>1.25</v>
      </c>
      <c r="Q51" s="126" t="n">
        <f aca="false">SUM(O51*P$7)</f>
        <v>213.333333333333</v>
      </c>
      <c r="R51" s="126" t="n">
        <f aca="false">C51+D51+E51+F51+G51+H51+I51+J51+K51+L51+M51+N51</f>
        <v>15</v>
      </c>
      <c r="S51" s="128" t="n">
        <f aca="false">SUM(S53/S52)</f>
        <v>213.333333333333</v>
      </c>
      <c r="T51" s="154" t="e">
        <f aca="false">SUM(R51+#REF!)</f>
        <v>#REF!</v>
      </c>
    </row>
    <row r="52" customFormat="false" ht="13.2" hidden="false" customHeight="false" outlineLevel="0" collapsed="false">
      <c r="A52" s="131" t="s">
        <v>1429</v>
      </c>
      <c r="B52" s="108"/>
      <c r="C52" s="109" t="n">
        <f aca="false">SUM(C53/C51)</f>
        <v>0.5</v>
      </c>
      <c r="D52" s="109" t="n">
        <f aca="false">SUM(D53/D51)</f>
        <v>0</v>
      </c>
      <c r="E52" s="109" t="e">
        <f aca="false">SUM(E53/E51)</f>
        <v>#DIV/0!</v>
      </c>
      <c r="F52" s="109" t="e">
        <f aca="false">SUM(F53/F51)</f>
        <v>#DIV/0!</v>
      </c>
      <c r="G52" s="109" t="n">
        <f aca="false">SUM(G53/G51)</f>
        <v>1</v>
      </c>
      <c r="H52" s="109" t="n">
        <f aca="false">SUM(H53/H51)</f>
        <v>0.5</v>
      </c>
      <c r="I52" s="109" t="n">
        <f aca="false">SUM(I53/I51)</f>
        <v>0.5</v>
      </c>
      <c r="J52" s="109" t="e">
        <f aca="false">SUM(J53/J51)</f>
        <v>#DIV/0!</v>
      </c>
      <c r="K52" s="109" t="n">
        <f aca="false">SUM(K53/K51)</f>
        <v>0.333333333333333</v>
      </c>
      <c r="L52" s="109" t="n">
        <f aca="false">SUM(L53/L51)</f>
        <v>0</v>
      </c>
      <c r="M52" s="109" t="n">
        <f aca="false">SUM(M53/M51)</f>
        <v>0</v>
      </c>
      <c r="N52" s="109" t="e">
        <f aca="false">SUM(N53/N51)</f>
        <v>#DIV/0!</v>
      </c>
      <c r="O52" s="109" t="n">
        <f aca="false">SUM(O53/O51)</f>
        <v>0.45</v>
      </c>
      <c r="P52" s="109" t="n">
        <f aca="false">SUM(P53/P51)</f>
        <v>0.333333333333333</v>
      </c>
      <c r="Q52" s="109" t="n">
        <f aca="false">SUM(Q53/Q51)</f>
        <v>0.45</v>
      </c>
      <c r="R52" s="109" t="n">
        <f aca="false">SUM(R53/R51)</f>
        <v>0.333333333333333</v>
      </c>
      <c r="S52" s="138" t="n">
        <v>0.45</v>
      </c>
      <c r="T52" s="155" t="e">
        <f aca="false" t="array" ref="T52:T52">SUM(T53/T51)</f>
        <v>#REF!</v>
      </c>
    </row>
    <row r="53" s="142" customFormat="true" ht="13.8" hidden="false" customHeight="false" outlineLevel="0" collapsed="false">
      <c r="A53" s="133" t="s">
        <v>1430</v>
      </c>
      <c r="B53" s="139"/>
      <c r="C53" s="156" t="n">
        <f aca="false" t="array" ref="C53:C53">COUNT(IF('Bid Log'!$AA$2:$AA$341=Tables!$J$3,IF('Bid Log'!$M$2:$M$341=Tables!$G4,IF('Bid Log'!$O$2:$O$341=Tables!$W2:$AZ2,'Bid Log'!$A$2:$A$341))))</f>
        <v>1</v>
      </c>
      <c r="D53" s="156" t="n">
        <f aca="false" t="array" ref="D53:D53">COUNT(IF('Bid Log'!$AA$2:$AA$341=Tables!$J$3,IF('Bid Log'!$M$2:$M$341=Tables!$G4,IF('Bid Log'!$O$2:$O$341=Tables!$W3:$BA3,'Bid Log'!$A$2:$A$341))))</f>
        <v>0</v>
      </c>
      <c r="E53" s="156" t="n">
        <f aca="false" t="array" ref="E53:E53">COUNT(IF('Bid Log'!$AA$2:$AA$341=Tables!$J$3,IF('Bid Log'!$M$2:$M$341=Tables!$G4,IF('Bid Log'!$O$2:$O$341=Tables!$W4:$AZ4,'Bid Log'!$A$2:$A$341))))</f>
        <v>0</v>
      </c>
      <c r="F53" s="156" t="n">
        <f aca="false" t="array" ref="F53:F53">COUNT(IF('Bid Log'!$AA$2:$AA$341=Tables!$J$3,IF('Bid Log'!$M$2:$M$341=Tables!$G4,IF('Bid Log'!$O$2:$O$341=Tables!$W5:$BA5,'Bid Log'!$A$2:$A$341))))</f>
        <v>0</v>
      </c>
      <c r="G53" s="156" t="n">
        <f aca="false" t="array" ref="G53:G53">COUNT(IF('Bid Log'!$AA$2:$AA$341=Tables!$J$3,IF('Bid Log'!$M$2:$M$341=Tables!$G4,IF('Bid Log'!$O$2:$O$341=Tables!$W6:$BA6,'Bid Log'!$A$2:$A$341))))</f>
        <v>1</v>
      </c>
      <c r="H53" s="156" t="n">
        <f aca="false" t="array" ref="H53:H53">COUNT(IF('Bid Log'!$AA$2:$AA$341=Tables!$J$3,IF('Bid Log'!$M$2:$M$341=Tables!$G4,IF('Bid Log'!$O$2:$O$341=Tables!$W7:$AX7,'Bid Log'!$A$2:$A$341))))</f>
        <v>1</v>
      </c>
      <c r="I53" s="156" t="n">
        <f aca="false" t="array" ref="I53:I53">COUNT(IF('Bid Log'!$AA$2:$AA$341=Tables!$J$3,IF('Bid Log'!$M$2:$M$341=Tables!$G4,IF('Bid Log'!$O$2:$O$341=Tables!$W8:$BA8,'Bid Log'!$A$2:$A$341))))</f>
        <v>1</v>
      </c>
      <c r="J53" s="156" t="n">
        <f aca="false" t="array" ref="J53:J53">COUNT(IF('Bid Log'!$AA$2:$AA$341=Tables!$J$3,IF('Bid Log'!$M$2:$M$341=Tables!$G4,IF('Bid Log'!$O$2:$O$341=Tables!$W9:$AZ9,'Bid Log'!$A$2:$A$341))))</f>
        <v>0</v>
      </c>
      <c r="K53" s="156" t="n">
        <f aca="false" t="array" ref="K53:K53">COUNT(IF('Bid Log'!$AA$2:$AA$341=Tables!$J$3,IF('Bid Log'!$M$2:$M$341=Tables!$G4,IF('Bid Log'!$O$2:$O$341=Tables!$W10:$BA10,'Bid Log'!$A$2:$A$341))))</f>
        <v>1</v>
      </c>
      <c r="L53" s="156" t="n">
        <f aca="false" t="array" ref="L53:L53">COUNT(IF('Bid Log'!$AA$2:$AA$341=Tables!$J$3,IF('Bid Log'!$M$2:$M$341=Tables!$G4,IF('Bid Log'!$O$2:$O$341=Tables!$W11:$AZ11,'Bid Log'!$A$2:$A$341))))</f>
        <v>0</v>
      </c>
      <c r="M53" s="156" t="n">
        <f aca="false" t="array" ref="M53:M53">COUNT(IF('Bid Log'!$AA$2:$AA$341=Tables!$J$3,IF('Bid Log'!$M$2:$M$341=Tables!$G4,IF('Bid Log'!$O$2:$O$341=Tables!$W12:$BA12,'Bid Log'!$A$2:$A$341))))</f>
        <v>0</v>
      </c>
      <c r="N53" s="156" t="n">
        <f aca="false" t="array" ref="N53:N53">COUNT(IF('Bid Log'!$AA$2:$AA$341=Tables!$J$3,IF('Bid Log'!$M$2:$M$341=Tables!$G4,IF('Bid Log'!$O$2:$O$341=Tables!$W13:$BA13,'Bid Log'!$A$2:$A$341))))</f>
        <v>0</v>
      </c>
      <c r="O53" s="140" t="n">
        <f aca="false">SUM(S53/12)</f>
        <v>8</v>
      </c>
      <c r="P53" s="140" t="n">
        <f aca="false">SUM(R53/P$7)</f>
        <v>0.416666666666667</v>
      </c>
      <c r="Q53" s="140" t="n">
        <f aca="false">SUM(O53*P50)</f>
        <v>96</v>
      </c>
      <c r="R53" s="140" t="n">
        <f aca="false">C53+D53+E53+F53+G53+H53+I53+J53+K53+L53+M53+N53</f>
        <v>5</v>
      </c>
      <c r="S53" s="141" t="n">
        <v>96</v>
      </c>
      <c r="T53" s="154" t="e">
        <f aca="false">SUM(R53+#REF!)</f>
        <v>#REF!</v>
      </c>
    </row>
    <row r="54" s="142" customFormat="true" ht="13.2" hidden="false" customHeight="false" outlineLevel="0" collapsed="false">
      <c r="A54" s="143"/>
      <c r="B54" s="144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6"/>
      <c r="P54" s="146"/>
      <c r="Q54" s="146"/>
      <c r="R54" s="146"/>
      <c r="S54" s="147"/>
      <c r="T54" s="154"/>
    </row>
    <row r="55" customFormat="false" ht="13.8" hidden="false" customHeight="false" outlineLevel="0" collapsed="false">
      <c r="A55" s="118"/>
      <c r="B55" s="118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54"/>
    </row>
    <row r="56" customFormat="false" ht="15.6" hidden="false" customHeight="false" outlineLevel="0" collapsed="false">
      <c r="A56" s="121" t="s">
        <v>1431</v>
      </c>
      <c r="B56" s="122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5"/>
    </row>
    <row r="57" s="142" customFormat="true" ht="13.2" hidden="false" customHeight="false" outlineLevel="0" collapsed="false">
      <c r="A57" s="131" t="s">
        <v>1432</v>
      </c>
      <c r="B57" s="148"/>
      <c r="C57" s="153" t="n">
        <f aca="false" t="array" ref="C57:C57">COUNT(IF('Bid Log'!$AA$2:$AA$341=Tables!$J$5,IF('Bid Log'!$M$2:$M$341=Tables!$G4,IF('Bid Log'!$O$2:$O$341=Tables!$W2:$AZ2,'Bid Log'!$A$2:$A$341))))</f>
        <v>0</v>
      </c>
      <c r="D57" s="153" t="n">
        <f aca="false" t="array" ref="D57:D57">COUNT(IF('Bid Log'!$AA$2:$AA$341=Tables!$J$5,IF('Bid Log'!$M$2:$M$341=Tables!$G4,IF('Bid Log'!$O$2:$O$341=Tables!$W3:$BA3,'Bid Log'!$A$2:$A$341))))</f>
        <v>0</v>
      </c>
      <c r="E57" s="153" t="n">
        <f aca="false" t="array" ref="E57:E57">COUNT(IF('Bid Log'!$AA$2:$AA$341=Tables!$J$5,IF('Bid Log'!$M$2:$M$341=Tables!$G4,IF('Bid Log'!$O$2:$O$341=Tables!$W4:$AZ4,'Bid Log'!$A$2:$A$341))))</f>
        <v>0</v>
      </c>
      <c r="F57" s="153" t="n">
        <f aca="false" t="array" ref="F57:F57">COUNT(IF('Bid Log'!$AA$2:$AA$341=Tables!$J$5,IF('Bid Log'!$M$2:$M$341=Tables!$G4,IF('Bid Log'!$O$2:$O$341=Tables!$W5:$BA5,'Bid Log'!$A$2:$A$341))))</f>
        <v>0</v>
      </c>
      <c r="G57" s="153" t="n">
        <f aca="false" t="array" ref="G57:G57">COUNT(IF('Bid Log'!$AA$2:$AA$341=Tables!$J$5,IF('Bid Log'!$M$2:$M$341=Tables!$G4,IF('Bid Log'!$O$2:$O$341=Tables!$W6:$BA6,'Bid Log'!$A$2:$A$341))))</f>
        <v>0</v>
      </c>
      <c r="H57" s="153" t="n">
        <f aca="false" t="array" ref="H57:H57">COUNT(IF('Bid Log'!$AA$2:$AA$341=Tables!$J$5,IF('Bid Log'!$M$2:$M$341=Tables!$G4,IF('Bid Log'!$O$2:$O$341=Tables!$W7:$AX7,'Bid Log'!$A$2:$A$341))))</f>
        <v>0</v>
      </c>
      <c r="I57" s="153" t="n">
        <f aca="false" t="array" ref="I57:I57">COUNT(IF('Bid Log'!$AA$2:$AA$341=Tables!$J$5,IF('Bid Log'!$M$2:$M$341=Tables!$G4,IF('Bid Log'!$O$2:$O$341=Tables!$W8:$BA8,'Bid Log'!$A$2:$A$341))))</f>
        <v>0</v>
      </c>
      <c r="J57" s="153" t="n">
        <f aca="false" t="array" ref="J57:J57">COUNT(IF('Bid Log'!$AA$2:$AA$341=Tables!$J$5,IF('Bid Log'!$M$2:$M$341=Tables!$G4,IF('Bid Log'!$O$2:$O$341=Tables!$W9:$AZ9,'Bid Log'!$A$2:$A$341))))</f>
        <v>0</v>
      </c>
      <c r="K57" s="153" t="n">
        <f aca="false" t="array" ref="K57:K57">COUNT(IF('Bid Log'!$AA$2:$AA$341=Tables!$J$5,IF('Bid Log'!$M$2:$M$341=Tables!$G4,IF('Bid Log'!$O$2:$O$341=Tables!$W10:$BA10,'Bid Log'!$A$2:$A$341))))</f>
        <v>0</v>
      </c>
      <c r="L57" s="153" t="n">
        <f aca="false" t="array" ref="L57:L57">COUNT(IF('Bid Log'!$AA$2:$AA$341=Tables!$J$5,IF('Bid Log'!$M$2:$M$341=Tables!$G4,IF('Bid Log'!$O$2:$O$341=Tables!$W11:$AZ11,'Bid Log'!$A$2:$A$341))))</f>
        <v>0</v>
      </c>
      <c r="M57" s="153" t="n">
        <f aca="false" t="array" ref="M57:M57">COUNT(IF('Bid Log'!$AA$2:$AA$341=Tables!$J$5,IF('Bid Log'!$M$2:$M$341=Tables!$G4,IF('Bid Log'!$O$2:$O$341=Tables!$W12:$BA12,'Bid Log'!$A$2:$A$341))))</f>
        <v>0</v>
      </c>
      <c r="N57" s="153" t="n">
        <f aca="false" t="array" ref="N57:N57">COUNT(IF('Bid Log'!$AA$2:$AA$341=Tables!$J$5,IF('Bid Log'!$M$2:$M$341=Tables!$G4,IF('Bid Log'!$O$2:$O$341=Tables!$W13:$BA13,'Bid Log'!$A$2:$A$341))))</f>
        <v>0</v>
      </c>
      <c r="O57" s="126"/>
      <c r="P57" s="126"/>
      <c r="Q57" s="126"/>
      <c r="R57" s="126" t="n">
        <f aca="false">C57+D57+E57+F57+G57+H57+I57+J57+K57+L57+M57+N57</f>
        <v>0</v>
      </c>
      <c r="S57" s="149"/>
      <c r="T57" s="154" t="e">
        <f aca="false">SUM(R57+#REF!)</f>
        <v>#REF!</v>
      </c>
    </row>
    <row r="58" customFormat="false" ht="13.2" hidden="false" customHeight="false" outlineLevel="0" collapsed="false">
      <c r="A58" s="129" t="s">
        <v>1433</v>
      </c>
      <c r="B58" s="108"/>
      <c r="C58" s="109" t="e">
        <f aca="false">SUM(C59/C57)</f>
        <v>#DIV/0!</v>
      </c>
      <c r="D58" s="109" t="e">
        <f aca="false">SUM(D59/D57)</f>
        <v>#DIV/0!</v>
      </c>
      <c r="E58" s="109" t="e">
        <f aca="false">SUM(E59/E57)</f>
        <v>#DIV/0!</v>
      </c>
      <c r="F58" s="109" t="e">
        <f aca="false">SUM(F59/F57)</f>
        <v>#DIV/0!</v>
      </c>
      <c r="G58" s="109" t="e">
        <f aca="false">SUM(G59/G57)</f>
        <v>#DIV/0!</v>
      </c>
      <c r="H58" s="109" t="e">
        <f aca="false">SUM(H59/H57)</f>
        <v>#DIV/0!</v>
      </c>
      <c r="I58" s="109" t="e">
        <f aca="false">SUM(I59/I57)</f>
        <v>#DIV/0!</v>
      </c>
      <c r="J58" s="109" t="e">
        <f aca="false">SUM(J59/J57)</f>
        <v>#DIV/0!</v>
      </c>
      <c r="K58" s="109" t="e">
        <f aca="false">SUM(K59/K57)</f>
        <v>#DIV/0!</v>
      </c>
      <c r="L58" s="109" t="e">
        <f aca="false">SUM(L59/L57)</f>
        <v>#DIV/0!</v>
      </c>
      <c r="M58" s="109" t="e">
        <f aca="false">SUM(M59/M57)</f>
        <v>#DIV/0!</v>
      </c>
      <c r="N58" s="109" t="e">
        <f aca="false">SUM(N59/N57)</f>
        <v>#DIV/0!</v>
      </c>
      <c r="O58" s="104"/>
      <c r="P58" s="109" t="n">
        <f aca="false">SUM(P59/P51)</f>
        <v>0</v>
      </c>
      <c r="Q58" s="104"/>
      <c r="R58" s="109" t="e">
        <f aca="false">SUM(R59/R57)</f>
        <v>#DIV/0!</v>
      </c>
      <c r="S58" s="106"/>
    </row>
    <row r="59" customFormat="false" ht="13.2" hidden="false" customHeight="false" outlineLevel="0" collapsed="false">
      <c r="A59" s="129" t="s">
        <v>1434</v>
      </c>
      <c r="B59" s="108"/>
      <c r="C59" s="153" t="n">
        <f aca="false" t="array" ref="C59:C59">SUM(IF('Bid Log'!$M$2:$M$341=Tables!$G4,IF('Bid Log'!$O$2:$O$341=Tables!$W27:$AZ27,'Bid Log'!$AC$2:$AC$341)))</f>
        <v>0</v>
      </c>
      <c r="D59" s="153" t="n">
        <f aca="false" t="array" ref="D59:D59">SUM(IF('Bid Log'!$M$2:$M$341=Tables!$G4,IF('Bid Log'!$O$2:$O$341=Tables!$W28:$BA28,'Bid Log'!$AC$2:$AC$341)))</f>
        <v>0</v>
      </c>
      <c r="E59" s="153" t="n">
        <f aca="false" t="array" ref="E59:E59">SUM(IF('Bid Log'!$M$2:$M$341=Tables!$G4,IF('Bid Log'!$O$2:$O$341=Tables!$W29:$AZ29,'Bid Log'!$AC$2:$AC$341)))</f>
        <v>0</v>
      </c>
      <c r="F59" s="153" t="n">
        <f aca="false" t="array" ref="F59:F59">SUM(IF('Bid Log'!$M$2:$M$341=Tables!$G4,IF('Bid Log'!$O$2:$O$341=Tables!$W31:$BA31,'Bid Log'!$AC$2:$AC$341)))</f>
        <v>0</v>
      </c>
      <c r="G59" s="153" t="n">
        <f aca="false" t="array" ref="G59:G59">SUM(IF('Bid Log'!$M$2:$M$341=Tables!$G4,IF('Bid Log'!$O$2:$O$341=Tables!$W32:$BA32,'Bid Log'!$AC$2:$AC$341)))</f>
        <v>0</v>
      </c>
      <c r="H59" s="153" t="n">
        <f aca="false" t="array" ref="H59:H59">SUM(IF('Bid Log'!$M$2:$M$341=Tables!$G4,IF('Bid Log'!$O$2:$O$341=Tables!$W33:$AX33,'Bid Log'!$AC$2:$AC$341)))</f>
        <v>0</v>
      </c>
      <c r="I59" s="153" t="n">
        <f aca="false" t="array" ref="I59:I59">SUM(IF('Bid Log'!$M$2:$M$341=Tables!$G4,IF('Bid Log'!$O$2:$O$341=Tables!$W34:$BA34,'Bid Log'!$AC$2:$AC$341)))</f>
        <v>0</v>
      </c>
      <c r="J59" s="153" t="n">
        <f aca="false" t="array" ref="J59:J59">SUM(IF('Bid Log'!$M$2:$M$341=Tables!$G4,IF('Bid Log'!$O$2:$O$341=Tables!$W35:$AZ35,'Bid Log'!$AC$2:$AC$341)))</f>
        <v>0</v>
      </c>
      <c r="K59" s="153" t="n">
        <f aca="false" t="array" ref="K59:K59">SUM(IF('Bid Log'!$M$2:$M$341=Tables!$G4,IF('Bid Log'!$O$2:$O$341=Tables!$W36:$BA36,'Bid Log'!$AC$2:$AC$341)))</f>
        <v>0</v>
      </c>
      <c r="L59" s="153" t="n">
        <f aca="false" t="array" ref="L59:L59">SUM(IF('Bid Log'!$M$2:$M$341=Tables!$G4,IF('Bid Log'!$O$2:$O$341=Tables!$W37:$AZ37,'Bid Log'!$AC$2:$AC$341)))</f>
        <v>0</v>
      </c>
      <c r="M59" s="153" t="n">
        <f aca="false" t="array" ref="M59:M59">SUM(IF('Bid Log'!$M$2:$M$341=Tables!$G4,IF('Bid Log'!$O$2:$O$341=Tables!$W38:$BA38,'Bid Log'!$AC$2:$AC$341)))</f>
        <v>0</v>
      </c>
      <c r="N59" s="153" t="n">
        <f aca="false" t="array" ref="N59:N59">SUM(IF('Bid Log'!$M$2:$M$341=Tables!$G4,IF('Bid Log'!$O$2:$O$341=Tables!$W41:$BA41,'Bid Log'!$AC$2:$AC$341)))</f>
        <v>0</v>
      </c>
      <c r="O59" s="104"/>
      <c r="P59" s="104" t="n">
        <f aca="false">SUM(R59/P50)</f>
        <v>0</v>
      </c>
      <c r="Q59" s="104"/>
      <c r="R59" s="126" t="n">
        <f aca="false">C59+D59+E59+F59+G59+H59+I59+J59+K59+L59+M59+N59</f>
        <v>0</v>
      </c>
      <c r="S59" s="106"/>
      <c r="T59" s="154"/>
    </row>
    <row r="60" customFormat="false" ht="13.2" hidden="false" customHeight="false" outlineLevel="0" collapsed="false">
      <c r="A60" s="131"/>
      <c r="B60" s="108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6"/>
      <c r="T60" s="154"/>
    </row>
    <row r="61" customFormat="false" ht="13.2" hidden="false" customHeight="false" outlineLevel="0" collapsed="false">
      <c r="A61" s="129" t="s">
        <v>1435</v>
      </c>
      <c r="B61" s="108"/>
      <c r="C61" s="109" t="n">
        <f aca="false">SUM(C62/C51)</f>
        <v>0.5</v>
      </c>
      <c r="D61" s="109" t="n">
        <f aca="false">SUM(D62/D51)</f>
        <v>0</v>
      </c>
      <c r="E61" s="109" t="e">
        <f aca="false">SUM(E62/E51)</f>
        <v>#DIV/0!</v>
      </c>
      <c r="F61" s="109" t="e">
        <f aca="false">SUM(F62/F51)</f>
        <v>#DIV/0!</v>
      </c>
      <c r="G61" s="109" t="n">
        <f aca="false">SUM(G62/G51)</f>
        <v>1</v>
      </c>
      <c r="H61" s="109" t="n">
        <f aca="false">SUM(H62/H51)</f>
        <v>0.5</v>
      </c>
      <c r="I61" s="109" t="n">
        <f aca="false">SUM(I62/I51)</f>
        <v>0.5</v>
      </c>
      <c r="J61" s="109" t="e">
        <f aca="false">SUM(J62/J51)</f>
        <v>#DIV/0!</v>
      </c>
      <c r="K61" s="109" t="n">
        <f aca="false">SUM(K62/K51)</f>
        <v>0.333333333333333</v>
      </c>
      <c r="L61" s="109" t="n">
        <f aca="false">SUM(L62/L51)</f>
        <v>0</v>
      </c>
      <c r="M61" s="109" t="n">
        <f aca="false">SUM(M62/M51)</f>
        <v>0</v>
      </c>
      <c r="N61" s="109" t="e">
        <f aca="false">SUM(N62/N51)</f>
        <v>#DIV/0!</v>
      </c>
      <c r="O61" s="109" t="n">
        <f aca="false">SUM(O52)</f>
        <v>0.45</v>
      </c>
      <c r="P61" s="109" t="n">
        <f aca="false">SUM(P62/P51)</f>
        <v>0.333333333333333</v>
      </c>
      <c r="Q61" s="109" t="n">
        <f aca="false">SUM(Q52)</f>
        <v>0.45</v>
      </c>
      <c r="R61" s="109" t="n">
        <f aca="false">SUM(R62/R51)</f>
        <v>0.333333333333333</v>
      </c>
      <c r="S61" s="106"/>
    </row>
    <row r="62" customFormat="false" ht="13.8" hidden="false" customHeight="false" outlineLevel="0" collapsed="false">
      <c r="A62" s="133" t="s">
        <v>1436</v>
      </c>
      <c r="B62" s="112"/>
      <c r="C62" s="113" t="n">
        <f aca="false">SUM(C53+C59)</f>
        <v>1</v>
      </c>
      <c r="D62" s="113" t="n">
        <f aca="false">SUM(D53+D59)</f>
        <v>0</v>
      </c>
      <c r="E62" s="113" t="n">
        <f aca="false">SUM(E53+E59)</f>
        <v>0</v>
      </c>
      <c r="F62" s="113" t="n">
        <f aca="false">SUM(F53+F59)</f>
        <v>0</v>
      </c>
      <c r="G62" s="113" t="n">
        <f aca="false">SUM(G53+G59)</f>
        <v>1</v>
      </c>
      <c r="H62" s="113" t="n">
        <f aca="false">SUM(H53+H59)</f>
        <v>1</v>
      </c>
      <c r="I62" s="113" t="n">
        <f aca="false">SUM(I53+I59)</f>
        <v>1</v>
      </c>
      <c r="J62" s="113" t="n">
        <f aca="false">SUM(J53+J59)</f>
        <v>0</v>
      </c>
      <c r="K62" s="113" t="n">
        <f aca="false">SUM(K53+K59)</f>
        <v>1</v>
      </c>
      <c r="L62" s="113" t="n">
        <f aca="false">SUM(L53+L59)</f>
        <v>0</v>
      </c>
      <c r="M62" s="113" t="n">
        <f aca="false">SUM(M53+M59)</f>
        <v>0</v>
      </c>
      <c r="N62" s="113" t="n">
        <f aca="false">SUM(N53+N59)</f>
        <v>0</v>
      </c>
      <c r="O62" s="113" t="n">
        <f aca="false">SUM(O53)</f>
        <v>8</v>
      </c>
      <c r="P62" s="113" t="n">
        <f aca="false">SUM(R62/P50)</f>
        <v>0.416666666666667</v>
      </c>
      <c r="Q62" s="113" t="n">
        <f aca="false">SUM(Q53)</f>
        <v>96</v>
      </c>
      <c r="R62" s="140" t="n">
        <f aca="false">C62+D62+E62+F62+G62+H62+I62+J62+K62+L62+M62+N62</f>
        <v>5</v>
      </c>
      <c r="S62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1313</v>
      </c>
      <c r="E5" s="95" t="s">
        <v>1315</v>
      </c>
      <c r="F5" s="95" t="s">
        <v>1319</v>
      </c>
      <c r="G5" s="95" t="s">
        <v>1322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157" t="str">
        <f aca="false">('EST. V.F.'!O5)</f>
        <v>2015 Monthly</v>
      </c>
      <c r="P5" s="157" t="str">
        <f aca="false">('EST. V.F.'!P5)</f>
        <v>2015 Monthly</v>
      </c>
      <c r="Q5" s="157" t="str">
        <f aca="false">('EST. V.F.'!Q5)</f>
        <v>2015 To Date</v>
      </c>
      <c r="R5" s="157" t="str">
        <f aca="false">('EST. V.F.'!R5)</f>
        <v>2015 To Date</v>
      </c>
      <c r="S5" s="157" t="str">
        <f aca="false">('EST. V.F.'!S5)</f>
        <v>2015 Annual</v>
      </c>
      <c r="T5" s="151" t="s">
        <v>1305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'EST. V.F.'!P7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Log'!$M$2:$M$341=Tables!$G5,IF('Bid Log'!$O$2:$O$341=Tables!$W2:$AZ2,'Bid Log'!$P$2:$P$341)))</f>
        <v>333327</v>
      </c>
      <c r="D8" s="153" t="n">
        <f aca="false" t="array" ref="D8:D8">SUM(IF('Bid Log'!$M$2:$M$341=Tables!$G5,IF('Bid Log'!$O$2:$O$341=Tables!$W3:$BA3,'Bid Log'!$P$2:$P$341)))</f>
        <v>607791</v>
      </c>
      <c r="E8" s="153" t="n">
        <f aca="false" t="array" ref="E8:E8">SUM(IF('Bid Log'!$M$2:$M$341=Tables!$G5,IF('Bid Log'!$O$2:$O$341=Tables!$W4:$AZ4,'Bid Log'!$P$2:$P$341)))</f>
        <v>457252</v>
      </c>
      <c r="F8" s="153" t="n">
        <f aca="false" t="array" ref="F8:F8">SUM(IF('Bid Log'!$M$2:$M$341=Tables!$G5,IF('Bid Log'!$O$2:$O$341=Tables!$W5:$BA5,'Bid Log'!$P$2:$P$341)))</f>
        <v>61173</v>
      </c>
      <c r="G8" s="153" t="n">
        <f aca="false" t="array" ref="G8:G8">SUM(IF('Bid Log'!$M$2:$M$341=Tables!$G5,IF('Bid Log'!$O$2:$O$341=Tables!$W6:$BA6,'Bid Log'!$P$2:$P$341)))</f>
        <v>240702</v>
      </c>
      <c r="H8" s="153" t="n">
        <f aca="false" t="array" ref="H8:H8">SUM(IF('Bid Log'!$M$2:$M$341=Tables!$G5,IF('Bid Log'!$O$2:$O$341=Tables!$W7:$AX7,'Bid Log'!$P$2:$P$341)))</f>
        <v>169519</v>
      </c>
      <c r="I8" s="153" t="n">
        <f aca="false" t="array" ref="I8:I8">SUM(IF('Bid Log'!$M$2:$M$341=Tables!$G5,IF('Bid Log'!$O$2:$O$341=Tables!$W8:$BA8,'Bid Log'!$P$2:$P$341)))</f>
        <v>537424</v>
      </c>
      <c r="J8" s="153" t="n">
        <f aca="false" t="array" ref="J8:J8">SUM(IF('Bid Log'!$M$2:$M$341=Tables!$G5,IF('Bid Log'!$O$2:$O$341=Tables!$W9:$AZ9,'Bid Log'!$P$2:$P$341)))</f>
        <v>355781</v>
      </c>
      <c r="K8" s="153" t="n">
        <f aca="false" t="array" ref="K8:K8">SUM(IF('Bid Log'!$M$2:$M$341=Tables!$G5,IF('Bid Log'!$O$2:$O$341=Tables!$W10:$BA10,'Bid Log'!$P$2:$P$341)))</f>
        <v>545550</v>
      </c>
      <c r="L8" s="153" t="n">
        <f aca="false" t="array" ref="L8:L8">SUM(IF('Bid Log'!$M$2:$M$341=Tables!$G5,IF('Bid Log'!$O$2:$O$341=Tables!$W11:$AZ11,'Bid Log'!$P$2:$P$341)))</f>
        <v>232441</v>
      </c>
      <c r="M8" s="153" t="n">
        <f aca="false" t="array" ref="M8:M8">SUM(IF('Bid Log'!$M$2:$M$341=Tables!$G5,IF('Bid Log'!$O$2:$O$341=Tables!$W12:$BA12,'Bid Log'!$P$2:$P$341)))</f>
        <v>346208</v>
      </c>
      <c r="N8" s="153" t="n">
        <f aca="false" t="array" ref="N8:N8">SUM(IF('Bid Log'!$M$2:$M$341=Tables!$G5,IF('Bid Log'!$O$2:$O$341=Tables!$W13:$BA13,'Bid Log'!$P$2:$P$341)))</f>
        <v>330492</v>
      </c>
      <c r="O8" s="126" t="n">
        <f aca="false">SUM(S8/12)</f>
        <v>833333.333333333</v>
      </c>
      <c r="P8" s="126" t="n">
        <f aca="false">SUM(R8/P$7)</f>
        <v>351471.666666667</v>
      </c>
      <c r="Q8" s="126" t="n">
        <f aca="false">SUM(O8*P$7)</f>
        <v>10000000</v>
      </c>
      <c r="R8" s="126" t="n">
        <f aca="false">C8+D8+E8+F8+G8+H8+I8+J8+K8+L8+M8+N8</f>
        <v>4217660</v>
      </c>
      <c r="S8" s="128" t="n">
        <f aca="false">SUM(S10/S9)</f>
        <v>10000000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0.764180519429869</v>
      </c>
      <c r="D9" s="109" t="n">
        <f aca="false">SUM(D10/D8)</f>
        <v>0.351326360541699</v>
      </c>
      <c r="E9" s="109" t="n">
        <f aca="false">SUM(E10/E8)</f>
        <v>0.376982495429216</v>
      </c>
      <c r="F9" s="109" t="n">
        <f aca="false">SUM(F10/F8)</f>
        <v>0.406077844800811</v>
      </c>
      <c r="G9" s="109" t="n">
        <f aca="false">SUM(G10/G8)</f>
        <v>0.126949506028201</v>
      </c>
      <c r="H9" s="109" t="n">
        <f aca="false">SUM(H10/H8)</f>
        <v>0.294332788654959</v>
      </c>
      <c r="I9" s="109" t="n">
        <f aca="false">SUM(I10/I8)</f>
        <v>0.782402721128941</v>
      </c>
      <c r="J9" s="109" t="n">
        <f aca="false">SUM(J10/J8)</f>
        <v>0.28234503809928</v>
      </c>
      <c r="K9" s="109" t="n">
        <f aca="false">SUM(K10/K8)</f>
        <v>0.0247475025203923</v>
      </c>
      <c r="L9" s="109" t="n">
        <f aca="false">SUM(L10/L8)</f>
        <v>0.38994411485065</v>
      </c>
      <c r="M9" s="109" t="n">
        <f aca="false">SUM(M10/M8)</f>
        <v>0.201566688233663</v>
      </c>
      <c r="N9" s="109" t="n">
        <f aca="false">SUM(N10/N8)</f>
        <v>0.376647543662176</v>
      </c>
      <c r="O9" s="109" t="n">
        <f aca="false">SUM(O10/O8)</f>
        <v>0.3</v>
      </c>
      <c r="P9" s="109" t="n">
        <f aca="false">SUM(P10/P8)</f>
        <v>0.371120953324829</v>
      </c>
      <c r="Q9" s="109" t="n">
        <f aca="false">SUM(Q10/Q8)</f>
        <v>0.3</v>
      </c>
      <c r="R9" s="109" t="n">
        <f aca="false">SUM(R10/R8)</f>
        <v>0.371120953324829</v>
      </c>
      <c r="S9" s="138" t="n">
        <v>0.3</v>
      </c>
      <c r="T9" s="155" t="e">
        <f aca="false" t="array" ref="T9:T9">SUM(T10/T8)</f>
        <v>#REF!</v>
      </c>
    </row>
    <row r="10" customFormat="false" ht="13.8" hidden="false" customHeight="false" outlineLevel="0" collapsed="false">
      <c r="A10" s="133" t="s">
        <v>1430</v>
      </c>
      <c r="B10" s="112"/>
      <c r="C10" s="156" t="n">
        <f aca="false" t="array" ref="C10:C10">SUM(IF('Bid Log'!$AA$2:$AA$341=Tables!$J$3,IF('Bid Log'!$M$2:$M$341=Tables!$G5,IF('Bid Log'!$O$2:$O$341=Tables!$W2:$AZ2,'Bid Log'!$P$2:$P$341))))</f>
        <v>254722</v>
      </c>
      <c r="D10" s="156" t="n">
        <f aca="false" t="array" ref="D10:D10">SUM(IF('Bid Log'!$AA$2:$AA$341=Tables!$J$3,IF('Bid Log'!$M$2:$M$341=Tables!$G5,IF('Bid Log'!$O$2:$O$341=Tables!$W3:$BA3,'Bid Log'!$P$2:$P$341))))</f>
        <v>213533</v>
      </c>
      <c r="E10" s="156" t="n">
        <f aca="false" t="array" ref="E10:E10">SUM(IF('Bid Log'!$AA$2:$AA$341=Tables!$J$3,IF('Bid Log'!$M$2:$M$341=Tables!$G5,IF('Bid Log'!$O$2:$O$341=Tables!$W4:$AZ4,'Bid Log'!$P$2:$P$341))))</f>
        <v>172376</v>
      </c>
      <c r="F10" s="156" t="n">
        <f aca="false" t="array" ref="F10:F10">SUM(IF('Bid Log'!$AA$2:$AA$341=Tables!$J$3,IF('Bid Log'!$M$2:$M$341=Tables!$G5,IF('Bid Log'!$O$2:$O$341=Tables!$W5:$BA5,'Bid Log'!$P$2:$P$341))))</f>
        <v>24841</v>
      </c>
      <c r="G10" s="156" t="n">
        <f aca="false" t="array" ref="G10:G10">SUM(IF('Bid Log'!$AA$2:$AA$341=Tables!$J$3,IF('Bid Log'!$M$2:$M$341=Tables!$G5,IF('Bid Log'!$O$2:$O$341=Tables!$W6:$BA6,'Bid Log'!$P$2:$P$341))))</f>
        <v>30557</v>
      </c>
      <c r="H10" s="156" t="n">
        <f aca="false" t="array" ref="H10:H10">SUM(IF('Bid Log'!$AA$2:$AA$341=Tables!$J$3,IF('Bid Log'!$M$2:$M$341=Tables!$G5,IF('Bid Log'!$O$2:$O$341=Tables!$W7:$AX7,'Bid Log'!$P$2:$P$341))))</f>
        <v>49895</v>
      </c>
      <c r="I10" s="156" t="n">
        <f aca="false" t="array" ref="I10:I10">SUM(IF('Bid Log'!$AA$2:$AA$341=Tables!$J$3,IF('Bid Log'!$M$2:$M$341=Tables!$G5,IF('Bid Log'!$O$2:$O$341=Tables!$W8:$BA8,'Bid Log'!$P$2:$P$341))))</f>
        <v>420482</v>
      </c>
      <c r="J10" s="156" t="n">
        <f aca="false" t="array" ref="J10:J10">SUM(IF('Bid Log'!$AA$2:$AA$341=Tables!$J$3,IF('Bid Log'!$M$2:$M$341=Tables!$G5,IF('Bid Log'!$O$2:$O$341=Tables!$W9:$AZ9,'Bid Log'!$P$2:$P$341))))</f>
        <v>100453</v>
      </c>
      <c r="K10" s="156" t="n">
        <f aca="false" t="array" ref="K10:K10">SUM(IF('Bid Log'!$AA$2:$AA$341=Tables!$J$3,IF('Bid Log'!$M$2:$M$341=Tables!$G5,IF('Bid Log'!$O$2:$O$341=Tables!$W10:$BA10,'Bid Log'!$P$2:$P$341))))</f>
        <v>13501</v>
      </c>
      <c r="L10" s="156" t="n">
        <f aca="false" t="array" ref="L10:L10">SUM(IF('Bid Log'!$AA$2:$AA$341=Tables!$J$3,IF('Bid Log'!$M$2:$M$341=Tables!$G5,IF('Bid Log'!$O$2:$O$341=Tables!$W11:$AZ11,'Bid Log'!$P$2:$P$341))))</f>
        <v>90639</v>
      </c>
      <c r="M10" s="156" t="n">
        <f aca="false" t="array" ref="M10:M10">SUM(IF('Bid Log'!$AA$2:$AA$341=Tables!$J$3,IF('Bid Log'!$M$2:$M$341=Tables!$G5,IF('Bid Log'!$O$2:$O$341=Tables!$W12:$BA12,'Bid Log'!$P$2:$P$341))))</f>
        <v>69784</v>
      </c>
      <c r="N10" s="156" t="n">
        <f aca="false" t="array" ref="N10:N10">SUM(IF('Bid Log'!$AA$2:$AA$341=Tables!$J$3,IF('Bid Log'!$M$2:$M$341=Tables!$G5,IF('Bid Log'!$O$2:$O$341=Tables!$W13:$BA13,'Bid Log'!$P$2:$P$341))))</f>
        <v>124479</v>
      </c>
      <c r="O10" s="140" t="n">
        <f aca="false">SUM(S10/12)</f>
        <v>250000</v>
      </c>
      <c r="P10" s="140" t="n">
        <f aca="false">SUM(R10/P$7)</f>
        <v>130438.5</v>
      </c>
      <c r="Q10" s="140" t="n">
        <f aca="false">SUM(O10*P7)</f>
        <v>3000000</v>
      </c>
      <c r="R10" s="140" t="n">
        <f aca="false">C10+D10+E10+F10+G10+H10+I10+J10+K10+L10+M10+N10</f>
        <v>1565262</v>
      </c>
      <c r="S10" s="141" t="n">
        <v>3000000</v>
      </c>
      <c r="T10" s="154" t="e">
        <f aca="false">SUM(R10+#REF!)</f>
        <v>#REF!</v>
      </c>
    </row>
    <row r="11" customFormat="false" ht="13.2" hidden="false" customHeight="false" outlineLevel="0" collapsed="false">
      <c r="A11" s="143"/>
      <c r="B11" s="88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58" t="s">
        <v>1431</v>
      </c>
      <c r="B13" s="159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customFormat="false" ht="13.2" hidden="false" customHeight="false" outlineLevel="0" collapsed="false">
      <c r="A14" s="107" t="s">
        <v>1432</v>
      </c>
      <c r="B14" s="160"/>
      <c r="C14" s="153" t="n">
        <f aca="false" t="array" ref="C14:C14">SUM(IF('Bid Log'!$AA$2:$AA$341=Tables!$J$5,IF('Bid Log'!$M$2:$M$341=Tables!$G5,IF('Bid Log'!$O$2:$O$341=Tables!$W2:$AZ2,'Bid Log'!$P$2:$P$341))))</f>
        <v>0</v>
      </c>
      <c r="D14" s="153" t="n">
        <f aca="false" t="array" ref="D14:D14">SUM(IF('Bid Log'!$AA$2:$AA$341=Tables!$J$5,IF('Bid Log'!$M$2:$M$341=Tables!$G5,IF('Bid Log'!$O$2:$O$341=Tables!$W3:$BA3,'Bid Log'!$P$2:$P$341))))</f>
        <v>0</v>
      </c>
      <c r="E14" s="153" t="n">
        <f aca="false" t="array" ref="E14:E14">SUM(IF('Bid Log'!$AA$2:$AA$341=Tables!$J$5,IF('Bid Log'!$M$2:$M$341=Tables!$G5,IF('Bid Log'!$O$2:$O$341=Tables!$W4:$AZ4,'Bid Log'!$P$2:$P$341))))</f>
        <v>0</v>
      </c>
      <c r="F14" s="153" t="n">
        <f aca="false" t="array" ref="F14:F14">SUM(IF('Bid Log'!$AA$2:$AA$341=Tables!$J$5,IF('Bid Log'!$M$2:$M$341=Tables!$G5,IF('Bid Log'!$O$2:$O$341=Tables!$W5:$BA5,'Bid Log'!$P$2:$P$341))))</f>
        <v>0</v>
      </c>
      <c r="G14" s="153" t="n">
        <f aca="false" t="array" ref="G14:G14">SUM(IF('Bid Log'!$AA$2:$AA$341=Tables!$J$5,IF('Bid Log'!$M$2:$M$341=Tables!$G5,IF('Bid Log'!$O$2:$O$341=Tables!$W6:$BA6,'Bid Log'!$P$2:$P$341))))</f>
        <v>0</v>
      </c>
      <c r="H14" s="153" t="n">
        <f aca="false" t="array" ref="H14:H14">SUM(IF('Bid Log'!$AA$2:$AA$341=Tables!$J$5,IF('Bid Log'!$M$2:$M$341=Tables!$G5,IF('Bid Log'!$O$2:$O$341=Tables!$W7:$AX7,'Bid Log'!$P$2:$P$341))))</f>
        <v>0</v>
      </c>
      <c r="I14" s="153" t="n">
        <f aca="false" t="array" ref="I14:I14">SUM(IF('Bid Log'!$AA$2:$AA$341=Tables!$J$5,IF('Bid Log'!$M$2:$M$341=Tables!$G5,IF('Bid Log'!$O$2:$O$341=Tables!$W8:$BA8,'Bid Log'!$P$2:$P$341))))</f>
        <v>0</v>
      </c>
      <c r="J14" s="153" t="n">
        <f aca="false" t="array" ref="J14:J14">SUM(IF('Bid Log'!$AA$2:$AA$341=Tables!$J$5,IF('Bid Log'!$M$2:$M$341=Tables!$G5,IF('Bid Log'!$O$2:$O$341=Tables!$W9:$AZ9,'Bid Log'!$P$2:$P$341))))</f>
        <v>0</v>
      </c>
      <c r="K14" s="153" t="n">
        <f aca="false" t="array" ref="K14:K14">SUM(IF('Bid Log'!$AA$2:$AA$341=Tables!$J$5,IF('Bid Log'!$M$2:$M$341=Tables!$G5,IF('Bid Log'!$O$2:$O$341=Tables!$W10:$BA10,'Bid Log'!$P$2:$P$341))))</f>
        <v>0</v>
      </c>
      <c r="L14" s="153" t="n">
        <f aca="false" t="array" ref="L14:L14">SUM(IF('Bid Log'!$AA$2:$AA$341=Tables!$J$5,IF('Bid Log'!$M$2:$M$341=Tables!$G5,IF('Bid Log'!$O$2:$O$341=Tables!$W11:$AZ11,'Bid Log'!$P$2:$P$341))))</f>
        <v>0</v>
      </c>
      <c r="M14" s="153" t="n">
        <f aca="false" t="array" ref="M14:M14">SUM(IF('Bid Log'!$AA$2:$AA$341=Tables!$J$5,IF('Bid Log'!$M$2:$M$341=Tables!$G5,IF('Bid Log'!$O$2:$O$341=Tables!$W12:$BA12,'Bid Log'!$P$2:$P$341))))</f>
        <v>0</v>
      </c>
      <c r="N14" s="153" t="n">
        <f aca="false" t="array" ref="N14:N14">SUM(IF('Bid Log'!$AA$2:$AA$341=Tables!$J$5,IF('Bid Log'!$M$2:$M$341=Tables!$G5,IF('Bid Log'!$O$2:$O$341=Tables!$W13:$BA13,'Bid Log'!$P$2:$P$341))))</f>
        <v>0</v>
      </c>
      <c r="O14" s="126"/>
      <c r="P14" s="126"/>
      <c r="Q14" s="126"/>
      <c r="R14" s="126" t="n">
        <f aca="false">C14+D14+E14+F14+G14+H14+I14+J14+K14+L14+M14+N14</f>
        <v>0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61" t="s">
        <v>1433</v>
      </c>
      <c r="B15" s="160"/>
      <c r="C15" s="109" t="e">
        <f aca="false">SUM(C16/C14)</f>
        <v>#DIV/0!</v>
      </c>
      <c r="D15" s="109" t="e">
        <f aca="false">SUM(D16/D14)</f>
        <v>#DIV/0!</v>
      </c>
      <c r="E15" s="109" t="e">
        <f aca="false">SUM(E16/E14)</f>
        <v>#DIV/0!</v>
      </c>
      <c r="F15" s="109" t="e">
        <f aca="false">SUM(F16/F14)</f>
        <v>#DIV/0!</v>
      </c>
      <c r="G15" s="109" t="e">
        <f aca="false">SUM(G16/G14)</f>
        <v>#DIV/0!</v>
      </c>
      <c r="H15" s="109" t="e">
        <f aca="false">SUM(H16/H14)</f>
        <v>#DIV/0!</v>
      </c>
      <c r="I15" s="109" t="e">
        <f aca="false">SUM(I16/I14)</f>
        <v>#DIV/0!</v>
      </c>
      <c r="J15" s="109" t="e">
        <f aca="false">SUM(J16/J14)</f>
        <v>#DIV/0!</v>
      </c>
      <c r="K15" s="109" t="e">
        <f aca="false">SUM(K16/K14)</f>
        <v>#DIV/0!</v>
      </c>
      <c r="L15" s="109" t="e">
        <f aca="false">SUM(L16/L14)</f>
        <v>#DIV/0!</v>
      </c>
      <c r="M15" s="109" t="e">
        <f aca="false">SUM(M16/M14)</f>
        <v>#DIV/0!</v>
      </c>
      <c r="N15" s="109" t="e">
        <f aca="false">SUM(N16/N14)</f>
        <v>#DIV/0!</v>
      </c>
      <c r="O15" s="104"/>
      <c r="P15" s="109" t="n">
        <f aca="false">SUM(P16/P8)</f>
        <v>0</v>
      </c>
      <c r="Q15" s="104"/>
      <c r="R15" s="109" t="e">
        <f aca="false">SUM(R16/R14)</f>
        <v>#DIV/0!</v>
      </c>
      <c r="S15" s="106"/>
    </row>
    <row r="16" customFormat="false" ht="13.2" hidden="false" customHeight="false" outlineLevel="0" collapsed="false">
      <c r="A16" s="161" t="s">
        <v>1434</v>
      </c>
      <c r="B16" s="160"/>
      <c r="C16" s="153" t="n">
        <f aca="false" t="array" ref="C16:C16">SUM(IF('Bid Log'!$M$2:$M$341=Tables!$G5,IF('Bid Log'!$O$2:$O$341=Tables!$W2:$AZ2,'Bid Log'!$AC$2:$AC$341)))</f>
        <v>0</v>
      </c>
      <c r="D16" s="153" t="n">
        <f aca="false" t="array" ref="D16:D16">SUM(IF('Bid Log'!$M$2:$M$341=Tables!$G5,IF('Bid Log'!$O$2:$O$341=Tables!$W3:$BA3,'Bid Log'!$AC$2:$AC$341)))</f>
        <v>0</v>
      </c>
      <c r="E16" s="153" t="n">
        <f aca="false" t="array" ref="E16:E16">SUM(IF('Bid Log'!$M$2:$M$341=Tables!$G5,IF('Bid Log'!$O$2:$O$341=Tables!$W4:$AZ4,'Bid Log'!$AC$2:$AC$341)))</f>
        <v>0</v>
      </c>
      <c r="F16" s="153" t="n">
        <f aca="false" t="array" ref="F16:F16">SUM(IF('Bid Log'!$M$2:$M$341=Tables!$G5,IF('Bid Log'!$O$2:$O$341=Tables!$W5:$BA5,'Bid Log'!$AC$2:$AC$341)))</f>
        <v>0</v>
      </c>
      <c r="G16" s="153" t="n">
        <f aca="false" t="array" ref="G16:G16">SUM(IF('Bid Log'!$M$2:$M$341=Tables!$G5,IF('Bid Log'!$O$2:$O$341=Tables!$W6:$BA6,'Bid Log'!$AC$2:$AC$341)))</f>
        <v>0</v>
      </c>
      <c r="H16" s="153" t="n">
        <f aca="false" t="array" ref="H16:H16">SUM(IF('Bid Log'!$M$2:$M$341=Tables!$G5,IF('Bid Log'!$O$2:$O$341=Tables!$W7:$AX7,'Bid Log'!$AC$2:$AC$341)))</f>
        <v>0</v>
      </c>
      <c r="I16" s="153" t="n">
        <f aca="false" t="array" ref="I16:I16">SUM(IF('Bid Log'!$M$2:$M$341=Tables!$G5,IF('Bid Log'!$O$2:$O$341=Tables!$W8:$BA8,'Bid Log'!$AC$2:$AC$341)))</f>
        <v>0</v>
      </c>
      <c r="J16" s="153" t="n">
        <f aca="false" t="array" ref="J16:J16">SUM(IF('Bid Log'!$M$2:$M$341=Tables!$G5,IF('Bid Log'!$O$2:$O$341=Tables!$W9:$AZ9,'Bid Log'!$AC$2:$AC$341)))</f>
        <v>0</v>
      </c>
      <c r="K16" s="153" t="n">
        <f aca="false" t="array" ref="K16:K16">SUM(IF('Bid Log'!$M$2:$M$341=Tables!$G5,IF('Bid Log'!$O$2:$O$341=Tables!$W10:$BA10,'Bid Log'!$AC$2:$AC$341)))</f>
        <v>0</v>
      </c>
      <c r="L16" s="153" t="n">
        <f aca="false" t="array" ref="L16:L16">SUM(IF('Bid Log'!$M$2:$M$341=Tables!$G5,IF('Bid Log'!$O$2:$O$341=Tables!$W11:$AZ11,'Bid Log'!$AC$2:$AC$341)))</f>
        <v>0</v>
      </c>
      <c r="M16" s="153" t="n">
        <f aca="false" t="array" ref="M16:M16">SUM(IF('Bid Log'!$M$2:$M$341=Tables!$G5,IF('Bid Log'!$O$2:$O$341=Tables!$W12:$BA12,'Bid Log'!$AC$2:$AC$341)))</f>
        <v>0</v>
      </c>
      <c r="N16" s="153" t="n">
        <f aca="false" t="array" ref="N16:N16">SUM(IF('Bid Log'!$M$2:$M$341=Tables!$G5,IF('Bid Log'!$O$2:$O$341=Tables!$W13:$BA13,'Bid Log'!$AC$2:$AC$341)))</f>
        <v>0</v>
      </c>
      <c r="O16" s="104"/>
      <c r="P16" s="104" t="n">
        <f aca="false">SUM(R16/P7)</f>
        <v>0</v>
      </c>
      <c r="Q16" s="104"/>
      <c r="R16" s="126" t="n">
        <f aca="false">C16+D16+E16+F16+G16+H16+I16+J16+K16+L16+M16+N16</f>
        <v>0</v>
      </c>
      <c r="S16" s="106"/>
      <c r="T16" s="154"/>
    </row>
    <row r="17" customFormat="false" ht="13.2" hidden="false" customHeight="false" outlineLevel="0" collapsed="false">
      <c r="A17" s="107"/>
      <c r="B17" s="16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61" t="s">
        <v>1435</v>
      </c>
      <c r="B18" s="160"/>
      <c r="C18" s="109" t="n">
        <f aca="false">SUM(C19/C8)</f>
        <v>0.764180519429869</v>
      </c>
      <c r="D18" s="109" t="n">
        <f aca="false">SUM(D19/D8)</f>
        <v>0.351326360541699</v>
      </c>
      <c r="E18" s="109" t="n">
        <f aca="false">SUM(E19/E8)</f>
        <v>0.376982495429216</v>
      </c>
      <c r="F18" s="109" t="n">
        <f aca="false">SUM(F19/F8)</f>
        <v>0.406077844800811</v>
      </c>
      <c r="G18" s="109" t="n">
        <f aca="false">SUM(G19/G8)</f>
        <v>0.126949506028201</v>
      </c>
      <c r="H18" s="109" t="n">
        <f aca="false">SUM(H19/H8)</f>
        <v>0.294332788654959</v>
      </c>
      <c r="I18" s="109" t="n">
        <f aca="false">SUM(I19/I8)</f>
        <v>0.782402721128941</v>
      </c>
      <c r="J18" s="109" t="n">
        <f aca="false">SUM(J19/J8)</f>
        <v>0.28234503809928</v>
      </c>
      <c r="K18" s="109" t="n">
        <f aca="false">SUM(K19/K8)</f>
        <v>0.0247475025203923</v>
      </c>
      <c r="L18" s="109" t="n">
        <f aca="false">SUM(L19/L8)</f>
        <v>0.38994411485065</v>
      </c>
      <c r="M18" s="109" t="n">
        <f aca="false">SUM(M19/M8)</f>
        <v>0.201566688233663</v>
      </c>
      <c r="N18" s="109" t="n">
        <f aca="false">SUM(N19/N8)</f>
        <v>0.376647543662176</v>
      </c>
      <c r="O18" s="109" t="n">
        <f aca="false">SUM(O9)</f>
        <v>0.3</v>
      </c>
      <c r="P18" s="109" t="n">
        <f aca="false">SUM(P19/P8)</f>
        <v>0.371120953324829</v>
      </c>
      <c r="Q18" s="109" t="n">
        <f aca="false">SUM(Q9)</f>
        <v>0.3</v>
      </c>
      <c r="R18" s="109" t="n">
        <f aca="false">SUM(R19/R8)</f>
        <v>0.371120953324829</v>
      </c>
      <c r="S18" s="106"/>
    </row>
    <row r="19" customFormat="false" ht="13.8" hidden="false" customHeight="false" outlineLevel="0" collapsed="false">
      <c r="A19" s="111" t="s">
        <v>1436</v>
      </c>
      <c r="B19" s="162"/>
      <c r="C19" s="113" t="n">
        <f aca="false">SUM(C10+C16)</f>
        <v>254722</v>
      </c>
      <c r="D19" s="113" t="n">
        <f aca="false">SUM(D10+D16)</f>
        <v>213533</v>
      </c>
      <c r="E19" s="113" t="n">
        <f aca="false">SUM(E10+E16)</f>
        <v>172376</v>
      </c>
      <c r="F19" s="113" t="n">
        <f aca="false">SUM(F10+F16)</f>
        <v>24841</v>
      </c>
      <c r="G19" s="113" t="n">
        <f aca="false">SUM(G10+G16)</f>
        <v>30557</v>
      </c>
      <c r="H19" s="113" t="n">
        <f aca="false">SUM(H10+H16)</f>
        <v>49895</v>
      </c>
      <c r="I19" s="113" t="n">
        <f aca="false">SUM(I10+I16)</f>
        <v>420482</v>
      </c>
      <c r="J19" s="113" t="n">
        <f aca="false">SUM(J10+J16)</f>
        <v>100453</v>
      </c>
      <c r="K19" s="113" t="n">
        <f aca="false">SUM(K10+K16)</f>
        <v>13501</v>
      </c>
      <c r="L19" s="113" t="n">
        <f aca="false">SUM(L10+L16)</f>
        <v>90639</v>
      </c>
      <c r="M19" s="113" t="n">
        <f aca="false">SUM(M10+M16)</f>
        <v>69784</v>
      </c>
      <c r="N19" s="113" t="n">
        <f aca="false">SUM(N10+N16)</f>
        <v>124479</v>
      </c>
      <c r="O19" s="113" t="n">
        <f aca="false">SUM(O10)</f>
        <v>250000</v>
      </c>
      <c r="P19" s="113" t="n">
        <f aca="false">SUM(R19/P7)</f>
        <v>130438.5</v>
      </c>
      <c r="Q19" s="113" t="n">
        <f aca="false">SUM(Q10)</f>
        <v>3000000</v>
      </c>
      <c r="R19" s="140" t="n">
        <f aca="false">C19+D19+E19+F19+G19+H19+I19+J19+K19+L19+M19+N19</f>
        <v>1565262</v>
      </c>
      <c r="S19" s="150"/>
    </row>
    <row r="47" customFormat="false" ht="13.8" hidden="false" customHeight="false" outlineLevel="0" collapsed="false"/>
    <row r="48" customFormat="false" ht="13.2" hidden="false" customHeight="false" outlineLevel="0" collapsed="false">
      <c r="A48" s="94"/>
      <c r="B48" s="94"/>
      <c r="C48" s="95" t="s">
        <v>1419</v>
      </c>
      <c r="D48" s="95" t="s">
        <v>1313</v>
      </c>
      <c r="E48" s="95" t="s">
        <v>1315</v>
      </c>
      <c r="F48" s="95" t="s">
        <v>1319</v>
      </c>
      <c r="G48" s="95" t="s">
        <v>1322</v>
      </c>
      <c r="H48" s="95" t="s">
        <v>1420</v>
      </c>
      <c r="I48" s="95" t="s">
        <v>1329</v>
      </c>
      <c r="J48" s="95" t="s">
        <v>1331</v>
      </c>
      <c r="K48" s="95" t="s">
        <v>1333</v>
      </c>
      <c r="L48" s="95" t="s">
        <v>1336</v>
      </c>
      <c r="M48" s="95" t="s">
        <v>1338</v>
      </c>
      <c r="N48" s="95" t="s">
        <v>1341</v>
      </c>
      <c r="O48" s="157" t="str">
        <f aca="false">('EST. V.F.'!O5)</f>
        <v>2015 Monthly</v>
      </c>
      <c r="P48" s="157" t="str">
        <f aca="false">('EST. V.F.'!P5)</f>
        <v>2015 Monthly</v>
      </c>
      <c r="Q48" s="157" t="str">
        <f aca="false">('EST. V.F.'!Q5)</f>
        <v>2015 To Date</v>
      </c>
      <c r="R48" s="157" t="str">
        <f aca="false">('EST. V.F.'!R5)</f>
        <v>2015 To Date</v>
      </c>
      <c r="S48" s="157" t="str">
        <f aca="false">('EST. V.F.'!S5)</f>
        <v>2015 Annual</v>
      </c>
      <c r="T48" s="151" t="s">
        <v>1305</v>
      </c>
      <c r="U48" s="136"/>
    </row>
    <row r="49" customFormat="false" ht="13.2" hidden="false" customHeight="false" outlineLevel="0" collapsed="false">
      <c r="A49" s="99"/>
      <c r="B49" s="99"/>
      <c r="C49" s="100" t="s">
        <v>1424</v>
      </c>
      <c r="D49" s="100" t="s">
        <v>1424</v>
      </c>
      <c r="E49" s="100" t="s">
        <v>1424</v>
      </c>
      <c r="F49" s="100" t="s">
        <v>1424</v>
      </c>
      <c r="G49" s="100" t="s">
        <v>1424</v>
      </c>
      <c r="H49" s="100" t="s">
        <v>1424</v>
      </c>
      <c r="I49" s="100" t="s">
        <v>1424</v>
      </c>
      <c r="J49" s="100" t="s">
        <v>1424</v>
      </c>
      <c r="K49" s="100" t="s">
        <v>1424</v>
      </c>
      <c r="L49" s="100" t="s">
        <v>1424</v>
      </c>
      <c r="M49" s="100" t="s">
        <v>1424</v>
      </c>
      <c r="N49" s="100" t="s">
        <v>1424</v>
      </c>
      <c r="O49" s="100" t="s">
        <v>1425</v>
      </c>
      <c r="P49" s="101" t="s">
        <v>1426</v>
      </c>
      <c r="Q49" s="101" t="s">
        <v>1425</v>
      </c>
      <c r="R49" s="101" t="s">
        <v>1424</v>
      </c>
      <c r="S49" s="102" t="s">
        <v>1425</v>
      </c>
      <c r="T49" s="151"/>
    </row>
    <row r="50" customFormat="false" ht="15.6" hidden="false" customHeight="false" outlineLevel="0" collapsed="false">
      <c r="A50" s="103" t="s">
        <v>1427</v>
      </c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37" t="n">
        <f aca="false">SUM(P7)</f>
        <v>12</v>
      </c>
      <c r="Q50" s="104"/>
      <c r="R50" s="104"/>
      <c r="S50" s="106"/>
      <c r="T50" s="152"/>
    </row>
    <row r="51" customFormat="false" ht="13.2" hidden="false" customHeight="false" outlineLevel="0" collapsed="false">
      <c r="A51" s="131" t="s">
        <v>1428</v>
      </c>
      <c r="B51" s="108"/>
      <c r="C51" s="153" t="n">
        <f aca="false" t="array" ref="C51:C51">COUNT(IF('Bid Log'!$M$2:$M$341=Tables!$G5,IF('Bid Log'!$O$2:$O$341=Tables!$W2:$AZ2,'Bid Log'!$A$2:$A$341)))</f>
        <v>8</v>
      </c>
      <c r="D51" s="153" t="n">
        <f aca="false" t="array" ref="D51:D51">COUNT(IF('Bid Log'!$M$2:$M$341=Tables!$G5,IF('Bid Log'!$O$2:$O$341=Tables!$W3:$BA3,'Bid Log'!$A$2:$A$341)))</f>
        <v>22</v>
      </c>
      <c r="E51" s="153" t="n">
        <f aca="false" t="array" ref="E51:E51">COUNT(IF('Bid Log'!$M$2:$M$341=Tables!$G5,IF('Bid Log'!$O$2:$O$341=Tables!$W4:$AZ4,'Bid Log'!$A$2:$A$341)))</f>
        <v>13</v>
      </c>
      <c r="F51" s="153" t="n">
        <f aca="false" t="array" ref="F51:F51">COUNT(IF('Bid Log'!$M$2:$M$341=Tables!$G5,IF('Bid Log'!$O$2:$O$341=Tables!$W5:$BA5,'Bid Log'!$A$2:$A$341)))</f>
        <v>11</v>
      </c>
      <c r="G51" s="153" t="n">
        <f aca="false" t="array" ref="G51:G51">COUNT(IF('Bid Log'!$M$2:$M$341=Tables!$G5,IF('Bid Log'!$O$2:$O$341=Tables!$W6:$BA6,'Bid Log'!$A$2:$A$341)))</f>
        <v>14</v>
      </c>
      <c r="H51" s="153" t="n">
        <f aca="false" t="array" ref="H51:H51">COUNT(IF('Bid Log'!$M$2:$M$341=Tables!$G5,IF('Bid Log'!$O$2:$O$341=Tables!$W7:$AX7,'Bid Log'!$A$2:$A$341)))</f>
        <v>12</v>
      </c>
      <c r="I51" s="153" t="n">
        <f aca="false" t="array" ref="I51:I51">COUNT(IF('Bid Log'!$M$2:$M$341=Tables!$G5,IF('Bid Log'!$O$2:$O$341=Tables!$W8:$BA8,'Bid Log'!$A$2:$A$341)))</f>
        <v>13</v>
      </c>
      <c r="J51" s="153" t="n">
        <f aca="false" t="array" ref="J51:J51">COUNT(IF('Bid Log'!$M$2:$M$341=Tables!$G5,IF('Bid Log'!$O$2:$O$341=Tables!$W9:$AZ9,'Bid Log'!$A$2:$A$341)))</f>
        <v>14</v>
      </c>
      <c r="K51" s="153" t="n">
        <f aca="false" t="array" ref="K51:K51">COUNT(IF('Bid Log'!$M$2:$M$341=Tables!$G5,IF('Bid Log'!$O$2:$O$341=Tables!$W10:$BA10,'Bid Log'!$A$2:$A$341)))</f>
        <v>15</v>
      </c>
      <c r="L51" s="153" t="n">
        <f aca="false" t="array" ref="L51:L51">COUNT(IF('Bid Log'!$M$2:$M$341=Tables!$G5,IF('Bid Log'!$O$2:$O$341=Tables!$W11:$AZ11,'Bid Log'!$A$2:$A$341)))</f>
        <v>17</v>
      </c>
      <c r="M51" s="153" t="n">
        <f aca="false" t="array" ref="M51:M51">COUNT(IF('Bid Log'!$M$2:$M$341=Tables!$G5,IF('Bid Log'!$O$2:$O$341=Tables!$W12:$BA12,'Bid Log'!$A$2:$A$341)))</f>
        <v>12</v>
      </c>
      <c r="N51" s="153" t="n">
        <f aca="false" t="array" ref="N51:N51">COUNT(IF('Bid Log'!$M$2:$M$341=Tables!$G5,IF('Bid Log'!$O$2:$O$341=Tables!$W13:$BA13,'Bid Log'!$A$2:$A$341)))</f>
        <v>16</v>
      </c>
      <c r="O51" s="126" t="n">
        <f aca="false">SUM(S51/12)</f>
        <v>6.94444444444445</v>
      </c>
      <c r="P51" s="126" t="n">
        <f aca="false">SUM(R51/P$7)</f>
        <v>13.9166666666667</v>
      </c>
      <c r="Q51" s="126" t="n">
        <f aca="false">SUM(O51*P$7)</f>
        <v>83.3333333333333</v>
      </c>
      <c r="R51" s="126" t="n">
        <f aca="false">C51+D51+E51+F51+G51+H51+I51+J51+K51+L51+M51+N51</f>
        <v>167</v>
      </c>
      <c r="S51" s="128" t="n">
        <f aca="false">SUM(S53/S52)</f>
        <v>83.3333333333333</v>
      </c>
      <c r="T51" s="154" t="e">
        <f aca="false">SUM(R51+#REF!)</f>
        <v>#REF!</v>
      </c>
    </row>
    <row r="52" customFormat="false" ht="13.2" hidden="false" customHeight="false" outlineLevel="0" collapsed="false">
      <c r="A52" s="131" t="s">
        <v>1429</v>
      </c>
      <c r="B52" s="108"/>
      <c r="C52" s="109" t="n">
        <f aca="false">SUM(C53/C51)</f>
        <v>0.375</v>
      </c>
      <c r="D52" s="109" t="n">
        <f aca="false">SUM(D53/D51)</f>
        <v>0.545454545454545</v>
      </c>
      <c r="E52" s="109" t="n">
        <f aca="false">SUM(E53/E51)</f>
        <v>0.615384615384615</v>
      </c>
      <c r="F52" s="109" t="n">
        <f aca="false">SUM(F53/F51)</f>
        <v>0.454545454545455</v>
      </c>
      <c r="G52" s="109" t="n">
        <f aca="false">SUM(G53/G51)</f>
        <v>0.642857142857143</v>
      </c>
      <c r="H52" s="109" t="n">
        <f aca="false">SUM(H53/H51)</f>
        <v>0.5</v>
      </c>
      <c r="I52" s="109" t="n">
        <f aca="false">SUM(I53/I51)</f>
        <v>0.461538461538462</v>
      </c>
      <c r="J52" s="109" t="n">
        <f aca="false">SUM(J53/J51)</f>
        <v>0.428571428571429</v>
      </c>
      <c r="K52" s="109" t="n">
        <f aca="false">SUM(K53/K51)</f>
        <v>0.333333333333333</v>
      </c>
      <c r="L52" s="109" t="n">
        <f aca="false">SUM(L53/L51)</f>
        <v>0.588235294117647</v>
      </c>
      <c r="M52" s="109" t="n">
        <f aca="false">SUM(M53/M51)</f>
        <v>0.666666666666667</v>
      </c>
      <c r="N52" s="109" t="n">
        <f aca="false">SUM(N53/N51)</f>
        <v>0.375</v>
      </c>
      <c r="O52" s="109" t="n">
        <f aca="false">SUM(O53/O51)</f>
        <v>0.6</v>
      </c>
      <c r="P52" s="109" t="n">
        <f aca="false">SUM(P53/P51)</f>
        <v>0.502994011976047</v>
      </c>
      <c r="Q52" s="109" t="n">
        <f aca="false">SUM(Q53/Q51)</f>
        <v>0.6</v>
      </c>
      <c r="R52" s="109" t="n">
        <f aca="false">SUM(R53/R51)</f>
        <v>0.502994011976048</v>
      </c>
      <c r="S52" s="138" t="n">
        <v>0.6</v>
      </c>
      <c r="T52" s="155" t="e">
        <f aca="false" t="array" ref="T52:T52">SUM(T53/T51)</f>
        <v>#REF!</v>
      </c>
    </row>
    <row r="53" s="142" customFormat="true" ht="13.8" hidden="false" customHeight="false" outlineLevel="0" collapsed="false">
      <c r="A53" s="133" t="s">
        <v>1430</v>
      </c>
      <c r="B53" s="139"/>
      <c r="C53" s="156" t="n">
        <f aca="false" t="array" ref="C53:C53">COUNT(IF('Bid Log'!$AA$2:$AA$341=Tables!$J$3,IF('Bid Log'!$M$2:$M$341=Tables!$G5,IF('Bid Log'!$O$2:$O$341=Tables!$W2:$AZ2,'Bid Log'!$A$2:$A$341))))</f>
        <v>3</v>
      </c>
      <c r="D53" s="156" t="n">
        <f aca="false" t="array" ref="D53:D53">COUNT(IF('Bid Log'!$AA$2:$AA$341=Tables!$J$3,IF('Bid Log'!$M$2:$M$341=Tables!$G5,IF('Bid Log'!$O$2:$O$341=Tables!$W3:$BA3,'Bid Log'!$A$2:$A$341))))</f>
        <v>12</v>
      </c>
      <c r="E53" s="156" t="n">
        <f aca="false" t="array" ref="E53:E53">COUNT(IF('Bid Log'!$AA$2:$AA$341=Tables!$J$3,IF('Bid Log'!$M$2:$M$341=Tables!$G5,IF('Bid Log'!$O$2:$O$341=Tables!$W4:$AZ4,'Bid Log'!$A$2:$A$341))))</f>
        <v>8</v>
      </c>
      <c r="F53" s="156" t="n">
        <f aca="false" t="array" ref="F53:F53">COUNT(IF('Bid Log'!$AA$2:$AA$341=Tables!$J$3,IF('Bid Log'!$M$2:$M$341=Tables!$G5,IF('Bid Log'!$O$2:$O$341=Tables!$W5:$BA5,'Bid Log'!$A$2:$A$341))))</f>
        <v>5</v>
      </c>
      <c r="G53" s="156" t="n">
        <f aca="false" t="array" ref="G53:G53">COUNT(IF('Bid Log'!$AA$2:$AA$341=Tables!$J$3,IF('Bid Log'!$M$2:$M$341=Tables!$G5,IF('Bid Log'!$O$2:$O$341=Tables!$W6:$BA6,'Bid Log'!$A$2:$A$341))))</f>
        <v>9</v>
      </c>
      <c r="H53" s="156" t="n">
        <f aca="false" t="array" ref="H53:H53">COUNT(IF('Bid Log'!$AA$2:$AA$341=Tables!$J$3,IF('Bid Log'!$M$2:$M$341=Tables!$G5,IF('Bid Log'!$O$2:$O$341=Tables!$W7:$AX7,'Bid Log'!$A$2:$A$341))))</f>
        <v>6</v>
      </c>
      <c r="I53" s="156" t="n">
        <f aca="false" t="array" ref="I53:I53">COUNT(IF('Bid Log'!$AA$2:$AA$341=Tables!$J$3,IF('Bid Log'!$M$2:$M$341=Tables!$G5,IF('Bid Log'!$O$2:$O$341=Tables!$W8:$BA8,'Bid Log'!$A$2:$A$341))))</f>
        <v>6</v>
      </c>
      <c r="J53" s="156" t="n">
        <f aca="false" t="array" ref="J53:J53">COUNT(IF('Bid Log'!$AA$2:$AA$341=Tables!$J$3,IF('Bid Log'!$M$2:$M$341=Tables!$G5,IF('Bid Log'!$O$2:$O$341=Tables!$W9:$AZ9,'Bid Log'!$A$2:$A$341))))</f>
        <v>6</v>
      </c>
      <c r="K53" s="156" t="n">
        <f aca="false" t="array" ref="K53:K53">COUNT(IF('Bid Log'!$AA$2:$AA$341=Tables!$J$3,IF('Bid Log'!$M$2:$M$341=Tables!$G5,IF('Bid Log'!$O$2:$O$341=Tables!$W10:$BA10,'Bid Log'!$A$2:$A$341))))</f>
        <v>5</v>
      </c>
      <c r="L53" s="156" t="n">
        <f aca="false" t="array" ref="L53:L53">COUNT(IF('Bid Log'!$AA$2:$AA$341=Tables!$J$3,IF('Bid Log'!$M$2:$M$341=Tables!$G5,IF('Bid Log'!$O$2:$O$341=Tables!$W11:$AZ11,'Bid Log'!$A$2:$A$341))))</f>
        <v>10</v>
      </c>
      <c r="M53" s="156" t="n">
        <f aca="false" t="array" ref="M53:M53">COUNT(IF('Bid Log'!$AA$2:$AA$341=Tables!$J$3,IF('Bid Log'!$M$2:$M$341=Tables!$G5,IF('Bid Log'!$O$2:$O$341=Tables!$W12:$BA12,'Bid Log'!$A$2:$A$341))))</f>
        <v>8</v>
      </c>
      <c r="N53" s="156" t="n">
        <f aca="false" t="array" ref="N53:N53">COUNT(IF('Bid Log'!$AA$2:$AA$341=Tables!$J$3,IF('Bid Log'!$M$2:$M$341=Tables!$G5,IF('Bid Log'!$O$2:$O$341=Tables!$W13:$BA13,'Bid Log'!$A$2:$A$341))))</f>
        <v>6</v>
      </c>
      <c r="O53" s="140" t="n">
        <f aca="false">SUM(S53/12)</f>
        <v>4.16666666666667</v>
      </c>
      <c r="P53" s="140" t="n">
        <f aca="false">SUM(R53/P$7)</f>
        <v>7</v>
      </c>
      <c r="Q53" s="140" t="n">
        <f aca="false">SUM(O53*P50)</f>
        <v>50</v>
      </c>
      <c r="R53" s="140" t="n">
        <f aca="false">C53+D53+E53+F53+G53+H53+I53+J53+K53+L53+M53+N53</f>
        <v>84</v>
      </c>
      <c r="S53" s="141" t="n">
        <v>50</v>
      </c>
      <c r="T53" s="154" t="e">
        <f aca="false">SUM(R53+#REF!)</f>
        <v>#REF!</v>
      </c>
    </row>
    <row r="54" s="142" customFormat="true" ht="13.2" hidden="false" customHeight="false" outlineLevel="0" collapsed="false">
      <c r="A54" s="143"/>
      <c r="B54" s="144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6"/>
      <c r="P54" s="146"/>
      <c r="Q54" s="146"/>
      <c r="R54" s="146"/>
      <c r="S54" s="147"/>
      <c r="T54" s="154"/>
    </row>
    <row r="55" customFormat="false" ht="13.8" hidden="false" customHeight="false" outlineLevel="0" collapsed="false">
      <c r="A55" s="118"/>
      <c r="B55" s="118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54"/>
    </row>
    <row r="56" customFormat="false" ht="15.6" hidden="false" customHeight="false" outlineLevel="0" collapsed="false">
      <c r="A56" s="121" t="s">
        <v>1431</v>
      </c>
      <c r="B56" s="122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5"/>
    </row>
    <row r="57" s="142" customFormat="true" ht="13.2" hidden="false" customHeight="false" outlineLevel="0" collapsed="false">
      <c r="A57" s="131" t="s">
        <v>1432</v>
      </c>
      <c r="B57" s="148"/>
      <c r="C57" s="153" t="n">
        <f aca="false" t="array" ref="C57:C57">COUNT(IF('Bid Log'!$AA$2:$AA$341=Tables!$J$5,IF('Bid Log'!$M$2:$M$341=Tables!$G5,IF('Bid Log'!$O$2:$O$341=Tables!$W2:$AZ2,'Bid Log'!$A$2:$A$341))))</f>
        <v>0</v>
      </c>
      <c r="D57" s="153" t="n">
        <f aca="false" t="array" ref="D57:D57">COUNT(IF('Bid Log'!$AA$2:$AA$341=Tables!$J$5,IF('Bid Log'!$M$2:$M$341=Tables!$G5,IF('Bid Log'!$O$2:$O$341=Tables!$W3:$BA3,'Bid Log'!$A$2:$A$341))))</f>
        <v>0</v>
      </c>
      <c r="E57" s="153" t="n">
        <f aca="false" t="array" ref="E57:E57">COUNT(IF('Bid Log'!$AA$2:$AA$341=Tables!$J$5,IF('Bid Log'!$M$2:$M$341=Tables!$G5,IF('Bid Log'!$O$2:$O$341=Tables!$W4:$AZ4,'Bid Log'!$A$2:$A$341))))</f>
        <v>0</v>
      </c>
      <c r="F57" s="153" t="n">
        <f aca="false" t="array" ref="F57:F57">COUNT(IF('Bid Log'!$AA$2:$AA$341=Tables!$J$5,IF('Bid Log'!$M$2:$M$341=Tables!$G5,IF('Bid Log'!$O$2:$O$341=Tables!$W5:$BA5,'Bid Log'!$A$2:$A$341))))</f>
        <v>0</v>
      </c>
      <c r="G57" s="153" t="n">
        <f aca="false" t="array" ref="G57:G57">COUNT(IF('Bid Log'!$AA$2:$AA$341=Tables!$J$5,IF('Bid Log'!$M$2:$M$341=Tables!$G5,IF('Bid Log'!$O$2:$O$341=Tables!$W6:$BA6,'Bid Log'!$A$2:$A$341))))</f>
        <v>0</v>
      </c>
      <c r="H57" s="153" t="n">
        <f aca="false" t="array" ref="H57:H57">COUNT(IF('Bid Log'!$AA$2:$AA$341=Tables!$J$5,IF('Bid Log'!$M$2:$M$341=Tables!$G5,IF('Bid Log'!$O$2:$O$341=Tables!$W7:$AX7,'Bid Log'!$A$2:$A$341))))</f>
        <v>0</v>
      </c>
      <c r="I57" s="153" t="n">
        <f aca="false" t="array" ref="I57:I57">COUNT(IF('Bid Log'!$AA$2:$AA$341=Tables!$J$5,IF('Bid Log'!$M$2:$M$341=Tables!$G5,IF('Bid Log'!$O$2:$O$341=Tables!$W8:$BA8,'Bid Log'!$A$2:$A$341))))</f>
        <v>0</v>
      </c>
      <c r="J57" s="153" t="n">
        <f aca="false" t="array" ref="J57:J57">COUNT(IF('Bid Log'!$AA$2:$AA$341=Tables!$J$5,IF('Bid Log'!$M$2:$M$341=Tables!$G5,IF('Bid Log'!$O$2:$O$341=Tables!$W9:$AZ9,'Bid Log'!$A$2:$A$341))))</f>
        <v>0</v>
      </c>
      <c r="K57" s="153" t="n">
        <f aca="false" t="array" ref="K57:K57">COUNT(IF('Bid Log'!$AA$2:$AA$341=Tables!$J$5,IF('Bid Log'!$M$2:$M$341=Tables!$G5,IF('Bid Log'!$O$2:$O$341=Tables!$W10:$BA10,'Bid Log'!$A$2:$A$341))))</f>
        <v>0</v>
      </c>
      <c r="L57" s="153" t="n">
        <f aca="false" t="array" ref="L57:L57">COUNT(IF('Bid Log'!$AA$2:$AA$341=Tables!$J$5,IF('Bid Log'!$M$2:$M$341=Tables!$G5,IF('Bid Log'!$O$2:$O$341=Tables!$W11:$AZ11,'Bid Log'!$A$2:$A$341))))</f>
        <v>0</v>
      </c>
      <c r="M57" s="153" t="n">
        <f aca="false" t="array" ref="M57:M57">COUNT(IF('Bid Log'!$AA$2:$AA$341=Tables!$J$5,IF('Bid Log'!$M$2:$M$341=Tables!$G5,IF('Bid Log'!$O$2:$O$341=Tables!$W12:$BA12,'Bid Log'!$A$2:$A$341))))</f>
        <v>0</v>
      </c>
      <c r="N57" s="153" t="n">
        <f aca="false" t="array" ref="N57:N57">COUNT(IF('Bid Log'!$AA$2:$AA$341=Tables!$J$5,IF('Bid Log'!$M$2:$M$341=Tables!$G5,IF('Bid Log'!$O$2:$O$341=Tables!$W13:$BA13,'Bid Log'!$A$2:$A$341))))</f>
        <v>0</v>
      </c>
      <c r="O57" s="126"/>
      <c r="P57" s="126"/>
      <c r="Q57" s="126"/>
      <c r="R57" s="126" t="n">
        <f aca="false">C57+D57+E57+F57+G57+H57+I57+J57+K57+L57+M57+N57</f>
        <v>0</v>
      </c>
      <c r="S57" s="149"/>
      <c r="T57" s="154" t="e">
        <f aca="false">SUM(R57+#REF!)</f>
        <v>#REF!</v>
      </c>
    </row>
    <row r="58" customFormat="false" ht="13.2" hidden="false" customHeight="false" outlineLevel="0" collapsed="false">
      <c r="A58" s="129" t="s">
        <v>1433</v>
      </c>
      <c r="B58" s="108"/>
      <c r="C58" s="109" t="e">
        <f aca="false">SUM(C59/C57)</f>
        <v>#DIV/0!</v>
      </c>
      <c r="D58" s="109" t="e">
        <f aca="false">SUM(D59/D57)</f>
        <v>#DIV/0!</v>
      </c>
      <c r="E58" s="109" t="e">
        <f aca="false">SUM(E59/E57)</f>
        <v>#DIV/0!</v>
      </c>
      <c r="F58" s="109" t="e">
        <f aca="false">SUM(F59/F57)</f>
        <v>#DIV/0!</v>
      </c>
      <c r="G58" s="109" t="e">
        <f aca="false">SUM(G59/G57)</f>
        <v>#DIV/0!</v>
      </c>
      <c r="H58" s="109" t="e">
        <f aca="false">SUM(H59/H57)</f>
        <v>#DIV/0!</v>
      </c>
      <c r="I58" s="109" t="e">
        <f aca="false">SUM(I59/I57)</f>
        <v>#DIV/0!</v>
      </c>
      <c r="J58" s="109" t="e">
        <f aca="false">SUM(J59/J57)</f>
        <v>#DIV/0!</v>
      </c>
      <c r="K58" s="109" t="e">
        <f aca="false">SUM(K59/K57)</f>
        <v>#DIV/0!</v>
      </c>
      <c r="L58" s="109" t="e">
        <f aca="false">SUM(L59/L57)</f>
        <v>#DIV/0!</v>
      </c>
      <c r="M58" s="109" t="e">
        <f aca="false">SUM(M59/M57)</f>
        <v>#DIV/0!</v>
      </c>
      <c r="N58" s="109" t="e">
        <f aca="false">SUM(N59/N57)</f>
        <v>#DIV/0!</v>
      </c>
      <c r="O58" s="104"/>
      <c r="P58" s="109" t="n">
        <f aca="false">SUM(P59/P51)</f>
        <v>0</v>
      </c>
      <c r="Q58" s="104"/>
      <c r="R58" s="109" t="e">
        <f aca="false">SUM(R59/R57)</f>
        <v>#DIV/0!</v>
      </c>
      <c r="S58" s="106"/>
    </row>
    <row r="59" customFormat="false" ht="13.2" hidden="false" customHeight="false" outlineLevel="0" collapsed="false">
      <c r="A59" s="129" t="s">
        <v>1434</v>
      </c>
      <c r="B59" s="108"/>
      <c r="C59" s="153" t="n">
        <f aca="false" t="array" ref="C59:C59">SUM(IF('Bid Log'!$M$2:$M$341=Tables!$G5,IF('Bid Log'!$O$2:$O$341=Tables!$W27:$AZ27,'Bid Log'!$AC$2:$AC$341)))</f>
        <v>0</v>
      </c>
      <c r="D59" s="153" t="n">
        <f aca="false" t="array" ref="D59:D59">SUM(IF('Bid Log'!$M$2:$M$341=Tables!$G5,IF('Bid Log'!$O$2:$O$341=Tables!$W28:$BA28,'Bid Log'!$AC$2:$AC$341)))</f>
        <v>0</v>
      </c>
      <c r="E59" s="153" t="n">
        <f aca="false" t="array" ref="E59:E59">SUM(IF('Bid Log'!$M$2:$M$341=Tables!$G5,IF('Bid Log'!$O$2:$O$341=Tables!$W29:$AZ29,'Bid Log'!$AC$2:$AC$341)))</f>
        <v>0</v>
      </c>
      <c r="F59" s="153" t="n">
        <f aca="false" t="array" ref="F59:F59">SUM(IF('Bid Log'!$M$2:$M$341=Tables!$G5,IF('Bid Log'!$O$2:$O$341=Tables!$W31:$BA31,'Bid Log'!$AC$2:$AC$341)))</f>
        <v>0</v>
      </c>
      <c r="G59" s="153" t="n">
        <f aca="false" t="array" ref="G59:G59">SUM(IF('Bid Log'!$M$2:$M$341=Tables!$G5,IF('Bid Log'!$O$2:$O$341=Tables!$W32:$BA32,'Bid Log'!$AC$2:$AC$341)))</f>
        <v>0</v>
      </c>
      <c r="H59" s="153" t="n">
        <f aca="false" t="array" ref="H59:H59">SUM(IF('Bid Log'!$M$2:$M$341=Tables!$G5,IF('Bid Log'!$O$2:$O$341=Tables!$W33:$AX33,'Bid Log'!$AC$2:$AC$341)))</f>
        <v>0</v>
      </c>
      <c r="I59" s="153" t="n">
        <f aca="false" t="array" ref="I59:I59">SUM(IF('Bid Log'!$M$2:$M$341=Tables!$G5,IF('Bid Log'!$O$2:$O$341=Tables!$W34:$BA34,'Bid Log'!$AC$2:$AC$341)))</f>
        <v>0</v>
      </c>
      <c r="J59" s="153" t="n">
        <f aca="false" t="array" ref="J59:J59">SUM(IF('Bid Log'!$M$2:$M$341=Tables!$G5,IF('Bid Log'!$O$2:$O$341=Tables!$W35:$AZ35,'Bid Log'!$AC$2:$AC$341)))</f>
        <v>0</v>
      </c>
      <c r="K59" s="153" t="n">
        <f aca="false" t="array" ref="K59:K59">SUM(IF('Bid Log'!$M$2:$M$341=Tables!$G5,IF('Bid Log'!$O$2:$O$341=Tables!$W36:$BA36,'Bid Log'!$AC$2:$AC$341)))</f>
        <v>0</v>
      </c>
      <c r="L59" s="153" t="n">
        <f aca="false" t="array" ref="L59:L59">SUM(IF('Bid Log'!$M$2:$M$341=Tables!$G5,IF('Bid Log'!$O$2:$O$341=Tables!$W37:$AZ37,'Bid Log'!$AC$2:$AC$341)))</f>
        <v>0</v>
      </c>
      <c r="M59" s="153" t="n">
        <f aca="false" t="array" ref="M59:M59">SUM(IF('Bid Log'!$M$2:$M$341=Tables!$G5,IF('Bid Log'!$O$2:$O$341=Tables!$W38:$BA38,'Bid Log'!$AC$2:$AC$341)))</f>
        <v>0</v>
      </c>
      <c r="N59" s="153" t="n">
        <f aca="false" t="array" ref="N59:N59">SUM(IF('Bid Log'!$M$2:$M$341=Tables!$G5,IF('Bid Log'!$O$2:$O$341=Tables!$W41:$BA41,'Bid Log'!$AC$2:$AC$341)))</f>
        <v>0</v>
      </c>
      <c r="O59" s="104"/>
      <c r="P59" s="104" t="n">
        <f aca="false">SUM(R59/P50)</f>
        <v>0</v>
      </c>
      <c r="Q59" s="104"/>
      <c r="R59" s="126" t="n">
        <f aca="false">C59+D59+E59+F59+G59+H59+I59+J59+K59+L59+M59+N59</f>
        <v>0</v>
      </c>
      <c r="S59" s="106"/>
      <c r="T59" s="154"/>
    </row>
    <row r="60" customFormat="false" ht="13.2" hidden="false" customHeight="false" outlineLevel="0" collapsed="false">
      <c r="A60" s="131"/>
      <c r="B60" s="108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6"/>
      <c r="T60" s="154"/>
    </row>
    <row r="61" customFormat="false" ht="13.2" hidden="false" customHeight="false" outlineLevel="0" collapsed="false">
      <c r="A61" s="129" t="s">
        <v>1435</v>
      </c>
      <c r="B61" s="108"/>
      <c r="C61" s="109" t="n">
        <f aca="false">SUM(C62/C51)</f>
        <v>0.375</v>
      </c>
      <c r="D61" s="109" t="n">
        <f aca="false">SUM(D62/D51)</f>
        <v>0.545454545454545</v>
      </c>
      <c r="E61" s="109" t="n">
        <f aca="false">SUM(E62/E51)</f>
        <v>0.615384615384615</v>
      </c>
      <c r="F61" s="109" t="n">
        <f aca="false">SUM(F62/F51)</f>
        <v>0.454545454545455</v>
      </c>
      <c r="G61" s="109" t="n">
        <f aca="false">SUM(G62/G51)</f>
        <v>0.642857142857143</v>
      </c>
      <c r="H61" s="109" t="n">
        <f aca="false">SUM(H62/H51)</f>
        <v>0.5</v>
      </c>
      <c r="I61" s="109" t="n">
        <f aca="false">SUM(I62/I51)</f>
        <v>0.461538461538462</v>
      </c>
      <c r="J61" s="109" t="n">
        <f aca="false">SUM(J62/J51)</f>
        <v>0.428571428571429</v>
      </c>
      <c r="K61" s="109" t="n">
        <f aca="false">SUM(K62/K51)</f>
        <v>0.333333333333333</v>
      </c>
      <c r="L61" s="109" t="n">
        <f aca="false">SUM(L62/L51)</f>
        <v>0.588235294117647</v>
      </c>
      <c r="M61" s="109" t="n">
        <f aca="false">SUM(M62/M51)</f>
        <v>0.666666666666667</v>
      </c>
      <c r="N61" s="109" t="n">
        <f aca="false">SUM(N62/N51)</f>
        <v>0.375</v>
      </c>
      <c r="O61" s="109" t="n">
        <f aca="false">SUM(O52)</f>
        <v>0.6</v>
      </c>
      <c r="P61" s="109" t="n">
        <f aca="false">SUM(P62/P51)</f>
        <v>0.502994011976047</v>
      </c>
      <c r="Q61" s="109" t="n">
        <f aca="false">SUM(Q52)</f>
        <v>0.6</v>
      </c>
      <c r="R61" s="109" t="n">
        <f aca="false">SUM(R62/R51)</f>
        <v>0.502994011976048</v>
      </c>
      <c r="S61" s="106"/>
    </row>
    <row r="62" customFormat="false" ht="13.8" hidden="false" customHeight="false" outlineLevel="0" collapsed="false">
      <c r="A62" s="133" t="s">
        <v>1436</v>
      </c>
      <c r="B62" s="112"/>
      <c r="C62" s="113" t="n">
        <f aca="false">SUM(C53+C59)</f>
        <v>3</v>
      </c>
      <c r="D62" s="113" t="n">
        <f aca="false">SUM(D53+D59)</f>
        <v>12</v>
      </c>
      <c r="E62" s="113" t="n">
        <f aca="false">SUM(E53+E59)</f>
        <v>8</v>
      </c>
      <c r="F62" s="113" t="n">
        <f aca="false">SUM(F53+F59)</f>
        <v>5</v>
      </c>
      <c r="G62" s="113" t="n">
        <f aca="false">SUM(G53+G59)</f>
        <v>9</v>
      </c>
      <c r="H62" s="113" t="n">
        <f aca="false">SUM(H53+H59)</f>
        <v>6</v>
      </c>
      <c r="I62" s="113" t="n">
        <f aca="false">SUM(I53+I59)</f>
        <v>6</v>
      </c>
      <c r="J62" s="113" t="n">
        <f aca="false">SUM(J53+J59)</f>
        <v>6</v>
      </c>
      <c r="K62" s="113" t="n">
        <f aca="false">SUM(K53+K59)</f>
        <v>5</v>
      </c>
      <c r="L62" s="113" t="n">
        <f aca="false">SUM(L53+L59)</f>
        <v>10</v>
      </c>
      <c r="M62" s="113" t="n">
        <f aca="false">SUM(M53+M59)</f>
        <v>8</v>
      </c>
      <c r="N62" s="113" t="n">
        <f aca="false">SUM(N53+N59)</f>
        <v>6</v>
      </c>
      <c r="O62" s="113" t="n">
        <f aca="false">SUM(O53)</f>
        <v>4.16666666666667</v>
      </c>
      <c r="P62" s="113" t="n">
        <f aca="false">SUM(R62/P50)</f>
        <v>7</v>
      </c>
      <c r="Q62" s="113" t="n">
        <f aca="false">SUM(Q53)</f>
        <v>50</v>
      </c>
      <c r="R62" s="140" t="n">
        <f aca="false">C62+D62+E62+F62+G62+H62+I62+J62+K62+L62+M62+N62</f>
        <v>84</v>
      </c>
      <c r="S62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3.2" zeroHeight="false" outlineLevelRow="0" outlineLevelCol="0"/>
  <cols>
    <col collapsed="false" customWidth="true" hidden="false" outlineLevel="0" max="1" min="1" style="164" width="9.44"/>
    <col collapsed="false" customWidth="true" hidden="false" outlineLevel="0" max="2" min="2" style="164" width="10.58"/>
    <col collapsed="false" customWidth="true" hidden="false" outlineLevel="0" max="1025" min="3" style="164" width="9.44"/>
  </cols>
  <sheetData>
    <row r="3" customFormat="false" ht="13.2" hidden="false" customHeight="false" outlineLevel="0" collapsed="false">
      <c r="B3" s="164" t="s">
        <v>1443</v>
      </c>
    </row>
    <row r="4" customFormat="false" ht="13.2" hidden="false" customHeight="false" outlineLevel="0" collapsed="false">
      <c r="B4" s="164" t="s">
        <v>32</v>
      </c>
    </row>
    <row r="6" customFormat="false" ht="13.2" hidden="false" customHeight="false" outlineLevel="0" collapsed="false">
      <c r="B6" s="164" t="s">
        <v>1</v>
      </c>
    </row>
    <row r="7" customFormat="false" ht="13.2" hidden="false" customHeight="false" outlineLevel="0" collapsed="false">
      <c r="B7" s="164" t="s">
        <v>2</v>
      </c>
    </row>
    <row r="8" customFormat="false" ht="13.2" hidden="false" customHeight="false" outlineLevel="0" collapsed="false">
      <c r="B8" s="164" t="s">
        <v>1444</v>
      </c>
    </row>
    <row r="9" customFormat="false" ht="13.2" hidden="false" customHeight="false" outlineLevel="0" collapsed="false">
      <c r="B9" s="164" t="s">
        <v>8</v>
      </c>
    </row>
    <row r="10" customFormat="false" ht="13.2" hidden="false" customHeight="false" outlineLevel="0" collapsed="false">
      <c r="C10" s="164" t="s">
        <v>102</v>
      </c>
    </row>
    <row r="11" customFormat="false" ht="13.2" hidden="false" customHeight="false" outlineLevel="0" collapsed="false">
      <c r="C11" s="164" t="s">
        <v>91</v>
      </c>
    </row>
    <row r="12" customFormat="false" ht="13.2" hidden="false" customHeight="false" outlineLevel="0" collapsed="false">
      <c r="C12" s="164" t="s">
        <v>1075</v>
      </c>
    </row>
    <row r="13" customFormat="false" ht="13.2" hidden="false" customHeight="false" outlineLevel="0" collapsed="false">
      <c r="C13" s="164" t="s">
        <v>66</v>
      </c>
    </row>
    <row r="14" customFormat="false" ht="13.2" hidden="false" customHeight="false" outlineLevel="0" collapsed="false">
      <c r="C14" s="164" t="s">
        <v>181</v>
      </c>
    </row>
    <row r="15" customFormat="false" ht="13.2" hidden="false" customHeight="false" outlineLevel="0" collapsed="false">
      <c r="C15" s="164" t="s">
        <v>408</v>
      </c>
    </row>
    <row r="17" customFormat="false" ht="13.2" hidden="false" customHeight="false" outlineLevel="0" collapsed="false">
      <c r="B17" s="164" t="s">
        <v>1445</v>
      </c>
    </row>
    <row r="18" customFormat="false" ht="13.2" hidden="false" customHeight="false" outlineLevel="0" collapsed="false">
      <c r="C18" s="164" t="s">
        <v>5</v>
      </c>
    </row>
    <row r="19" customFormat="false" ht="13.2" hidden="false" customHeight="false" outlineLevel="0" collapsed="false">
      <c r="C19" s="164" t="s">
        <v>4</v>
      </c>
    </row>
    <row r="20" customFormat="false" ht="13.2" hidden="false" customHeight="false" outlineLevel="0" collapsed="false">
      <c r="C20" s="164" t="s">
        <v>1446</v>
      </c>
    </row>
    <row r="21" customFormat="false" ht="13.2" hidden="false" customHeight="false" outlineLevel="0" collapsed="false">
      <c r="C21" s="164" t="s">
        <v>1447</v>
      </c>
    </row>
    <row r="22" customFormat="false" ht="13.2" hidden="false" customHeight="false" outlineLevel="0" collapsed="false">
      <c r="C22" s="164" t="s">
        <v>1448</v>
      </c>
    </row>
    <row r="26" customFormat="false" ht="13.2" hidden="false" customHeight="false" outlineLevel="0" collapsed="false">
      <c r="B26" s="164" t="s">
        <v>1449</v>
      </c>
    </row>
    <row r="27" customFormat="false" ht="13.2" hidden="false" customHeight="false" outlineLevel="0" collapsed="false">
      <c r="C27" s="164" t="s">
        <v>64</v>
      </c>
    </row>
    <row r="28" customFormat="false" ht="13.2" hidden="false" customHeight="false" outlineLevel="0" collapsed="false">
      <c r="C28" s="164" t="s">
        <v>1314</v>
      </c>
    </row>
    <row r="29" customFormat="false" ht="13.2" hidden="false" customHeight="false" outlineLevel="0" collapsed="false">
      <c r="C29" s="164" t="s">
        <v>1450</v>
      </c>
    </row>
    <row r="30" customFormat="false" ht="13.2" hidden="false" customHeight="false" outlineLevel="0" collapsed="false">
      <c r="B30" s="164" t="s">
        <v>1451</v>
      </c>
    </row>
    <row r="31" customFormat="false" ht="13.2" hidden="false" customHeight="false" outlineLevel="0" collapsed="false">
      <c r="B31" s="164" t="s">
        <v>1452</v>
      </c>
    </row>
    <row r="32" customFormat="false" ht="13.2" hidden="false" customHeight="false" outlineLevel="0" collapsed="false">
      <c r="C32" s="164" t="s">
        <v>1453</v>
      </c>
    </row>
    <row r="33" customFormat="false" ht="13.2" hidden="false" customHeight="false" outlineLevel="0" collapsed="false">
      <c r="C33" s="164" t="s">
        <v>1441</v>
      </c>
    </row>
    <row r="35" customFormat="false" ht="13.2" hidden="false" customHeight="false" outlineLevel="0" collapsed="false">
      <c r="B35" s="164" t="s">
        <v>14</v>
      </c>
    </row>
    <row r="37" customFormat="false" ht="13.2" hidden="false" customHeight="false" outlineLevel="0" collapsed="false">
      <c r="B37" s="164" t="s">
        <v>9</v>
      </c>
    </row>
    <row r="38" customFormat="false" ht="13.2" hidden="false" customHeight="false" outlineLevel="0" collapsed="false">
      <c r="C38" s="164" t="s">
        <v>1454</v>
      </c>
    </row>
    <row r="39" customFormat="false" ht="13.2" hidden="false" customHeight="false" outlineLevel="0" collapsed="false">
      <c r="C39" s="164" t="s">
        <v>1455</v>
      </c>
    </row>
    <row r="40" customFormat="false" ht="13.2" hidden="false" customHeight="false" outlineLevel="0" collapsed="false">
      <c r="C40" s="164" t="s">
        <v>1456</v>
      </c>
    </row>
    <row r="41" customFormat="false" ht="13.2" hidden="false" customHeight="false" outlineLevel="0" collapsed="false">
      <c r="C41" s="164" t="s">
        <v>435</v>
      </c>
    </row>
    <row r="44" customFormat="false" ht="13.2" hidden="false" customHeight="false" outlineLevel="0" collapsed="false">
      <c r="B44" s="164" t="s">
        <v>1457</v>
      </c>
    </row>
    <row r="45" customFormat="false" ht="13.2" hidden="false" customHeight="false" outlineLevel="0" collapsed="false">
      <c r="B45" s="164" t="s">
        <v>1458</v>
      </c>
    </row>
    <row r="47" customFormat="false" ht="13.2" hidden="false" customHeight="false" outlineLevel="0" collapsed="false">
      <c r="B47" s="164" t="s">
        <v>1459</v>
      </c>
    </row>
    <row r="48" customFormat="false" ht="13.2" hidden="false" customHeight="false" outlineLevel="0" collapsed="false">
      <c r="B48" s="164" t="s">
        <v>1460</v>
      </c>
    </row>
    <row r="49" customFormat="false" ht="13.2" hidden="false" customHeight="false" outlineLevel="0" collapsed="false">
      <c r="B49" s="164" t="s">
        <v>1461</v>
      </c>
    </row>
    <row r="52" customFormat="false" ht="13.2" hidden="false" customHeight="false" outlineLevel="0" collapsed="false">
      <c r="B52" s="164" t="s">
        <v>1462</v>
      </c>
    </row>
    <row r="54" customFormat="false" ht="13.2" hidden="false" customHeight="false" outlineLevel="0" collapsed="false">
      <c r="B54" s="164" t="s">
        <v>1463</v>
      </c>
    </row>
    <row r="55" customFormat="false" ht="13.2" hidden="false" customHeight="false" outlineLevel="0" collapsed="false">
      <c r="B55" s="164" t="s">
        <v>1464</v>
      </c>
    </row>
    <row r="56" customFormat="false" ht="13.2" hidden="false" customHeight="false" outlineLevel="0" collapsed="false">
      <c r="B56" s="164" t="s">
        <v>1465</v>
      </c>
    </row>
    <row r="58" customFormat="false" ht="13.2" hidden="false" customHeight="false" outlineLevel="0" collapsed="false">
      <c r="B58" s="164" t="s">
        <v>26</v>
      </c>
    </row>
    <row r="59" customFormat="false" ht="13.2" hidden="false" customHeight="false" outlineLevel="0" collapsed="false">
      <c r="C59" s="164" t="s">
        <v>1327</v>
      </c>
    </row>
    <row r="60" customFormat="false" ht="13.2" hidden="false" customHeight="false" outlineLevel="0" collapsed="false">
      <c r="C60" s="164" t="s">
        <v>1318</v>
      </c>
    </row>
    <row r="61" customFormat="false" ht="13.2" hidden="false" customHeight="false" outlineLevel="0" collapsed="false">
      <c r="C61" s="164" t="s">
        <v>71</v>
      </c>
    </row>
    <row r="62" customFormat="false" ht="13.2" hidden="false" customHeight="false" outlineLevel="0" collapsed="false">
      <c r="C62" s="164" t="s">
        <v>77</v>
      </c>
    </row>
    <row r="63" customFormat="false" ht="13.2" hidden="false" customHeight="false" outlineLevel="0" collapsed="false">
      <c r="C63" s="164" t="s">
        <v>172</v>
      </c>
    </row>
    <row r="64" customFormat="false" ht="13.2" hidden="false" customHeight="false" outlineLevel="0" collapsed="false">
      <c r="C64" s="164" t="s">
        <v>1330</v>
      </c>
    </row>
    <row r="65" customFormat="false" ht="13.2" hidden="false" customHeight="false" outlineLevel="0" collapsed="false">
      <c r="C65" s="164" t="s">
        <v>1466</v>
      </c>
    </row>
    <row r="68" customFormat="false" ht="13.2" hidden="false" customHeight="false" outlineLevel="0" collapsed="false">
      <c r="B68" s="164" t="s">
        <v>1467</v>
      </c>
    </row>
    <row r="69" customFormat="false" ht="13.2" hidden="false" customHeight="false" outlineLevel="0" collapsed="false">
      <c r="B69" s="164" t="s">
        <v>1468</v>
      </c>
    </row>
    <row r="70" customFormat="false" ht="13.2" hidden="false" customHeight="false" outlineLevel="0" collapsed="false">
      <c r="C70" s="164" t="s">
        <v>1469</v>
      </c>
    </row>
    <row r="71" customFormat="false" ht="13.2" hidden="false" customHeight="false" outlineLevel="0" collapsed="false">
      <c r="C71" s="164" t="s">
        <v>1308</v>
      </c>
    </row>
    <row r="72" customFormat="false" ht="13.2" hidden="false" customHeight="false" outlineLevel="0" collapsed="false">
      <c r="C72" s="164" t="s">
        <v>1307</v>
      </c>
    </row>
    <row r="73" customFormat="false" ht="13.2" hidden="false" customHeight="false" outlineLevel="0" collapsed="false">
      <c r="C73" s="164" t="s">
        <v>1470</v>
      </c>
    </row>
    <row r="75" customFormat="false" ht="13.2" hidden="false" customHeight="false" outlineLevel="0" collapsed="false">
      <c r="B75" s="164" t="s">
        <v>1471</v>
      </c>
    </row>
    <row r="76" customFormat="false" ht="13.2" hidden="false" customHeight="false" outlineLevel="0" collapsed="false">
      <c r="C76" s="164" t="s">
        <v>1469</v>
      </c>
    </row>
    <row r="77" customFormat="false" ht="13.2" hidden="false" customHeight="false" outlineLevel="0" collapsed="false">
      <c r="C77" s="164" t="s">
        <v>1308</v>
      </c>
    </row>
    <row r="78" customFormat="false" ht="13.2" hidden="false" customHeight="false" outlineLevel="0" collapsed="false">
      <c r="C78" s="164" t="s">
        <v>1307</v>
      </c>
    </row>
    <row r="79" customFormat="false" ht="13.2" hidden="false" customHeight="false" outlineLevel="0" collapsed="false">
      <c r="C79" s="164" t="s">
        <v>1470</v>
      </c>
    </row>
    <row r="80" customFormat="false" ht="13.2" hidden="false" customHeight="false" outlineLevel="0" collapsed="false">
      <c r="C80" s="164" t="s">
        <v>1472</v>
      </c>
    </row>
    <row r="81" customFormat="false" ht="13.2" hidden="false" customHeight="false" outlineLevel="0" collapsed="false">
      <c r="D81" s="164" t="s">
        <v>1460</v>
      </c>
    </row>
    <row r="84" customFormat="false" ht="13.2" hidden="false" customHeight="false" outlineLevel="0" collapsed="false">
      <c r="B84" s="164" t="s">
        <v>1473</v>
      </c>
    </row>
    <row r="85" customFormat="false" ht="13.2" hidden="false" customHeight="false" outlineLevel="0" collapsed="false">
      <c r="C85" s="164" t="s">
        <v>1469</v>
      </c>
    </row>
    <row r="86" customFormat="false" ht="13.2" hidden="false" customHeight="false" outlineLevel="0" collapsed="false">
      <c r="C86" s="164" t="s">
        <v>1308</v>
      </c>
    </row>
    <row r="87" customFormat="false" ht="13.2" hidden="false" customHeight="false" outlineLevel="0" collapsed="false">
      <c r="C87" s="164" t="s">
        <v>1307</v>
      </c>
    </row>
    <row r="88" customFormat="false" ht="13.2" hidden="false" customHeight="false" outlineLevel="0" collapsed="false">
      <c r="C88" s="164" t="s">
        <v>1470</v>
      </c>
    </row>
    <row r="89" customFormat="false" ht="13.2" hidden="false" customHeight="false" outlineLevel="0" collapsed="false">
      <c r="C89" s="164" t="s">
        <v>1472</v>
      </c>
    </row>
    <row r="90" customFormat="false" ht="13.2" hidden="false" customHeight="false" outlineLevel="0" collapsed="false">
      <c r="D90" s="164" t="s">
        <v>1460</v>
      </c>
    </row>
    <row r="93" customFormat="false" ht="13.2" hidden="false" customHeight="false" outlineLevel="0" collapsed="false">
      <c r="B93" s="164" t="s">
        <v>1474</v>
      </c>
    </row>
    <row r="94" customFormat="false" ht="13.2" hidden="false" customHeight="false" outlineLevel="0" collapsed="false">
      <c r="C94" s="164" t="s">
        <v>1469</v>
      </c>
    </row>
    <row r="95" customFormat="false" ht="13.2" hidden="false" customHeight="false" outlineLevel="0" collapsed="false">
      <c r="C95" s="164" t="s">
        <v>1308</v>
      </c>
    </row>
    <row r="96" customFormat="false" ht="13.2" hidden="false" customHeight="false" outlineLevel="0" collapsed="false">
      <c r="C96" s="164" t="s">
        <v>1307</v>
      </c>
    </row>
    <row r="97" customFormat="false" ht="13.2" hidden="false" customHeight="false" outlineLevel="0" collapsed="false">
      <c r="C97" s="164" t="s">
        <v>1470</v>
      </c>
    </row>
    <row r="98" customFormat="false" ht="13.2" hidden="false" customHeight="false" outlineLevel="0" collapsed="false">
      <c r="C98" s="164" t="s">
        <v>1472</v>
      </c>
    </row>
    <row r="99" customFormat="false" ht="13.2" hidden="false" customHeight="false" outlineLevel="0" collapsed="false">
      <c r="D99" s="164" t="s">
        <v>1460</v>
      </c>
    </row>
    <row r="102" customFormat="false" ht="13.2" hidden="false" customHeight="false" outlineLevel="0" collapsed="false">
      <c r="B102" s="164" t="s">
        <v>1475</v>
      </c>
      <c r="C102" s="164" t="s">
        <v>1476</v>
      </c>
    </row>
    <row r="103" customFormat="false" ht="13.2" hidden="false" customHeight="false" outlineLevel="0" collapsed="false">
      <c r="C103" s="164" t="s">
        <v>1469</v>
      </c>
    </row>
    <row r="104" customFormat="false" ht="13.2" hidden="false" customHeight="false" outlineLevel="0" collapsed="false">
      <c r="C104" s="164" t="s">
        <v>1308</v>
      </c>
    </row>
    <row r="105" customFormat="false" ht="13.2" hidden="false" customHeight="false" outlineLevel="0" collapsed="false">
      <c r="C105" s="164" t="s">
        <v>1307</v>
      </c>
    </row>
    <row r="106" customFormat="false" ht="13.2" hidden="false" customHeight="false" outlineLevel="0" collapsed="false">
      <c r="C106" s="164" t="s">
        <v>1470</v>
      </c>
    </row>
    <row r="107" customFormat="false" ht="13.2" hidden="false" customHeight="false" outlineLevel="0" collapsed="false">
      <c r="C107" s="164" t="s">
        <v>1472</v>
      </c>
    </row>
    <row r="108" customFormat="false" ht="13.2" hidden="false" customHeight="false" outlineLevel="0" collapsed="false">
      <c r="D108" s="164" t="s">
        <v>1460</v>
      </c>
    </row>
    <row r="111" customFormat="false" ht="13.2" hidden="false" customHeight="false" outlineLevel="0" collapsed="false">
      <c r="B111" s="164" t="s">
        <v>1475</v>
      </c>
      <c r="C111" s="164" t="s">
        <v>1477</v>
      </c>
    </row>
    <row r="112" customFormat="false" ht="13.2" hidden="false" customHeight="false" outlineLevel="0" collapsed="false">
      <c r="C112" s="164" t="s">
        <v>1469</v>
      </c>
    </row>
    <row r="113" customFormat="false" ht="13.2" hidden="false" customHeight="false" outlineLevel="0" collapsed="false">
      <c r="C113" s="164" t="s">
        <v>1308</v>
      </c>
    </row>
    <row r="114" customFormat="false" ht="13.2" hidden="false" customHeight="false" outlineLevel="0" collapsed="false">
      <c r="C114" s="164" t="s">
        <v>1307</v>
      </c>
    </row>
    <row r="115" customFormat="false" ht="13.2" hidden="false" customHeight="false" outlineLevel="0" collapsed="false">
      <c r="C115" s="164" t="s">
        <v>1470</v>
      </c>
    </row>
    <row r="116" customFormat="false" ht="13.2" hidden="false" customHeight="false" outlineLevel="0" collapsed="false">
      <c r="C116" s="164" t="s">
        <v>1472</v>
      </c>
    </row>
    <row r="117" customFormat="false" ht="13.2" hidden="false" customHeight="false" outlineLevel="0" collapsed="false">
      <c r="D117" s="164" t="s">
        <v>1460</v>
      </c>
    </row>
    <row r="120" customFormat="false" ht="13.2" hidden="false" customHeight="false" outlineLevel="0" collapsed="false">
      <c r="B120" s="164" t="s">
        <v>1478</v>
      </c>
    </row>
    <row r="121" customFormat="false" ht="13.2" hidden="false" customHeight="false" outlineLevel="0" collapsed="false">
      <c r="C121" s="164" t="s">
        <v>1443</v>
      </c>
    </row>
    <row r="122" customFormat="false" ht="13.2" hidden="false" customHeight="false" outlineLevel="0" collapsed="false">
      <c r="C122" s="164" t="s">
        <v>1479</v>
      </c>
    </row>
    <row r="123" customFormat="false" ht="13.2" hidden="false" customHeight="false" outlineLevel="0" collapsed="false">
      <c r="C123" s="164" t="s">
        <v>1472</v>
      </c>
    </row>
    <row r="124" customFormat="false" ht="13.2" hidden="false" customHeight="false" outlineLevel="0" collapsed="false">
      <c r="C124" s="164" t="s">
        <v>14</v>
      </c>
    </row>
    <row r="125" customFormat="false" ht="13.2" hidden="false" customHeight="false" outlineLevel="0" collapsed="false">
      <c r="C125" s="164" t="s">
        <v>26</v>
      </c>
    </row>
    <row r="126" customFormat="false" ht="13.2" hidden="false" customHeight="false" outlineLevel="0" collapsed="false">
      <c r="C126" s="164" t="s">
        <v>9</v>
      </c>
    </row>
    <row r="127" customFormat="false" ht="13.2" hidden="false" customHeight="false" outlineLevel="0" collapsed="false">
      <c r="C127" s="164" t="s">
        <v>1308</v>
      </c>
    </row>
    <row r="128" customFormat="false" ht="13.2" hidden="false" customHeight="false" outlineLevel="0" collapsed="false">
      <c r="C128" s="164" t="s">
        <v>1480</v>
      </c>
    </row>
    <row r="129" customFormat="false" ht="13.2" hidden="false" customHeight="false" outlineLevel="0" collapsed="false">
      <c r="C129" s="164" t="s">
        <v>1307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2016-04-26T18:04:38Z</cp:lastPrinted>
  <dcterms:modified xsi:type="dcterms:W3CDTF">2020-05-19T20:54:25Z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