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_rels/externalLink2.xml.rels" ContentType="application/vnd.openxmlformats-package.relationship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d Log" sheetId="1" state="visible" r:id="rId2"/>
    <sheet name="Totals" sheetId="2" state="visible" r:id="rId3"/>
    <sheet name="Tables" sheetId="3" state="visible" r:id="rId4"/>
    <sheet name="EST. V.F." sheetId="4" state="visible" r:id="rId5"/>
    <sheet name="Estimating" sheetId="5" state="visible" r:id="rId6"/>
    <sheet name="Project Mgmt." sheetId="6" state="visible" r:id="rId7"/>
    <sheet name="SP" sheetId="7" state="visible" r:id="rId8"/>
    <sheet name="Sheet1" sheetId="8" state="visible" r:id="rId9"/>
    <sheet name="Sheet2" sheetId="9" state="visible" r:id="rId10"/>
    <sheet name="Sheet3" sheetId="10" state="visible" r:id="rId11"/>
    <sheet name="Sheet4" sheetId="11" state="hidden" r:id="rId12"/>
  </sheets>
  <externalReferences>
    <externalReference r:id="rId13"/>
    <externalReference r:id="rId14"/>
  </externalReferences>
  <definedNames>
    <definedName function="false" hidden="false" localSheetId="0" name="_xlnm.Print_Area" vbProcedure="false">'Bid Log'!$A$1:$AM$289</definedName>
    <definedName function="false" hidden="false" localSheetId="0" name="_xlnm.Print_Titles" vbProcedure="false">'Bid Log'!$A:$B,'Bid Log'!$1:$1</definedName>
    <definedName function="false" hidden="true" localSheetId="0" name="_xlnm._FilterDatabase" vbProcedure="false">'Bid Log'!$A$1:$BI$418</definedName>
    <definedName function="false" hidden="false" localSheetId="3" name="_xlnm.Print_Area" vbProcedure="false">'EST. V.F.'!$A$1:$S$59</definedName>
    <definedName function="false" hidden="false" localSheetId="1" name="_xlnm.Print_Area" vbProcedure="false">Totals!$A$1:$X$70</definedName>
    <definedName function="false" hidden="false" localSheetId="1" name="_xlnm.Print_Titles" vbProcedure="false">Totals!$A:$A,Totals!$1:$1</definedName>
    <definedName function="false" hidden="false" name="BidType" vbProcedure="false">Tables!$D$3:$D$7</definedName>
    <definedName function="false" hidden="false" name="Department" vbProcedure="false">Tables!$G$3:$G$4</definedName>
    <definedName function="false" hidden="false" name="DesignType" vbProcedure="false">Tables!$E$3:$E$5</definedName>
    <definedName function="false" hidden="false" name="Division" vbProcedure="false">Tables!$H$3:$H$5</definedName>
    <definedName function="false" hidden="false" name="Employee" vbProcedure="false">Tables!$F$3:$F$25</definedName>
    <definedName function="false" hidden="false" name="GC" vbProcedure="false">Tables!$L$3:$L$144</definedName>
    <definedName function="false" hidden="false" name="Local" vbProcedure="false">Tables!$B$3:$B$8</definedName>
    <definedName function="false" hidden="false" name="ProjectStatus" vbProcedure="false">Tables!$J$3:$J$10</definedName>
    <definedName function="false" hidden="false" name="ProjectType" vbProcedure="false">Tables!$C$3:$C$11</definedName>
    <definedName function="false" hidden="false" name="State" vbProcedure="false">Tables!$A$3:$A$4</definedName>
    <definedName function="false" hidden="false" localSheetId="0" name="_xlnm.Print_Titles" vbProcedure="false">'Bid Log'!$A:$B,'Bid Log'!$1:$1</definedName>
    <definedName function="false" hidden="false" localSheetId="1" name="_xlnm.Print_Titles" vbProcedure="false">Totals!$A:$A,Totals!$1:$1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R22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Frank Gandara:
</t>
        </r>
        <r>
          <rPr>
            <sz val="9"/>
            <color rgb="FF000000"/>
            <rFont val="Tahoma"/>
            <family val="2"/>
            <charset val="1"/>
          </rPr>
          <t xml:space="preserve">South Lobby OT Adder</t>
        </r>
      </text>
    </comment>
    <comment ref="S22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Frank Gandara:
</t>
        </r>
        <r>
          <rPr>
            <sz val="9"/>
            <color rgb="FF000000"/>
            <rFont val="Tahoma"/>
            <family val="2"/>
            <charset val="1"/>
          </rPr>
          <t xml:space="preserve">North Lobby OT Adder</t>
        </r>
      </text>
    </comment>
  </commentList>
</comments>
</file>

<file path=xl/sharedStrings.xml><?xml version="1.0" encoding="utf-8"?>
<sst xmlns="http://schemas.openxmlformats.org/spreadsheetml/2006/main" count="6003" uniqueCount="1419">
  <si>
    <t xml:space="preserve">Est. #</t>
  </si>
  <si>
    <t xml:space="preserve">Project Name</t>
  </si>
  <si>
    <t xml:space="preserve">Project Description</t>
  </si>
  <si>
    <t xml:space="preserve">Street Address</t>
  </si>
  <si>
    <t xml:space="preserve">City</t>
  </si>
  <si>
    <t xml:space="preserve">State</t>
  </si>
  <si>
    <t xml:space="preserve">Local</t>
  </si>
  <si>
    <t xml:space="preserve">SQ. FT.</t>
  </si>
  <si>
    <t xml:space="preserve">Project Type</t>
  </si>
  <si>
    <t xml:space="preserve">Bid Type</t>
  </si>
  <si>
    <t xml:space="preserve">Design Type</t>
  </si>
  <si>
    <t xml:space="preserve">Estimator</t>
  </si>
  <si>
    <t xml:space="preserve">DEPT</t>
  </si>
  <si>
    <t xml:space="preserve">Div.</t>
  </si>
  <si>
    <t xml:space="preserve">Bid Date</t>
  </si>
  <si>
    <t xml:space="preserve">Base Bid</t>
  </si>
  <si>
    <t xml:space="preserve">Cost SF</t>
  </si>
  <si>
    <t xml:space="preserve">Alt. #1</t>
  </si>
  <si>
    <t xml:space="preserve">Alt #2</t>
  </si>
  <si>
    <t xml:space="preserve">Alt. #3</t>
  </si>
  <si>
    <t xml:space="preserve">Alt #4</t>
  </si>
  <si>
    <t xml:space="preserve">Alt. #5</t>
  </si>
  <si>
    <t xml:space="preserve">Alt #6</t>
  </si>
  <si>
    <t xml:space="preserve">Overhead</t>
  </si>
  <si>
    <t xml:space="preserve">Profit</t>
  </si>
  <si>
    <t xml:space="preserve">MU $ Bid</t>
  </si>
  <si>
    <t xml:space="preserve">Bid Status</t>
  </si>
  <si>
    <t xml:space="preserve">Probability</t>
  </si>
  <si>
    <t xml:space="preserve">Projection</t>
  </si>
  <si>
    <t xml:space="preserve">Start Date</t>
  </si>
  <si>
    <t xml:space="preserve">Comp. Date</t>
  </si>
  <si>
    <t xml:space="preserve">Award Date</t>
  </si>
  <si>
    <t xml:space="preserve">Job #</t>
  </si>
  <si>
    <t xml:space="preserve">Contract $</t>
  </si>
  <si>
    <t xml:space="preserve">MU $ Contract</t>
  </si>
  <si>
    <t xml:space="preserve">GC Awarded</t>
  </si>
  <si>
    <t xml:space="preserve">GC Awarded Est./PM.</t>
  </si>
  <si>
    <t xml:space="preserve">GC #1</t>
  </si>
  <si>
    <t xml:space="preserve">GC #1 Est./PM.</t>
  </si>
  <si>
    <t xml:space="preserve">GC #2</t>
  </si>
  <si>
    <t xml:space="preserve">GC #2 Est./PM.</t>
  </si>
  <si>
    <t xml:space="preserve">GC #3</t>
  </si>
  <si>
    <t xml:space="preserve">GC #3 Est./PM.</t>
  </si>
  <si>
    <t xml:space="preserve">GC #4</t>
  </si>
  <si>
    <t xml:space="preserve">GC #4 Est./PM.</t>
  </si>
  <si>
    <t xml:space="preserve">GC #5</t>
  </si>
  <si>
    <t xml:space="preserve">GC #5 Est./PM.</t>
  </si>
  <si>
    <t xml:space="preserve">EC #1</t>
  </si>
  <si>
    <t xml:space="preserve">EC #1 $</t>
  </si>
  <si>
    <t xml:space="preserve">EC #2</t>
  </si>
  <si>
    <t xml:space="preserve">EC #2 $</t>
  </si>
  <si>
    <t xml:space="preserve">EC #3</t>
  </si>
  <si>
    <t xml:space="preserve">EC #3 $</t>
  </si>
  <si>
    <t xml:space="preserve">EC #4</t>
  </si>
  <si>
    <t xml:space="preserve">EC #4 $</t>
  </si>
  <si>
    <t xml:space="preserve">EC #5</t>
  </si>
  <si>
    <t xml:space="preserve">EC #5 $</t>
  </si>
  <si>
    <t xml:space="preserve">EC #6</t>
  </si>
  <si>
    <t xml:space="preserve">EC #6 $</t>
  </si>
  <si>
    <t xml:space="preserve">Bid Results Comments</t>
  </si>
  <si>
    <t xml:space="preserve">COH - Fox North Renovation</t>
  </si>
  <si>
    <t xml:space="preserve">Office/Laboratory TI</t>
  </si>
  <si>
    <t xml:space="preserve">1500 East Duarte Rd.</t>
  </si>
  <si>
    <t xml:space="preserve">Duarte</t>
  </si>
  <si>
    <t xml:space="preserve">CA</t>
  </si>
  <si>
    <t xml:space="preserve">441 OC</t>
  </si>
  <si>
    <t xml:space="preserve">TI</t>
  </si>
  <si>
    <t xml:space="preserve">Select Bid List</t>
  </si>
  <si>
    <t xml:space="preserve">Engineered</t>
  </si>
  <si>
    <t xml:space="preserve">Steve </t>
  </si>
  <si>
    <t xml:space="preserve">Est.</t>
  </si>
  <si>
    <t xml:space="preserve">Lost</t>
  </si>
  <si>
    <t xml:space="preserve">Cannon</t>
  </si>
  <si>
    <t xml:space="preserve">Eliot Hansen</t>
  </si>
  <si>
    <t xml:space="preserve">The Schools First Credit Union</t>
  </si>
  <si>
    <t xml:space="preserve">New Construction</t>
  </si>
  <si>
    <t xml:space="preserve">Tustin</t>
  </si>
  <si>
    <t xml:space="preserve">Comercial</t>
  </si>
  <si>
    <t xml:space="preserve">Negotiated</t>
  </si>
  <si>
    <t xml:space="preserve">Design/ Assist</t>
  </si>
  <si>
    <t xml:space="preserve">Frank</t>
  </si>
  <si>
    <t xml:space="preserve">Snyder Langston</t>
  </si>
  <si>
    <t xml:space="preserve">G. Lundt</t>
  </si>
  <si>
    <t xml:space="preserve">Swinerton</t>
  </si>
  <si>
    <t xml:space="preserve">Chris Spencer</t>
  </si>
  <si>
    <t xml:space="preserve">B-Braun Medical, TCU Skid</t>
  </si>
  <si>
    <t xml:space="preserve">Roof Mounted TCU</t>
  </si>
  <si>
    <t xml:space="preserve">2525 McGaw Ave</t>
  </si>
  <si>
    <t xml:space="preserve">Irvine</t>
  </si>
  <si>
    <t xml:space="preserve">Industrial</t>
  </si>
  <si>
    <t xml:space="preserve">Competitive</t>
  </si>
  <si>
    <t xml:space="preserve">Brian</t>
  </si>
  <si>
    <t xml:space="preserve">S.P.</t>
  </si>
  <si>
    <t xml:space="preserve">Awarded</t>
  </si>
  <si>
    <t xml:space="preserve">Blizzard B15 QA Phase 2</t>
  </si>
  <si>
    <t xml:space="preserve">Office Tenant Improvement</t>
  </si>
  <si>
    <t xml:space="preserve">16251 Laguna Canyon Rd</t>
  </si>
  <si>
    <t xml:space="preserve">Unknown</t>
  </si>
  <si>
    <t xml:space="preserve">HBC</t>
  </si>
  <si>
    <t xml:space="preserve">J. Turner</t>
  </si>
  <si>
    <t xml:space="preserve">PSPH Pharmacy</t>
  </si>
  <si>
    <t xml:space="preserve">Pharmacy Remodel</t>
  </si>
  <si>
    <t xml:space="preserve">1300 W. 7th St.</t>
  </si>
  <si>
    <t xml:space="preserve">San Pedro</t>
  </si>
  <si>
    <t xml:space="preserve">11 LA</t>
  </si>
  <si>
    <t xml:space="preserve">Hospital</t>
  </si>
  <si>
    <t xml:space="preserve">Don V</t>
  </si>
  <si>
    <t xml:space="preserve">B-Braun Medical, Valencia </t>
  </si>
  <si>
    <t xml:space="preserve">Exterior Light Study</t>
  </si>
  <si>
    <t xml:space="preserve">1200 Valencia </t>
  </si>
  <si>
    <t xml:space="preserve">Budget</t>
  </si>
  <si>
    <t xml:space="preserve">Design/Build</t>
  </si>
  <si>
    <t xml:space="preserve">OCC Art Building TI room 322</t>
  </si>
  <si>
    <t xml:space="preserve">New lighting and outlets</t>
  </si>
  <si>
    <t xml:space="preserve">3333 Fairview </t>
  </si>
  <si>
    <t xml:space="preserve">Costa Mesa</t>
  </si>
  <si>
    <t xml:space="preserve">Doyle</t>
  </si>
  <si>
    <t xml:space="preserve">Medtronics</t>
  </si>
  <si>
    <t xml:space="preserve">5290 California Ave</t>
  </si>
  <si>
    <t xml:space="preserve">Turelk</t>
  </si>
  <si>
    <t xml:space="preserve">C. Powell</t>
  </si>
  <si>
    <t xml:space="preserve">Larry Witten</t>
  </si>
  <si>
    <t xml:space="preserve">B-Braun Medical-Duplex</t>
  </si>
  <si>
    <t xml:space="preserve">Assist Siemens</t>
  </si>
  <si>
    <t xml:space="preserve">Wewalk Irvine - The Boardwalk</t>
  </si>
  <si>
    <t xml:space="preserve">18565 &amp; 18575 Jamboree Rd.</t>
  </si>
  <si>
    <t xml:space="preserve">Pete Cali</t>
  </si>
  <si>
    <t xml:space="preserve">Craig Powell</t>
  </si>
  <si>
    <t xml:space="preserve">Nazareno</t>
  </si>
  <si>
    <t xml:space="preserve">Sunwest</t>
  </si>
  <si>
    <t xml:space="preserve">AJK</t>
  </si>
  <si>
    <t xml:space="preserve">AeRobotix - GKN</t>
  </si>
  <si>
    <t xml:space="preserve">Robotic Booth</t>
  </si>
  <si>
    <t xml:space="preserve">Garden Grove</t>
  </si>
  <si>
    <t xml:space="preserve">AAA starter replacement</t>
  </si>
  <si>
    <t xml:space="preserve">Replace 3 starters and pilot lights</t>
  </si>
  <si>
    <t xml:space="preserve">3350 Harbor Blvd</t>
  </si>
  <si>
    <t xml:space="preserve">Blizzrd B1 Restroom / Breakroom Remodel</t>
  </si>
  <si>
    <t xml:space="preserve">Restroom, Traning, Copy/Pring, Lounge</t>
  </si>
  <si>
    <t xml:space="preserve">One Blizzard Way</t>
  </si>
  <si>
    <t xml:space="preserve">Jeff P.</t>
  </si>
  <si>
    <t xml:space="preserve">Not Built</t>
  </si>
  <si>
    <t xml:space="preserve">Trevor Caudill</t>
  </si>
  <si>
    <t xml:space="preserve">B|Braun Medical Components Office</t>
  </si>
  <si>
    <t xml:space="preserve">TI Remodel</t>
  </si>
  <si>
    <t xml:space="preserve">Joey's - DTLA</t>
  </si>
  <si>
    <t xml:space="preserve">Resturant TI</t>
  </si>
  <si>
    <t xml:space="preserve">700 West 7th St., Suite S430</t>
  </si>
  <si>
    <t xml:space="preserve">LA</t>
  </si>
  <si>
    <t xml:space="preserve">Shawmut</t>
  </si>
  <si>
    <t xml:space="preserve">Conner Webber</t>
  </si>
  <si>
    <t xml:space="preserve">Apria Under floor whip removal</t>
  </si>
  <si>
    <t xml:space="preserve">Remove whips from Data Center</t>
  </si>
  <si>
    <t xml:space="preserve">Lakeshore Towers Fixture replacemetn</t>
  </si>
  <si>
    <t xml:space="preserve">Furnish and replace damaged fixtures</t>
  </si>
  <si>
    <t xml:space="preserve">B|Braun Medical PAB</t>
  </si>
  <si>
    <t xml:space="preserve">Rapid Roll and Double Chem Door</t>
  </si>
  <si>
    <t xml:space="preserve">Lakewhore Towers Retaill Space 5 Panel</t>
  </si>
  <si>
    <t xml:space="preserve">Retail Tenant Improvement</t>
  </si>
  <si>
    <t xml:space="preserve">18007 Von Karman Ave</t>
  </si>
  <si>
    <t xml:space="preserve">Paragon Services </t>
  </si>
  <si>
    <t xml:space="preserve">Joel Pugh</t>
  </si>
  <si>
    <t xml:space="preserve">Smartstop new circuit and data for lobby sign 4th fl</t>
  </si>
  <si>
    <t xml:space="preserve">Circuit for 4th fl lobby elev. Sign</t>
  </si>
  <si>
    <t xml:space="preserve">10 Terrance</t>
  </si>
  <si>
    <t xml:space="preserve">Ladera Ranch</t>
  </si>
  <si>
    <t xml:space="preserve">Mesa Water District HVAC &amp; Roof Replacement</t>
  </si>
  <si>
    <t xml:space="preserve">Connection  Rooftop HVAC equip.</t>
  </si>
  <si>
    <t xml:space="preserve">1965 Placentia Ave</t>
  </si>
  <si>
    <t xml:space="preserve">Edwards Life Sciences Campus Expansion Ph0</t>
  </si>
  <si>
    <t xml:space="preserve">New Construction - Generators</t>
  </si>
  <si>
    <t xml:space="preserve">17111 Redhill</t>
  </si>
  <si>
    <t xml:space="preserve">n/a</t>
  </si>
  <si>
    <t xml:space="preserve">Site</t>
  </si>
  <si>
    <t xml:space="preserve">G. Loynd</t>
  </si>
  <si>
    <t xml:space="preserve">DPR</t>
  </si>
  <si>
    <t xml:space="preserve">C. Corbin</t>
  </si>
  <si>
    <t xml:space="preserve">AAA San Diego Demark</t>
  </si>
  <si>
    <t xml:space="preserve">Work at Demark</t>
  </si>
  <si>
    <t xml:space="preserve">2440 Hotel Circle North</t>
  </si>
  <si>
    <t xml:space="preserve">San Diego</t>
  </si>
  <si>
    <t xml:space="preserve">AAA El Cajon Demark</t>
  </si>
  <si>
    <t xml:space="preserve">2987 Jamacha Rd</t>
  </si>
  <si>
    <t xml:space="preserve">El Cajon</t>
  </si>
  <si>
    <t xml:space="preserve">Not Bid</t>
  </si>
  <si>
    <t xml:space="preserve">B|Braun Medical</t>
  </si>
  <si>
    <t xml:space="preserve"> T&amp;M Not to exceed</t>
  </si>
  <si>
    <t xml:space="preserve">AAA Parking Lot Lighting Upgrade</t>
  </si>
  <si>
    <t xml:space="preserve">Insall LED pole heads</t>
  </si>
  <si>
    <t xml:space="preserve">Multiple sites</t>
  </si>
  <si>
    <t xml:space="preserve">OC &amp; LA</t>
  </si>
  <si>
    <t xml:space="preserve">AAA Laguna Hills 2nd floor restack</t>
  </si>
  <si>
    <t xml:space="preserve">Cube reconfig 2nd floor</t>
  </si>
  <si>
    <t xml:space="preserve">25181 Paseo De Alicia</t>
  </si>
  <si>
    <t xml:space="preserve">Laguna Hills</t>
  </si>
  <si>
    <t xml:space="preserve">5 Peters Canyon Suite 300 new circuit</t>
  </si>
  <si>
    <t xml:space="preserve">New circuit and outlet suite 300</t>
  </si>
  <si>
    <t xml:space="preserve">5 Peters Canyon RD</t>
  </si>
  <si>
    <t xml:space="preserve">5 Peters Canyon IR and GFCI testing</t>
  </si>
  <si>
    <t xml:space="preserve">Main GFCI and IR scan for building</t>
  </si>
  <si>
    <t xml:space="preserve">Thales clean gear and GFCI main testing</t>
  </si>
  <si>
    <t xml:space="preserve">Main GFCI, breaker test and clean gear </t>
  </si>
  <si>
    <t xml:space="preserve">58 Discovery</t>
  </si>
  <si>
    <t xml:space="preserve">Blizzard Bldg.2 Team 4 Second Floor Ph#1</t>
  </si>
  <si>
    <t xml:space="preserve">TI Remodel 2nd Floor</t>
  </si>
  <si>
    <t xml:space="preserve">5 Blizzard Way</t>
  </si>
  <si>
    <t xml:space="preserve">B|Braun Medical </t>
  </si>
  <si>
    <t xml:space="preserve">Door Interlock Budget</t>
  </si>
  <si>
    <t xml:space="preserve">P.M.</t>
  </si>
  <si>
    <t xml:space="preserve">Pending</t>
  </si>
  <si>
    <t xml:space="preserve">HHI LDRP Remodel</t>
  </si>
  <si>
    <t xml:space="preserve">Hospital Tenant Improvement</t>
  </si>
  <si>
    <t xml:space="preserve">16200 Sand Canyon RD.</t>
  </si>
  <si>
    <t xml:space="preserve">G. West</t>
  </si>
  <si>
    <t xml:space="preserve">B|Braun Medical, Autoclave</t>
  </si>
  <si>
    <t xml:space="preserve">Added autoclave</t>
  </si>
  <si>
    <t xml:space="preserve">B|Braun Medical, Sub-Station D</t>
  </si>
  <si>
    <t xml:space="preserve">Demo Old Stability Rooms</t>
  </si>
  <si>
    <t xml:space="preserve">B|Braun Medical Tustin Warehouse</t>
  </si>
  <si>
    <t xml:space="preserve">Tennant Improvement</t>
  </si>
  <si>
    <t xml:space="preserve">Valencia</t>
  </si>
  <si>
    <t xml:space="preserve">B|Braun Medical, SCE Service</t>
  </si>
  <si>
    <t xml:space="preserve">New SCE service</t>
  </si>
  <si>
    <t xml:space="preserve">TBD</t>
  </si>
  <si>
    <t xml:space="preserve">AAA Mission Viejo Demark</t>
  </si>
  <si>
    <t xml:space="preserve">Demark Work</t>
  </si>
  <si>
    <t xml:space="preserve">27805 Santa Margarita Pkwy</t>
  </si>
  <si>
    <t xml:space="preserve">Mission Viejo</t>
  </si>
  <si>
    <t xml:space="preserve">AAA San Clemente Demark</t>
  </si>
  <si>
    <t xml:space="preserve">San Clemente</t>
  </si>
  <si>
    <t xml:space="preserve">OCC Adams Parking underground</t>
  </si>
  <si>
    <t xml:space="preserve">Underground and slab work</t>
  </si>
  <si>
    <t xml:space="preserve">Adams and Pinecreek</t>
  </si>
  <si>
    <t xml:space="preserve">Providence St. Joseph </t>
  </si>
  <si>
    <t xml:space="preserve">New ED &amp; Urgent Care at Med. Ctr.</t>
  </si>
  <si>
    <t xml:space="preserve">501 S. Buena Vista Street</t>
  </si>
  <si>
    <t xml:space="preserve">Burbank</t>
  </si>
  <si>
    <t xml:space="preserve">Dan Luckhardt</t>
  </si>
  <si>
    <t xml:space="preserve">Walnut Village Phase 1 - Façade &amp; Site</t>
  </si>
  <si>
    <t xml:space="preserve">Site Improvements</t>
  </si>
  <si>
    <t xml:space="preserve">14407-14493 Cluver Dr</t>
  </si>
  <si>
    <t xml:space="preserve">Cuesta Const.</t>
  </si>
  <si>
    <t xml:space="preserve">M Paquette</t>
  </si>
  <si>
    <t xml:space="preserve">B|Braun Medical Mixing Tanks</t>
  </si>
  <si>
    <t xml:space="preserve">Structural Upgrades</t>
  </si>
  <si>
    <t xml:space="preserve">Blizzard B22- ROM</t>
  </si>
  <si>
    <t xml:space="preserve">Temp Braodcast </t>
  </si>
  <si>
    <t xml:space="preserve">4 Jenner</t>
  </si>
  <si>
    <t xml:space="preserve">Jeff S</t>
  </si>
  <si>
    <t xml:space="preserve">B|Braun Medical 5 kV Switchgear</t>
  </si>
  <si>
    <t xml:space="preserve">Existing Gear Mods Service A</t>
  </si>
  <si>
    <t xml:space="preserve">Newmeyer &amp; Dillion</t>
  </si>
  <si>
    <t xml:space="preserve">Tennant Improvement on (3) Floors</t>
  </si>
  <si>
    <t xml:space="preserve">895 Dove St. </t>
  </si>
  <si>
    <t xml:space="preserve">Newport Beach</t>
  </si>
  <si>
    <t xml:space="preserve">The YAP Building</t>
  </si>
  <si>
    <t xml:space="preserve">Tennant Improvement 2 Floors</t>
  </si>
  <si>
    <t xml:space="preserve">16148 Sand Canyon RD.</t>
  </si>
  <si>
    <t xml:space="preserve">Smartstop 2 new circuits and whip connection</t>
  </si>
  <si>
    <t xml:space="preserve">4th floor furniture restack</t>
  </si>
  <si>
    <t xml:space="preserve">AAA new outlets 4th floor exec office</t>
  </si>
  <si>
    <t xml:space="preserve">outlet for TV for 4th floor office</t>
  </si>
  <si>
    <t xml:space="preserve">Charter TV outlet and Server Room outlet</t>
  </si>
  <si>
    <t xml:space="preserve">Outlet for TV and server room</t>
  </si>
  <si>
    <t xml:space="preserve">17777 Town Center</t>
  </si>
  <si>
    <t xml:space="preserve">Cerritos</t>
  </si>
  <si>
    <t xml:space="preserve">Providence Breeze change dressing room lights</t>
  </si>
  <si>
    <t xml:space="preserve">Modify lights in 4 dressing rooms</t>
  </si>
  <si>
    <t xml:space="preserve">5215 Torrance Blvd</t>
  </si>
  <si>
    <t xml:space="preserve">Torrance</t>
  </si>
  <si>
    <t xml:space="preserve">OCC Machine shop New Sodick machine</t>
  </si>
  <si>
    <t xml:space="preserve">New power for Sodick Machine</t>
  </si>
  <si>
    <t xml:space="preserve">New Leibert units for MOB</t>
  </si>
  <si>
    <t xml:space="preserve">Work for Airtronix new Leibert units</t>
  </si>
  <si>
    <t xml:space="preserve">1301 N. Tustin</t>
  </si>
  <si>
    <t xml:space="preserve">Santa Ana</t>
  </si>
  <si>
    <t xml:space="preserve">B-Braun Medical, 3rd Floor Mixing</t>
  </si>
  <si>
    <t xml:space="preserve">Retrofit Lighting</t>
  </si>
  <si>
    <t xml:space="preserve">B-Braun Medical, Facility Wide Arc Flash Data</t>
  </si>
  <si>
    <t xml:space="preserve">Assist Etap in collecting Data</t>
  </si>
  <si>
    <t xml:space="preserve">Screenworks Shop Relocation</t>
  </si>
  <si>
    <t xml:space="preserve">Design build to wire new shop</t>
  </si>
  <si>
    <t xml:space="preserve">1900 Compton Ave.</t>
  </si>
  <si>
    <t xml:space="preserve">Corona</t>
  </si>
  <si>
    <t xml:space="preserve">Kabafusion 2 new outlets on existing circuits</t>
  </si>
  <si>
    <t xml:space="preserve">Add 2 new outlets on existing circuits</t>
  </si>
  <si>
    <t xml:space="preserve">McDermott Will &amp; Emery </t>
  </si>
  <si>
    <t xml:space="preserve">18565 Jamboree Rd. 2nd Flr</t>
  </si>
  <si>
    <t xml:space="preserve">P. Cali</t>
  </si>
  <si>
    <t xml:space="preserve">Providence Breeze EPO covers</t>
  </si>
  <si>
    <t xml:space="preserve">20 EPO covers</t>
  </si>
  <si>
    <t xml:space="preserve">B-Braun Medical, Sub-A Labeling</t>
  </si>
  <si>
    <t xml:space="preserve">Trace and Label Shunt Wiring</t>
  </si>
  <si>
    <t xml:space="preserve">Boardwalk Café</t>
  </si>
  <si>
    <t xml:space="preserve">New Café of Main Lobby</t>
  </si>
  <si>
    <t xml:space="preserve">18575 Jamboree Road</t>
  </si>
  <si>
    <t xml:space="preserve">B|Braun Medical, Tustin </t>
  </si>
  <si>
    <t xml:space="preserve">Stability Chamber</t>
  </si>
  <si>
    <t xml:space="preserve">B|Braun</t>
  </si>
  <si>
    <t xml:space="preserve">Pacificwest refeed parking lot lighting budget</t>
  </si>
  <si>
    <t xml:space="preserve">Refeed exsiting parking lights budget</t>
  </si>
  <si>
    <t xml:space="preserve">26541 Aliso Creek</t>
  </si>
  <si>
    <t xml:space="preserve">Aliso Viejo</t>
  </si>
  <si>
    <t xml:space="preserve">HHC Tustin Legacy PT, IM &amp; HOI - X-Ray room</t>
  </si>
  <si>
    <t xml:space="preserve">Imaging Room Tenant Improvement</t>
  </si>
  <si>
    <t xml:space="preserve">15000 Kensington Park Dr.</t>
  </si>
  <si>
    <t xml:space="preserve">Specialty</t>
  </si>
  <si>
    <t xml:space="preserve">Bill </t>
  </si>
  <si>
    <t xml:space="preserve">B-Braun Medical, Vault Conduits</t>
  </si>
  <si>
    <t xml:space="preserve">Trace conduits</t>
  </si>
  <si>
    <t xml:space="preserve">Illutris Pharmecutical</t>
  </si>
  <si>
    <t xml:space="preserve">131 Innovation, Ste. 150</t>
  </si>
  <si>
    <t xml:space="preserve">Adam Herig</t>
  </si>
  <si>
    <t xml:space="preserve">Waddell &amp; Reed new outlets</t>
  </si>
  <si>
    <t xml:space="preserve">15 new outlets on existing circuits</t>
  </si>
  <si>
    <t xml:space="preserve">18101 Von Karman #1940</t>
  </si>
  <si>
    <t xml:space="preserve">B-Braun Medical, Sub-Station PM</t>
  </si>
  <si>
    <t xml:space="preserve">Preventitive Maintenance-Sub-Stations</t>
  </si>
  <si>
    <t xml:space="preserve">Boardwalk 5th Floor Spec Suite</t>
  </si>
  <si>
    <t xml:space="preserve">18565 Jamboree Rd. 5th flr</t>
  </si>
  <si>
    <t xml:space="preserve">Tenant Health Care</t>
  </si>
  <si>
    <t xml:space="preserve">AC Equipment Feeds</t>
  </si>
  <si>
    <t xml:space="preserve">Anaheim</t>
  </si>
  <si>
    <t xml:space="preserve">Lakeshore Plaza - Dos Lagos, Bldg A</t>
  </si>
  <si>
    <t xml:space="preserve">New 4 Story Office Building</t>
  </si>
  <si>
    <t xml:space="preserve">4140 Temescal Canyon Rd.</t>
  </si>
  <si>
    <t xml:space="preserve">440 RS</t>
  </si>
  <si>
    <t xml:space="preserve">Shell</t>
  </si>
  <si>
    <t xml:space="preserve">Jingxi Li</t>
  </si>
  <si>
    <t xml:space="preserve">Exit signs for common areas</t>
  </si>
  <si>
    <t xml:space="preserve">Exit sign addtion for common areas</t>
  </si>
  <si>
    <t xml:space="preserve">13252 Garden Grove Blvd.</t>
  </si>
  <si>
    <t xml:space="preserve">Fountain Valley Regional Hospital Replace SqD meter</t>
  </si>
  <si>
    <t xml:space="preserve">Replace defective SqD power meter</t>
  </si>
  <si>
    <t xml:space="preserve">17100 Euclid St.</t>
  </si>
  <si>
    <t xml:space="preserve">Fountain Valley</t>
  </si>
  <si>
    <t xml:space="preserve">Kaiser Bellflower investigation for Swinerton</t>
  </si>
  <si>
    <t xml:space="preserve">2 load studys and site labor 6th floor</t>
  </si>
  <si>
    <t xml:space="preserve">Bellflower</t>
  </si>
  <si>
    <t xml:space="preserve">AAA Costa Mesa Fullfillment services</t>
  </si>
  <si>
    <t xml:space="preserve">Change panel and add 2 circuits</t>
  </si>
  <si>
    <t xml:space="preserve">Tuscany Cheese new outlet and data stub</t>
  </si>
  <si>
    <t xml:space="preserve">New outlet and data stub</t>
  </si>
  <si>
    <t xml:space="preserve">18101 Von Karman #220</t>
  </si>
  <si>
    <t xml:space="preserve">Thales roof top antenna power and contorls</t>
  </si>
  <si>
    <t xml:space="preserve">New power for roof antennas and control</t>
  </si>
  <si>
    <t xml:space="preserve">53 Discovery</t>
  </si>
  <si>
    <t xml:space="preserve">Control Air new AC unit for Tenant Health</t>
  </si>
  <si>
    <t xml:space="preserve">New AC power</t>
  </si>
  <si>
    <t xml:space="preserve">1400 Douglas Ave</t>
  </si>
  <si>
    <t xml:space="preserve">AAA Redlands Convert pole heads to LED</t>
  </si>
  <si>
    <t xml:space="preserve">Convert 7 pole heads to LED</t>
  </si>
  <si>
    <t xml:space="preserve">1330 Industrial Park Ave.</t>
  </si>
  <si>
    <t xml:space="preserve">Redlands</t>
  </si>
  <si>
    <t xml:space="preserve">Edwards HVC - Men's Locker Room</t>
  </si>
  <si>
    <t xml:space="preserve">Locker room renovation</t>
  </si>
  <si>
    <t xml:space="preserve">1435 McGaw Avenue</t>
  </si>
  <si>
    <t xml:space="preserve">Samueli Academy Student Innovation Center</t>
  </si>
  <si>
    <t xml:space="preserve">New School Buildings and Site work</t>
  </si>
  <si>
    <t xml:space="preserve">1901 N, Fairview Street</t>
  </si>
  <si>
    <t xml:space="preserve">Fred Wallitsch</t>
  </si>
  <si>
    <t xml:space="preserve">B|Braun Medical Sub Stations C-K-H-J</t>
  </si>
  <si>
    <t xml:space="preserve">Sub C,K,H,J Replacement</t>
  </si>
  <si>
    <t xml:space="preserve">B|Braun Medical PAC 90 </t>
  </si>
  <si>
    <t xml:space="preserve">Cafeteria Restroom Upgrade</t>
  </si>
  <si>
    <t xml:space="preserve">Prime Huntington Beach</t>
  </si>
  <si>
    <t xml:space="preserve">17772 Beach Blvd.</t>
  </si>
  <si>
    <t xml:space="preserve">Huntington Beach</t>
  </si>
  <si>
    <t xml:space="preserve">Prime Garden Grove</t>
  </si>
  <si>
    <t xml:space="preserve">12601 Garden Grove Blvd.</t>
  </si>
  <si>
    <t xml:space="preserve">Prime Glendora</t>
  </si>
  <si>
    <t xml:space="preserve">150 W. Rte. 66</t>
  </si>
  <si>
    <t xml:space="preserve">Glendora</t>
  </si>
  <si>
    <t xml:space="preserve">Prime Monclair</t>
  </si>
  <si>
    <t xml:space="preserve">5000 San Bernadino St.</t>
  </si>
  <si>
    <t xml:space="preserve">Montclair</t>
  </si>
  <si>
    <t xml:space="preserve">Prime San Dimas</t>
  </si>
  <si>
    <t xml:space="preserve">1350 W. Covina Blvd.</t>
  </si>
  <si>
    <t xml:space="preserve">San Dimas</t>
  </si>
  <si>
    <t xml:space="preserve">Prime Chino</t>
  </si>
  <si>
    <t xml:space="preserve">5451 Walnut Ave.</t>
  </si>
  <si>
    <t xml:space="preserve">Chino</t>
  </si>
  <si>
    <t xml:space="preserve">B|Braun Medical LED Upgrade</t>
  </si>
  <si>
    <t xml:space="preserve">Glass Line Lamp Replacement</t>
  </si>
  <si>
    <t xml:space="preserve">B|Braun Medical, New Office at E3</t>
  </si>
  <si>
    <t xml:space="preserve">TI for New Office</t>
  </si>
  <si>
    <t xml:space="preserve">Prime West Anaheim</t>
  </si>
  <si>
    <t xml:space="preserve">3033 West Orange Ave.</t>
  </si>
  <si>
    <t xml:space="preserve">Nelson HPS</t>
  </si>
  <si>
    <t xml:space="preserve">M. Stewart</t>
  </si>
  <si>
    <t xml:space="preserve">Prime LaPalma</t>
  </si>
  <si>
    <t xml:space="preserve">7901 Walker St.</t>
  </si>
  <si>
    <t xml:space="preserve">La Palma</t>
  </si>
  <si>
    <t xml:space="preserve">B|Braun Medical, Electronics Shop</t>
  </si>
  <si>
    <t xml:space="preserve">Added switches and receptacles</t>
  </si>
  <si>
    <t xml:space="preserve">Equity Partners 10 exit signs</t>
  </si>
  <si>
    <t xml:space="preserve">Furnish 10 exit signs</t>
  </si>
  <si>
    <t xml:space="preserve">AAA Cafeteria generator tie and support</t>
  </si>
  <si>
    <t xml:space="preserve">Tie CF genset to panel</t>
  </si>
  <si>
    <t xml:space="preserve">Good Shephard Lutheran Youth Center</t>
  </si>
  <si>
    <t xml:space="preserve">New lighting and power for roof work</t>
  </si>
  <si>
    <t xml:space="preserve">4800 Irvine Center Dr</t>
  </si>
  <si>
    <t xml:space="preserve">All Tech Motor Sports Warehouse Power</t>
  </si>
  <si>
    <t xml:space="preserve">New panel and power feed</t>
  </si>
  <si>
    <t xml:space="preserve">38444 Sky Canyon Rd.</t>
  </si>
  <si>
    <t xml:space="preserve">Murrietta</t>
  </si>
  <si>
    <t xml:space="preserve">AAA Palm Springs Restack</t>
  </si>
  <si>
    <t xml:space="preserve">Assist with furniture restack</t>
  </si>
  <si>
    <t xml:space="preserve">300 S. Farrell Dr.</t>
  </si>
  <si>
    <t xml:space="preserve">Palm Springs</t>
  </si>
  <si>
    <t xml:space="preserve">B|Braun Medical, Excel Overwrap</t>
  </si>
  <si>
    <t xml:space="preserve">Add receptacles for power supplies</t>
  </si>
  <si>
    <t xml:space="preserve">Charter TV outlet   </t>
  </si>
  <si>
    <t xml:space="preserve">Add outlet for TV and stub</t>
  </si>
  <si>
    <t xml:space="preserve">1260 S. Dupont Ave.</t>
  </si>
  <si>
    <t xml:space="preserve">Ontario</t>
  </si>
  <si>
    <t xml:space="preserve">Deutsche bank outage support</t>
  </si>
  <si>
    <t xml:space="preserve">Stand by for utility outage</t>
  </si>
  <si>
    <t xml:space="preserve">1761 St Andrews Place </t>
  </si>
  <si>
    <t xml:space="preserve">Rockwell GFCI main recertify</t>
  </si>
  <si>
    <t xml:space="preserve">Test/recertify main breaker GFCI</t>
  </si>
  <si>
    <t xml:space="preserve">1733 Alton Parkway</t>
  </si>
  <si>
    <t xml:space="preserve">B-Braun Medical, QC Offices Phase 2</t>
  </si>
  <si>
    <t xml:space="preserve">Tenant Improvement</t>
  </si>
  <si>
    <t xml:space="preserve">B-Braun Medical, QC Lab</t>
  </si>
  <si>
    <t xml:space="preserve">LED Lighting upgrade, Misc TI</t>
  </si>
  <si>
    <t xml:space="preserve">Moffatt &amp; Nichol</t>
  </si>
  <si>
    <t xml:space="preserve">555 Anton Blvd.</t>
  </si>
  <si>
    <t xml:space="preserve">B|Braun Medical, Mixing Tanks Phase 2</t>
  </si>
  <si>
    <t xml:space="preserve">Replacement of Mixing Tanks</t>
  </si>
  <si>
    <t xml:space="preserve">Newport Lido LED retrofit Budget</t>
  </si>
  <si>
    <t xml:space="preserve">Budget for LED retrofit</t>
  </si>
  <si>
    <t xml:space="preserve">351 Hospital Rd</t>
  </si>
  <si>
    <t xml:space="preserve">Activision SOG</t>
  </si>
  <si>
    <t xml:space="preserve">15301 Ventura Blvd. Ste 350</t>
  </si>
  <si>
    <t xml:space="preserve">Sherman Oaks</t>
  </si>
  <si>
    <t xml:space="preserve">Derar Issa</t>
  </si>
  <si>
    <t xml:space="preserve">DLH North Planter &amp; Decorative Wall</t>
  </si>
  <si>
    <t xml:space="preserve">Whiting Turner</t>
  </si>
  <si>
    <t xml:space="preserve">P. Anderson</t>
  </si>
  <si>
    <t xml:space="preserve">HHC Foothill Ranch</t>
  </si>
  <si>
    <t xml:space="preserve">MOB Tenant Improvement</t>
  </si>
  <si>
    <t xml:space="preserve">26672 Portola Parkway</t>
  </si>
  <si>
    <t xml:space="preserve">Foothill Ranch</t>
  </si>
  <si>
    <t xml:space="preserve">Gallup</t>
  </si>
  <si>
    <t xml:space="preserve">18565 Jamboree Rd. Suite 200</t>
  </si>
  <si>
    <t xml:space="preserve">Deanna Fellows</t>
  </si>
  <si>
    <t xml:space="preserve">B|Braun Medical, 5KV Upgrades Project</t>
  </si>
  <si>
    <t xml:space="preserve">New SCE incoming service</t>
  </si>
  <si>
    <t xml:space="preserve">B|Braun Medical, CLE Excel Line 1</t>
  </si>
  <si>
    <t xml:space="preserve">New Line at Excel</t>
  </si>
  <si>
    <t xml:space="preserve">AAA Cafeteria microwave circuits</t>
  </si>
  <si>
    <t xml:space="preserve">New power for microwave ovens</t>
  </si>
  <si>
    <t xml:space="preserve">B|Braun Medical, Stability Area</t>
  </si>
  <si>
    <t xml:space="preserve">New Stability Area</t>
  </si>
  <si>
    <t xml:space="preserve">B|Braun Medical, Excel Line 1</t>
  </si>
  <si>
    <t xml:space="preserve">CBM/Excel machine</t>
  </si>
  <si>
    <t xml:space="preserve">B|Braun Medical, HVLD Machine</t>
  </si>
  <si>
    <t xml:space="preserve">New HVLD Machine</t>
  </si>
  <si>
    <t xml:space="preserve">B|Braun Medical, Excel Line 2</t>
  </si>
  <si>
    <t xml:space="preserve">2A PM &amp; Packing Station</t>
  </si>
  <si>
    <t xml:space="preserve">AAA-LA HQ relocate floor outlet</t>
  </si>
  <si>
    <t xml:space="preserve">Relocated floor outlet</t>
  </si>
  <si>
    <t xml:space="preserve">2601 S. Figueroa</t>
  </si>
  <si>
    <t xml:space="preserve">Los Angeles</t>
  </si>
  <si>
    <t xml:space="preserve">Thales Add power for 4th rooftop antenna</t>
  </si>
  <si>
    <t xml:space="preserve">Add 400HZ power and relay for antenna</t>
  </si>
  <si>
    <t xml:space="preserve">51 Discovery</t>
  </si>
  <si>
    <t xml:space="preserve">Cerritos budget for new car chargers</t>
  </si>
  <si>
    <t xml:space="preserve">Budget for new car chargers</t>
  </si>
  <si>
    <t xml:space="preserve">12900 Park Plaza</t>
  </si>
  <si>
    <t xml:space="preserve">Baxter Irvine IR scan and repairs</t>
  </si>
  <si>
    <t xml:space="preserve">IR of Main and repairs</t>
  </si>
  <si>
    <t xml:space="preserve">17511 Armstrong</t>
  </si>
  <si>
    <t xml:space="preserve">KIA Design Center slab on grade replacemetn</t>
  </si>
  <si>
    <t xml:space="preserve">Relocate fixtures for new project</t>
  </si>
  <si>
    <t xml:space="preserve">101 Peters Canyon Rd</t>
  </si>
  <si>
    <t xml:space="preserve">B|Braun Medical, T&amp;M Research - MCC</t>
  </si>
  <si>
    <t xml:space="preserve">Research MCC&lt; PNA, and main conduits</t>
  </si>
  <si>
    <t xml:space="preserve">B|Braun Medical, Re-Inspection Power</t>
  </si>
  <si>
    <t xml:space="preserve">Add (4) drops for Re-inspection tables</t>
  </si>
  <si>
    <t xml:space="preserve">USC Keck Medicine Card Readers</t>
  </si>
  <si>
    <t xml:space="preserve">B. Eldridge</t>
  </si>
  <si>
    <t xml:space="preserve">AAA Costa Mesa 2 load studies</t>
  </si>
  <si>
    <t xml:space="preserve">2 load studys </t>
  </si>
  <si>
    <t xml:space="preserve">Kaiser Bellflower 6th Floor TI Family Medicine</t>
  </si>
  <si>
    <t xml:space="preserve">9400 E Rosecrans Ave</t>
  </si>
  <si>
    <t xml:space="preserve">Scott Lauderdale</t>
  </si>
  <si>
    <t xml:space="preserve">Walnut Village Phase II Façade</t>
  </si>
  <si>
    <t xml:space="preserve">Facade Retrofit</t>
  </si>
  <si>
    <t xml:space="preserve">Mike Paquette</t>
  </si>
  <si>
    <t xml:space="preserve">HHC TL Third Flr. Women's OB-GYN</t>
  </si>
  <si>
    <t xml:space="preserve">15000 Kensington Park Drive</t>
  </si>
  <si>
    <t xml:space="preserve">Charter add 2 new outlets</t>
  </si>
  <si>
    <t xml:space="preserve">Park Place - Cirulation Renovation</t>
  </si>
  <si>
    <t xml:space="preserve">Park Place</t>
  </si>
  <si>
    <t xml:space="preserve">Kolin Reese</t>
  </si>
  <si>
    <t xml:space="preserve">AAA PDU replacement</t>
  </si>
  <si>
    <t xml:space="preserve">Replace PDU and add new circuits</t>
  </si>
  <si>
    <t xml:space="preserve">B|Braun Medical Duplex Door Interlocks</t>
  </si>
  <si>
    <t xml:space="preserve">New Door interlocks</t>
  </si>
  <si>
    <t xml:space="preserve">B|Braun Medical/ETAP Arc Flash Field Data</t>
  </si>
  <si>
    <t xml:space="preserve">Support ETAP For Arc Flash Data</t>
  </si>
  <si>
    <t xml:space="preserve">Isomax Control Room</t>
  </si>
  <si>
    <t xml:space="preserve">Fire Alarm</t>
  </si>
  <si>
    <t xml:space="preserve">Chevron</t>
  </si>
  <si>
    <t xml:space="preserve">El Segundo</t>
  </si>
  <si>
    <t xml:space="preserve">Ron</t>
  </si>
  <si>
    <t xml:space="preserve">AAA Mail room new circuits</t>
  </si>
  <si>
    <t xml:space="preserve">4 new circuits</t>
  </si>
  <si>
    <t xml:space="preserve">Northrup Grumman/Global Finishing Soulutions</t>
  </si>
  <si>
    <t xml:space="preserve">Retrofit Existing Paint Booth Bldg 401</t>
  </si>
  <si>
    <t xml:space="preserve">Palmdale</t>
  </si>
  <si>
    <t xml:space="preserve">Pimco 5th floor outlet and data stub</t>
  </si>
  <si>
    <t xml:space="preserve">650 Newport Center</t>
  </si>
  <si>
    <t xml:space="preserve">AAA LA new 50 amp outlets</t>
  </si>
  <si>
    <t xml:space="preserve">New 50 amp outlets in Auto area</t>
  </si>
  <si>
    <t xml:space="preserve">OCC Drama area panel and outlets</t>
  </si>
  <si>
    <t xml:space="preserve">New sub panel and outlets</t>
  </si>
  <si>
    <t xml:space="preserve">Epson Carson Robot additional Robot outlets</t>
  </si>
  <si>
    <t xml:space="preserve">New outlets in Robot area</t>
  </si>
  <si>
    <t xml:space="preserve">1450 Glenn Curtiss</t>
  </si>
  <si>
    <t xml:space="preserve">Carson</t>
  </si>
  <si>
    <t xml:space="preserve">Providence Breeze rooftop lighitng</t>
  </si>
  <si>
    <t xml:space="preserve">Lighitng for roof top area</t>
  </si>
  <si>
    <t xml:space="preserve">Youngs Market Sales Area Restack</t>
  </si>
  <si>
    <t xml:space="preserve">Restack cubicals for sales area</t>
  </si>
  <si>
    <t xml:space="preserve">Franklin Ave.</t>
  </si>
  <si>
    <t xml:space="preserve">Providence Breeze lighting for Statue</t>
  </si>
  <si>
    <t xml:space="preserve">2 new lights for statue</t>
  </si>
  <si>
    <t xml:space="preserve">Connect and disconnect 1 air handler</t>
  </si>
  <si>
    <t xml:space="preserve">B|Braun Medical Guard Shack</t>
  </si>
  <si>
    <t xml:space="preserve">Temp power for 01-01-19 Shutdown</t>
  </si>
  <si>
    <t xml:space="preserve">2488 Alton Parkway</t>
  </si>
  <si>
    <t xml:space="preserve">Fashion Island Parking Structure PS-1</t>
  </si>
  <si>
    <t xml:space="preserve">Install New Light Fixtures in Ex. Structure</t>
  </si>
  <si>
    <t xml:space="preserve">401 Newport Center Dr.</t>
  </si>
  <si>
    <t xml:space="preserve">B-Braun Medical - Rapid Roll Door</t>
  </si>
  <si>
    <t xml:space="preserve">(2) New Rapid Roll Doors In Plastics</t>
  </si>
  <si>
    <t xml:space="preserve">B-Braun Medical - Stability Chamber Demo</t>
  </si>
  <si>
    <t xml:space="preserve">MacArthur Court Re-Investment</t>
  </si>
  <si>
    <t xml:space="preserve">Install new Entry Lights in Ex. Building</t>
  </si>
  <si>
    <t xml:space="preserve">4665 MacAuthur Court</t>
  </si>
  <si>
    <t xml:space="preserve">Mission Viejo MOB Genset ROM</t>
  </si>
  <si>
    <t xml:space="preserve">ROM for 1750kW Generator</t>
  </si>
  <si>
    <t xml:space="preserve">27799 Medical Center Road</t>
  </si>
  <si>
    <t xml:space="preserve">Isaac S</t>
  </si>
  <si>
    <t xml:space="preserve">J. Walker</t>
  </si>
  <si>
    <t xml:space="preserve">B-Braun Medical - New Stability Chamber</t>
  </si>
  <si>
    <t xml:space="preserve">New Stability Chambers</t>
  </si>
  <si>
    <t xml:space="preserve">Sharp - Sub Acute Care II &amp; Villa Interior Refresh</t>
  </si>
  <si>
    <t xml:space="preserve">Update existing Health Care Facility</t>
  </si>
  <si>
    <t xml:space="preserve">250 Prospect Place</t>
  </si>
  <si>
    <t xml:space="preserve">Coronado</t>
  </si>
  <si>
    <t xml:space="preserve">1//11/19</t>
  </si>
  <si>
    <t xml:space="preserve">HHI New exhaust Fan &amp; Fan coil units</t>
  </si>
  <si>
    <t xml:space="preserve">New equipment added </t>
  </si>
  <si>
    <t xml:space="preserve">16200 Sand Canyon Ave</t>
  </si>
  <si>
    <t xml:space="preserve">Netflix 5901 EPIC</t>
  </si>
  <si>
    <t xml:space="preserve">5901 Sunset Blvd</t>
  </si>
  <si>
    <t xml:space="preserve">Hollywood</t>
  </si>
  <si>
    <t xml:space="preserve">Tom Listerud</t>
  </si>
  <si>
    <t xml:space="preserve">Northrop Grumman</t>
  </si>
  <si>
    <t xml:space="preserve">Paint Spray Booth  Bldg 421 Phase 2</t>
  </si>
  <si>
    <t xml:space="preserve">3520 East Ave M</t>
  </si>
  <si>
    <t xml:space="preserve">530 Technology Suites 350 and 375</t>
  </si>
  <si>
    <t xml:space="preserve">(2) TI Suites</t>
  </si>
  <si>
    <t xml:space="preserve">530 Technology</t>
  </si>
  <si>
    <t xml:space="preserve">4492 / 7225</t>
  </si>
  <si>
    <t xml:space="preserve"> Engineered</t>
  </si>
  <si>
    <t xml:space="preserve">19-160</t>
  </si>
  <si>
    <t xml:space="preserve">JWA Operations Center Remodel</t>
  </si>
  <si>
    <t xml:space="preserve">Remodel of existing Operation Center</t>
  </si>
  <si>
    <t xml:space="preserve">18601 Airport Way</t>
  </si>
  <si>
    <t xml:space="preserve">na</t>
  </si>
  <si>
    <t xml:space="preserve">SASCO</t>
  </si>
  <si>
    <t xml:space="preserve">A&amp;H</t>
  </si>
  <si>
    <t xml:space="preserve">Blizzard - Bake - Owl Lab</t>
  </si>
  <si>
    <t xml:space="preserve">2020 Bake Street</t>
  </si>
  <si>
    <t xml:space="preserve">D. Huynh</t>
  </si>
  <si>
    <t xml:space="preserve">Charter Cerritos 2nd floor move out</t>
  </si>
  <si>
    <t xml:space="preserve">Make safe 2nd floor and convert outlet 8th</t>
  </si>
  <si>
    <t xml:space="preserve">HHI - LDRP Remodel</t>
  </si>
  <si>
    <t xml:space="preserve">TI of existing 1st Floor of Patient Tower</t>
  </si>
  <si>
    <t xml:space="preserve">Jamielee Nelson</t>
  </si>
  <si>
    <t xml:space="preserve">B. Braun PAB Expansion</t>
  </si>
  <si>
    <t xml:space="preserve">Pharmaceutical Mfg. Expansion</t>
  </si>
  <si>
    <t xml:space="preserve">Tim Cannon</t>
  </si>
  <si>
    <t xml:space="preserve">GCH Electrical Cutovers</t>
  </si>
  <si>
    <t xml:space="preserve">Hospital Cut Over Review</t>
  </si>
  <si>
    <t xml:space="preserve">DEB</t>
  </si>
  <si>
    <t xml:space="preserve">Geovanni</t>
  </si>
  <si>
    <t xml:space="preserve">B|Braun Medical, QA/QC Management</t>
  </si>
  <si>
    <t xml:space="preserve">LED Lighting upgrade</t>
  </si>
  <si>
    <t xml:space="preserve">New Sump pump power Laguna Niguel</t>
  </si>
  <si>
    <t xml:space="preserve">Bob Montgomery Job connect pump</t>
  </si>
  <si>
    <t xml:space="preserve">28051 Greenfield</t>
  </si>
  <si>
    <t xml:space="preserve">Laguna Niguel</t>
  </si>
  <si>
    <t xml:space="preserve">AAA Redlands Convert soffit to LED and add wall packs</t>
  </si>
  <si>
    <t xml:space="preserve">convert 22 canopy fixtures and add 7 packs</t>
  </si>
  <si>
    <t xml:space="preserve">B|Braun Medical, Shredder/Expansion Phase 1</t>
  </si>
  <si>
    <t xml:space="preserve">New panel w/ exist feed for new shredder</t>
  </si>
  <si>
    <t xml:space="preserve">Urovant</t>
  </si>
  <si>
    <t xml:space="preserve">5281 California Street</t>
  </si>
  <si>
    <t xml:space="preserve">Diane M</t>
  </si>
  <si>
    <t xml:space="preserve">B|Braun Medical, Shredder/Expansion Phase 2</t>
  </si>
  <si>
    <t xml:space="preserve">New feeder to new shredder panel</t>
  </si>
  <si>
    <t xml:space="preserve">AAA Whittier cubical restack</t>
  </si>
  <si>
    <t xml:space="preserve">Refeed new cubical layout</t>
  </si>
  <si>
    <t xml:space="preserve">16041 Whittier Blvd</t>
  </si>
  <si>
    <t xml:space="preserve">Whittier</t>
  </si>
  <si>
    <t xml:space="preserve">B-Braun Medical, Tustin Warehouse</t>
  </si>
  <si>
    <t xml:space="preserve">Charger outlets</t>
  </si>
  <si>
    <t xml:space="preserve">Blizzard B2- F2 Sound Room 2-242</t>
  </si>
  <si>
    <t xml:space="preserve">Sound Room</t>
  </si>
  <si>
    <t xml:space="preserve">Five Blizzard Way</t>
  </si>
  <si>
    <t xml:space="preserve">Weiland Door Oceanside relocation </t>
  </si>
  <si>
    <t xml:space="preserve">Equipment connection for 56K sq/ft </t>
  </si>
  <si>
    <t xml:space="preserve">1319 Rocky Point Dr.</t>
  </si>
  <si>
    <t xml:space="preserve">Oceanside</t>
  </si>
  <si>
    <t xml:space="preserve">Thales new 400HZ panel and outlets</t>
  </si>
  <si>
    <t xml:space="preserve">New 400 hz panel and 8 outlets</t>
  </si>
  <si>
    <t xml:space="preserve">AAA Costa Mesa 6 TV outlets for executive offices</t>
  </si>
  <si>
    <t xml:space="preserve">6 new tv outlets in executive offices.</t>
  </si>
  <si>
    <t xml:space="preserve">3333 Fairview Rd.</t>
  </si>
  <si>
    <t xml:space="preserve">Mariners Christian School</t>
  </si>
  <si>
    <t xml:space="preserve">TI of existing 1st and 2nd floors</t>
  </si>
  <si>
    <t xml:space="preserve">300 Fischer Avenue</t>
  </si>
  <si>
    <t xml:space="preserve">DBAC</t>
  </si>
  <si>
    <t xml:space="preserve">John Somers</t>
  </si>
  <si>
    <t xml:space="preserve">B|Braun Medical, HR File Room Conversion</t>
  </si>
  <si>
    <t xml:space="preserve">TI (2) new offices</t>
  </si>
  <si>
    <t xml:space="preserve">Blizzard - B21 - Filming Studio</t>
  </si>
  <si>
    <t xml:space="preserve">8 Pasteur</t>
  </si>
  <si>
    <t xml:space="preserve">(2) new 400 amp service feeders</t>
  </si>
  <si>
    <t xml:space="preserve">2 new 400 amp feeders</t>
  </si>
  <si>
    <t xml:space="preserve">1000 S. Grand  B &amp; C</t>
  </si>
  <si>
    <t xml:space="preserve">Oak Crossing</t>
  </si>
  <si>
    <t xml:space="preserve">New Construction Business Park</t>
  </si>
  <si>
    <t xml:space="preserve">Sand Canyon &amp; 5 Fwy</t>
  </si>
  <si>
    <t xml:space="preserve">G. Hurlock</t>
  </si>
  <si>
    <t xml:space="preserve">Mission Cancer Center Tenant Improvement</t>
  </si>
  <si>
    <t xml:space="preserve">Rework AC feeder for new unit</t>
  </si>
  <si>
    <t xml:space="preserve">Rework existing AC feeder for new unit</t>
  </si>
  <si>
    <t xml:space="preserve">2401 N. Glassell St.</t>
  </si>
  <si>
    <t xml:space="preserve">Orange</t>
  </si>
  <si>
    <t xml:space="preserve">Blizzard Z</t>
  </si>
  <si>
    <t xml:space="preserve">Filming Studio</t>
  </si>
  <si>
    <t xml:space="preserve">Sarah Webb</t>
  </si>
  <si>
    <t xml:space="preserve">B|Braun Medical, Camp Willy</t>
  </si>
  <si>
    <t xml:space="preserve">Added Sump Pumps</t>
  </si>
  <si>
    <t xml:space="preserve">Westside Family Health Center</t>
  </si>
  <si>
    <t xml:space="preserve">TI of existing 3 story building</t>
  </si>
  <si>
    <t xml:space="preserve">3861 Sepulveda Blvd.</t>
  </si>
  <si>
    <t xml:space="preserve">Culver City</t>
  </si>
  <si>
    <t xml:space="preserve">B-Braun Medical, PAB Modular Furn Re-work</t>
  </si>
  <si>
    <t xml:space="preserve">Re-work existing mod furn</t>
  </si>
  <si>
    <t xml:space="preserve">B-Braun Medical, Guard Shack</t>
  </si>
  <si>
    <t xml:space="preserve">Add manual transfer switch</t>
  </si>
  <si>
    <t xml:space="preserve">Providence light for Art</t>
  </si>
  <si>
    <t xml:space="preserve">New light for art</t>
  </si>
  <si>
    <t xml:space="preserve">Providence Site Utilities and Make Ready</t>
  </si>
  <si>
    <t xml:space="preserve">New Site Utilities and Site Make Ready</t>
  </si>
  <si>
    <t xml:space="preserve">B|Bruan Medical, Load Shed ETAP</t>
  </si>
  <si>
    <t xml:space="preserve">Install and wire load shed panels</t>
  </si>
  <si>
    <t xml:space="preserve"> $- </t>
  </si>
  <si>
    <t xml:space="preserve">B|Braun Medical, Load Study</t>
  </si>
  <si>
    <t xml:space="preserve">Load Study Sub A</t>
  </si>
  <si>
    <t xml:space="preserve">AAA Glendora LED parking lot conversion</t>
  </si>
  <si>
    <t xml:space="preserve">Convert lights to LED</t>
  </si>
  <si>
    <t xml:space="preserve">AAA Temp power For power outage</t>
  </si>
  <si>
    <t xml:space="preserve">Temp power for power outage</t>
  </si>
  <si>
    <t xml:space="preserve">1234 Centinella</t>
  </si>
  <si>
    <t xml:space="preserve">Irwindale</t>
  </si>
  <si>
    <t xml:space="preserve">Olive St TI conduit rough for landlord service</t>
  </si>
  <si>
    <t xml:space="preserve">Rework existing conduit and services</t>
  </si>
  <si>
    <t xml:space="preserve">936 S. Olive St</t>
  </si>
  <si>
    <t xml:space="preserve">PIMCO 6th and 7th floor IDF power</t>
  </si>
  <si>
    <t xml:space="preserve">Add power in (4) IDF rooms</t>
  </si>
  <si>
    <t xml:space="preserve">Load Study RSD7, PSB, PSD</t>
  </si>
  <si>
    <t xml:space="preserve">Load Study</t>
  </si>
  <si>
    <t xml:space="preserve">Chevron Marine Terminal</t>
  </si>
  <si>
    <t xml:space="preserve">FA</t>
  </si>
  <si>
    <t xml:space="preserve">Chevron El Segundro</t>
  </si>
  <si>
    <t xml:space="preserve">B|Braun Medical, Excel Line 4a-4b</t>
  </si>
  <si>
    <t xml:space="preserve">New Excel Line Budget</t>
  </si>
  <si>
    <t xml:space="preserve">B|Braun Medical 5kv Gear Modifications</t>
  </si>
  <si>
    <t xml:space="preserve">Eaton Cad Drawings</t>
  </si>
  <si>
    <t xml:space="preserve">Kabafusion new outlet and circuit</t>
  </si>
  <si>
    <t xml:space="preserve">Thales new heater oultets</t>
  </si>
  <si>
    <t xml:space="preserve">2 new 60 amp outlets in warehouse</t>
  </si>
  <si>
    <t xml:space="preserve">Thales under floor outlet rework</t>
  </si>
  <si>
    <t xml:space="preserve">new underfloor outlets</t>
  </si>
  <si>
    <t xml:space="preserve">Lakeshore Towers GFCI main test</t>
  </si>
  <si>
    <t xml:space="preserve">Test 4 mains and clean gear</t>
  </si>
  <si>
    <t xml:space="preserve">Von Karman</t>
  </si>
  <si>
    <t xml:space="preserve">B|Braun Medical, Rapid Granulator Project</t>
  </si>
  <si>
    <t xml:space="preserve">Increase size of Rapid Granulator</t>
  </si>
  <si>
    <t xml:space="preserve">Blizzard B16- Added lumenpuls lighting</t>
  </si>
  <si>
    <t xml:space="preserve">lighting</t>
  </si>
  <si>
    <t xml:space="preserve">16253 Laguna Canyon Rd</t>
  </si>
  <si>
    <t xml:space="preserve">CaliChem Storage Container Power Connections</t>
  </si>
  <si>
    <t xml:space="preserve">Power connections for CaliChem</t>
  </si>
  <si>
    <t xml:space="preserve">14271-B Corporate Dr.</t>
  </si>
  <si>
    <t xml:space="preserve">AAA Insurance Area Restack   </t>
  </si>
  <si>
    <t xml:space="preserve">Restack cubicals  </t>
  </si>
  <si>
    <t xml:space="preserve">19810 Beach Blvd</t>
  </si>
  <si>
    <t xml:space="preserve">UCLA Health @ the BLOC</t>
  </si>
  <si>
    <t xml:space="preserve">700 W. 7th Street</t>
  </si>
  <si>
    <t xml:space="preserve">Chris Gomez</t>
  </si>
  <si>
    <t xml:space="preserve">Rita Yadegari</t>
  </si>
  <si>
    <t xml:space="preserve">B|Braun Medical, Tray Unloader CBM</t>
  </si>
  <si>
    <t xml:space="preserve">Reinstall of Line 1 to Line 2</t>
  </si>
  <si>
    <t xml:space="preserve">HHNB Cancer Center Satelite Pharmacy Renovation</t>
  </si>
  <si>
    <t xml:space="preserve">Renovate Ex. Cancer Cntr.Pharmacy</t>
  </si>
  <si>
    <t xml:space="preserve">1 Hoag Drive</t>
  </si>
  <si>
    <t xml:space="preserve">B|Braun Medical, Line 1 Vacuum Pump (CBM)</t>
  </si>
  <si>
    <t xml:space="preserve">Electrical for Line 1 vacuum pump</t>
  </si>
  <si>
    <t xml:space="preserve">B|Braun Medical, Line 4 Vacuum Pump (CBM)</t>
  </si>
  <si>
    <t xml:space="preserve">Electrical for Line 4 vacuum pump</t>
  </si>
  <si>
    <t xml:space="preserve">B|Braun Medical, Added Turnstile</t>
  </si>
  <si>
    <t xml:space="preserve">Electrical for new turnstile</t>
  </si>
  <si>
    <t xml:space="preserve">B|Braun Medical, Strobing Beacon Lights</t>
  </si>
  <si>
    <t xml:space="preserve">Added strobe beacons at restrooms</t>
  </si>
  <si>
    <t xml:space="preserve">Blizzard B6 2nd Flr HVAC</t>
  </si>
  <si>
    <t xml:space="preserve">HVAC Upgrades</t>
  </si>
  <si>
    <t xml:space="preserve">B|Braun Medical, R&amp;D Lab Cubes</t>
  </si>
  <si>
    <t xml:space="preserve">Add (2) new circuits for furniture feeds</t>
  </si>
  <si>
    <t xml:space="preserve">UCI Applied Innovation - 5270 California</t>
  </si>
  <si>
    <t xml:space="preserve">5270 California</t>
  </si>
  <si>
    <t xml:space="preserve">UCI Applied Innovation - TI</t>
  </si>
  <si>
    <t xml:space="preserve">Tenant improvement</t>
  </si>
  <si>
    <t xml:space="preserve">Esmeralda Munoz</t>
  </si>
  <si>
    <t xml:space="preserve">Thales underfloor outlets for head end room</t>
  </si>
  <si>
    <t xml:space="preserve">Rework power under floor </t>
  </si>
  <si>
    <t xml:space="preserve">B-Braun Medical, 5KV Gear Repairs</t>
  </si>
  <si>
    <t xml:space="preserve">Main Yard 5KV gear repairs</t>
  </si>
  <si>
    <t xml:space="preserve">B-Braun Medical, Sterilizer #14</t>
  </si>
  <si>
    <t xml:space="preserve">Sterilizer #14 Budget</t>
  </si>
  <si>
    <t xml:space="preserve">B-Braun Medical, Cubicles at Engineering</t>
  </si>
  <si>
    <t xml:space="preserve">New circuits for modular furniture</t>
  </si>
  <si>
    <t xml:space="preserve">B-Braun Medical, Main Hallway Lighting Project</t>
  </si>
  <si>
    <t xml:space="preserve">Upgrade all main cooridor to LED flat panels</t>
  </si>
  <si>
    <t xml:space="preserve">HBC Epson Cabinet Replacemetn</t>
  </si>
  <si>
    <t xml:space="preserve">Disconnect and reconnect cabinet power</t>
  </si>
  <si>
    <t xml:space="preserve">3840 Kilroy Airport Way</t>
  </si>
  <si>
    <t xml:space="preserve">Long Beach</t>
  </si>
  <si>
    <t xml:space="preserve">Ready At Dawn</t>
  </si>
  <si>
    <t xml:space="preserve">2nd and 3rd Floor Tenant Improvement</t>
  </si>
  <si>
    <t xml:space="preserve">5271 California Ave.</t>
  </si>
  <si>
    <t xml:space="preserve">Olive St AC conduit work</t>
  </si>
  <si>
    <t xml:space="preserve">AC stub extentions roof and TI spaces</t>
  </si>
  <si>
    <t xml:space="preserve">GSLC AC feeder and network raceways</t>
  </si>
  <si>
    <t xml:space="preserve">AC feeder and network raceways</t>
  </si>
  <si>
    <t xml:space="preserve">MacArthur Café Tenant Improvement</t>
  </si>
  <si>
    <t xml:space="preserve">1st Floor Ex. Café Remodel</t>
  </si>
  <si>
    <t xml:space="preserve">4695 MacArthur</t>
  </si>
  <si>
    <t xml:space="preserve">HHNB East Tower Lobby FREER</t>
  </si>
  <si>
    <t xml:space="preserve">One Hoag Way</t>
  </si>
  <si>
    <t xml:space="preserve">So. Coast Contrs.</t>
  </si>
  <si>
    <t xml:space="preserve">David </t>
  </si>
  <si>
    <t xml:space="preserve">HHNB Medical Records</t>
  </si>
  <si>
    <t xml:space="preserve">B-Braun Medical, Mixing Tanks Phase 2</t>
  </si>
  <si>
    <t xml:space="preserve">New Mixing Tanks 1108 and 1110</t>
  </si>
  <si>
    <t xml:space="preserve">Lakeshore Towers Parking Level 5 chargers</t>
  </si>
  <si>
    <t xml:space="preserve">Add wire for new chargers</t>
  </si>
  <si>
    <t xml:space="preserve">18101 Von Karman</t>
  </si>
  <si>
    <t xml:space="preserve">Parking Structure</t>
  </si>
  <si>
    <t xml:space="preserve">B|Braun Medical, Raw Materials Beacon</t>
  </si>
  <si>
    <t xml:space="preserve">Add Rotating Beacon and Buzzer</t>
  </si>
  <si>
    <t xml:space="preserve">Ladera Sport café outlet and data drop</t>
  </si>
  <si>
    <t xml:space="preserve">Add outlet for monitor and data</t>
  </si>
  <si>
    <t xml:space="preserve">2 Terrace</t>
  </si>
  <si>
    <t xml:space="preserve">B|Braun Medical, 5KV Upgrades Project (Gear Mods)</t>
  </si>
  <si>
    <t xml:space="preserve">Furnish and Install Panel Extensions</t>
  </si>
  <si>
    <t xml:space="preserve">Building #14 Core &amp; Shell</t>
  </si>
  <si>
    <t xml:space="preserve">Six Story Core &amp; Shell</t>
  </si>
  <si>
    <t xml:space="preserve">645 N. Ross Street</t>
  </si>
  <si>
    <t xml:space="preserve">Add outlet and cables for Chad H office</t>
  </si>
  <si>
    <t xml:space="preserve">Add outlet and cables </t>
  </si>
  <si>
    <t xml:space="preserve">Mission Hospital MOB Tower 6 Restrooms</t>
  </si>
  <si>
    <t xml:space="preserve">Replace light fixtures in RR on 1st-5th Fls</t>
  </si>
  <si>
    <t xml:space="preserve">26732 Crown Valley</t>
  </si>
  <si>
    <t xml:space="preserve">Mesa Water conference room budget</t>
  </si>
  <si>
    <t xml:space="preserve">Budget for conference room</t>
  </si>
  <si>
    <t xml:space="preserve">B|Braun Medical, Engineering Mezzanine </t>
  </si>
  <si>
    <t xml:space="preserve">Add (6) recepts and (6) TV Brackets</t>
  </si>
  <si>
    <t xml:space="preserve">B|Braun Medical, Reclamation</t>
  </si>
  <si>
    <t xml:space="preserve">Add (2) receptacles for chemical pump</t>
  </si>
  <si>
    <t xml:space="preserve">Kabafusion new circuits for new cubical feeds</t>
  </si>
  <si>
    <t xml:space="preserve">Add 3 circuits for 3 cube whips</t>
  </si>
  <si>
    <t xml:space="preserve">Remove and reconnect Fire Pump control panel</t>
  </si>
  <si>
    <t xml:space="preserve">Electrical work for fire pump control</t>
  </si>
  <si>
    <t xml:space="preserve">2709 E. 37th St</t>
  </si>
  <si>
    <t xml:space="preserve">Vernon</t>
  </si>
  <si>
    <t xml:space="preserve">Providence Breeze Parking fixture reprogram</t>
  </si>
  <si>
    <t xml:space="preserve">Reprogram fixtures in parking structure</t>
  </si>
  <si>
    <t xml:space="preserve">5215 Torrance Blvd.</t>
  </si>
  <si>
    <t xml:space="preserve">Epson Carson add 11 new fixtures in warehouse</t>
  </si>
  <si>
    <t xml:space="preserve">Add 11 new fixtures in warehouse</t>
  </si>
  <si>
    <t xml:space="preserve">Deutsche Relamp fixtures with Customer furnished</t>
  </si>
  <si>
    <t xml:space="preserve">Relamp fixtures with LED lamps</t>
  </si>
  <si>
    <t xml:space="preserve">AAA reroute 2 circuits for new cubicals</t>
  </si>
  <si>
    <t xml:space="preserve">Reroute 2 circuits for new cubicals</t>
  </si>
  <si>
    <t xml:space="preserve">4800 Airport Way</t>
  </si>
  <si>
    <t xml:space="preserve">Northrop Grumman Bldg 401 AMU Change Out</t>
  </si>
  <si>
    <t xml:space="preserve">AMU Change Outs and New CU's</t>
  </si>
  <si>
    <t xml:space="preserve">B|Braun Medical, Tusin Warehouse</t>
  </si>
  <si>
    <t xml:space="preserve">Added outlet for charger</t>
  </si>
  <si>
    <t xml:space="preserve">Tustin </t>
  </si>
  <si>
    <t xml:space="preserve">Blizzard Bldg 16 service call</t>
  </si>
  <si>
    <t xml:space="preserve">Service Call for no power to switch</t>
  </si>
  <si>
    <t xml:space="preserve">16253 Laguna Canyon Dr.</t>
  </si>
  <si>
    <t xml:space="preserve">EV service installations</t>
  </si>
  <si>
    <t xml:space="preserve">Install 2 new EV services</t>
  </si>
  <si>
    <t xml:space="preserve">1154 &amp; 1172 E. Dominguez St</t>
  </si>
  <si>
    <t xml:space="preserve">PIMCO 5th and 6th floor restack</t>
  </si>
  <si>
    <t xml:space="preserve">Restack cubicals and power</t>
  </si>
  <si>
    <t xml:space="preserve">Youngs Market 4 new tv location outlets/stubs</t>
  </si>
  <si>
    <t xml:space="preserve">4 new tv power locatinos</t>
  </si>
  <si>
    <t xml:space="preserve">Load Studys for 5 feeders</t>
  </si>
  <si>
    <t xml:space="preserve">5 load studies for HBC</t>
  </si>
  <si>
    <t xml:space="preserve">17911 Von Karman</t>
  </si>
  <si>
    <t xml:space="preserve">Costco system for Newlight Technologies</t>
  </si>
  <si>
    <t xml:space="preserve">New conduit for Costco system</t>
  </si>
  <si>
    <t xml:space="preserve">14832 Astronautics Lane</t>
  </si>
  <si>
    <t xml:space="preserve">Great Park Ice Rink, DAS Conduit Backbone</t>
  </si>
  <si>
    <t xml:space="preserve">New conduit and boxes for DAS</t>
  </si>
  <si>
    <t xml:space="preserve">888 Ridge Valley</t>
  </si>
  <si>
    <t xml:space="preserve">Innovation Park Phase 1</t>
  </si>
  <si>
    <t xml:space="preserve">(8) new commercial office bldgs.</t>
  </si>
  <si>
    <t xml:space="preserve">6412 Burt Rd.</t>
  </si>
  <si>
    <t xml:space="preserve">Ambry Genetics</t>
  </si>
  <si>
    <t xml:space="preserve">Commercial Tenant Improvement</t>
  </si>
  <si>
    <t xml:space="preserve">1 Enterprise</t>
  </si>
  <si>
    <t xml:space="preserve">E. Lund</t>
  </si>
  <si>
    <t xml:space="preserve">OCC machine shop repair transformer </t>
  </si>
  <si>
    <t xml:space="preserve">Repair transformer connect</t>
  </si>
  <si>
    <t xml:space="preserve">Fairview and Adams</t>
  </si>
  <si>
    <t xml:space="preserve">AAA add two outlets on rack</t>
  </si>
  <si>
    <t xml:space="preserve">Add 2 outlets on rack</t>
  </si>
  <si>
    <t xml:space="preserve">3333 Fairview</t>
  </si>
  <si>
    <t xml:space="preserve">B|Braun Medical, PH Sensors</t>
  </si>
  <si>
    <t xml:space="preserve">Add panel and power for PH Sensors</t>
  </si>
  <si>
    <t xml:space="preserve">OC Public Works</t>
  </si>
  <si>
    <t xml:space="preserve">Budget for Animal Enclosure</t>
  </si>
  <si>
    <t xml:space="preserve">Somewhere</t>
  </si>
  <si>
    <t xml:space="preserve">J. Harrison</t>
  </si>
  <si>
    <t xml:space="preserve"> Thales </t>
  </si>
  <si>
    <t xml:space="preserve">2nd Floor Tennant improvement</t>
  </si>
  <si>
    <t xml:space="preserve">B|Braun Medical, PAB Expansion Shutdown</t>
  </si>
  <si>
    <t xml:space="preserve">Bidding</t>
  </si>
  <si>
    <t xml:space="preserve">N. Cannon</t>
  </si>
  <si>
    <t xml:space="preserve">Cudahygro</t>
  </si>
  <si>
    <t xml:space="preserve">New Canaibis Grow Facility T.I.</t>
  </si>
  <si>
    <t xml:space="preserve">4311 Santa Ana St.</t>
  </si>
  <si>
    <t xml:space="preserve">Cudahy</t>
  </si>
  <si>
    <t xml:space="preserve">Vertical</t>
  </si>
  <si>
    <t xml:space="preserve">Scott Marycz</t>
  </si>
  <si>
    <t xml:space="preserve">E*Trade</t>
  </si>
  <si>
    <t xml:space="preserve">3200 Bristol Street, Ste 120</t>
  </si>
  <si>
    <t xml:space="preserve">Jeff Turi</t>
  </si>
  <si>
    <t xml:space="preserve">Restaurant 365</t>
  </si>
  <si>
    <t xml:space="preserve">500 Technology</t>
  </si>
  <si>
    <t xml:space="preserve">Jordan Moy</t>
  </si>
  <si>
    <t xml:space="preserve">Great Park Ice Rink, Cox Comm Access Points</t>
  </si>
  <si>
    <t xml:space="preserve">POE Injectors and Power for POW</t>
  </si>
  <si>
    <t xml:space="preserve">AAA change switch for compressor</t>
  </si>
  <si>
    <t xml:space="preserve">Change switch for compressor</t>
  </si>
  <si>
    <t xml:space="preserve">15601 Mosher</t>
  </si>
  <si>
    <t xml:space="preserve">B|Braun Medical, Reclamation Awning</t>
  </si>
  <si>
    <t xml:space="preserve"> Lighting for new awning</t>
  </si>
  <si>
    <t xml:space="preserve">Relocate receptacle</t>
  </si>
  <si>
    <t xml:space="preserve">Panel PKE</t>
  </si>
  <si>
    <t xml:space="preserve">AAA Temp power for outage in Hemet</t>
  </si>
  <si>
    <t xml:space="preserve">Temp gen connection in Hemet</t>
  </si>
  <si>
    <t xml:space="preserve">450 W. Stetson</t>
  </si>
  <si>
    <t xml:space="preserve">Hemet</t>
  </si>
  <si>
    <t xml:space="preserve">B|Braun Medical, High Speed Roll Up Door</t>
  </si>
  <si>
    <t xml:space="preserve">Power connections for Roll Door</t>
  </si>
  <si>
    <t xml:space="preserve">Lakeshore landscape lighting</t>
  </si>
  <si>
    <t xml:space="preserve">New landscape lighting</t>
  </si>
  <si>
    <t xml:space="preserve">Los Angeles Football Club, DAS Upgrades</t>
  </si>
  <si>
    <t xml:space="preserve">Per Linx wireless SOW</t>
  </si>
  <si>
    <t xml:space="preserve">818 West 7th Street, #1200</t>
  </si>
  <si>
    <t xml:space="preserve">B|Braun Medical, Rapid Roll Door</t>
  </si>
  <si>
    <t xml:space="preserve">Power and connections to Roll Doors</t>
  </si>
  <si>
    <t xml:space="preserve">Crowell &amp; Moring LLP MDF</t>
  </si>
  <si>
    <t xml:space="preserve">3 Park Place, 20th Floor</t>
  </si>
  <si>
    <t xml:space="preserve">S. Tartaglini</t>
  </si>
  <si>
    <t xml:space="preserve">Blizzard B25 2nd Floor IT Relocation</t>
  </si>
  <si>
    <t xml:space="preserve">9 Pasteur</t>
  </si>
  <si>
    <t xml:space="preserve">B|Braun Medical, New Machine at PIC Filling</t>
  </si>
  <si>
    <t xml:space="preserve">Power connections for new machine</t>
  </si>
  <si>
    <t xml:space="preserve">B|Braun Medical, Excel Offices Lighting</t>
  </si>
  <si>
    <t xml:space="preserve">Upgrade Lighting</t>
  </si>
  <si>
    <t xml:space="preserve">B|Braun Medical, PIC </t>
  </si>
  <si>
    <t xml:space="preserve">Equipment connection  </t>
  </si>
  <si>
    <t xml:space="preserve">HHI Mobile MRI Trailer</t>
  </si>
  <si>
    <t xml:space="preserve">Equipment connection</t>
  </si>
  <si>
    <t xml:space="preserve">16305 Sand Canyon Ave</t>
  </si>
  <si>
    <t xml:space="preserve">Josh </t>
  </si>
  <si>
    <t xml:space="preserve">Lakeshore Towers, Tesla Battery System</t>
  </si>
  <si>
    <t xml:space="preserve">Peak Shaving</t>
  </si>
  <si>
    <t xml:space="preserve">AAA Newport New outlets</t>
  </si>
  <si>
    <t xml:space="preserve">New outlets for cubicals</t>
  </si>
  <si>
    <t xml:space="preserve">3880 Birch St</t>
  </si>
  <si>
    <t xml:space="preserve">AAA Escondido Restack</t>
  </si>
  <si>
    <t xml:space="preserve">Restack for cubicals</t>
  </si>
  <si>
    <t xml:space="preserve">800 La Terraxa Blvd</t>
  </si>
  <si>
    <t xml:space="preserve">Escondido</t>
  </si>
  <si>
    <t xml:space="preserve">Blizzard Bld#18 Interconnect  </t>
  </si>
  <si>
    <t xml:space="preserve">Boring for Building interconnect</t>
  </si>
  <si>
    <t xml:space="preserve">16267 Laguna Canyon</t>
  </si>
  <si>
    <t xml:space="preserve">Todd L</t>
  </si>
  <si>
    <t xml:space="preserve">Davis Inspection for Linda Horton</t>
  </si>
  <si>
    <t xml:space="preserve">Inspection of home for Linda Horton</t>
  </si>
  <si>
    <t xml:space="preserve">1131 Triumphal Way</t>
  </si>
  <si>
    <t xml:space="preserve">B|Braun Medical, Non GMP Utilities</t>
  </si>
  <si>
    <t xml:space="preserve">Electrical Upgrades</t>
  </si>
  <si>
    <t xml:space="preserve">Kevin Robertson Idaho Residence</t>
  </si>
  <si>
    <t xml:space="preserve">Light Fixiture Purchase</t>
  </si>
  <si>
    <t xml:space="preserve">K. Robertson</t>
  </si>
  <si>
    <t xml:space="preserve">Great Park Ice Arena</t>
  </si>
  <si>
    <t xml:space="preserve">Added Camera Locations</t>
  </si>
  <si>
    <t xml:space="preserve">B|Braun Medical, Excel Office 1323</t>
  </si>
  <si>
    <t xml:space="preserve">New LED fixtures</t>
  </si>
  <si>
    <t xml:space="preserve">B|Braun Medical, Excel Office 1322-1324-1324A</t>
  </si>
  <si>
    <t xml:space="preserve">MacDonald &amp; Cody</t>
  </si>
  <si>
    <t xml:space="preserve">3rd Floor TI</t>
  </si>
  <si>
    <t xml:space="preserve">28 Executive Park</t>
  </si>
  <si>
    <t xml:space="preserve">Hoag Foothill Ranch T.I.</t>
  </si>
  <si>
    <t xml:space="preserve">B|Braun Medical, Raw Materials Sampling</t>
  </si>
  <si>
    <t xml:space="preserve">Clean Room</t>
  </si>
  <si>
    <t xml:space="preserve">Northrop Grumman, Bldg 421 (Aerobotix)</t>
  </si>
  <si>
    <t xml:space="preserve">East Avenue M</t>
  </si>
  <si>
    <t xml:space="preserve">Blizzard Builbing #25 Re-interconnect</t>
  </si>
  <si>
    <t xml:space="preserve">Rework undergroung at Building # 22</t>
  </si>
  <si>
    <t xml:space="preserve">Malcom international new beacon install</t>
  </si>
  <si>
    <t xml:space="preserve">Install CF beacon on panel</t>
  </si>
  <si>
    <t xml:space="preserve">4999 Green River Rd</t>
  </si>
  <si>
    <t xml:space="preserve">B|Braun Medical/CBM, Excel Line #2 </t>
  </si>
  <si>
    <t xml:space="preserve">Remove and replace</t>
  </si>
  <si>
    <t xml:space="preserve">Anita Behavioral Health Campus</t>
  </si>
  <si>
    <t xml:space="preserve">New construction 3 Story</t>
  </si>
  <si>
    <t xml:space="preserve">265 South Anita Drive</t>
  </si>
  <si>
    <t xml:space="preserve">New Const</t>
  </si>
  <si>
    <t xml:space="preserve">Align Builders</t>
  </si>
  <si>
    <t xml:space="preserve">Steve Sherrer</t>
  </si>
  <si>
    <t xml:space="preserve">Charter Ontario Coffee Pot power</t>
  </si>
  <si>
    <t xml:space="preserve">2 new coffee pot power connect</t>
  </si>
  <si>
    <t xml:space="preserve">KETT Van Nuys feeder to roof for chagers</t>
  </si>
  <si>
    <t xml:space="preserve">4 new EV chargers and service</t>
  </si>
  <si>
    <t xml:space="preserve">15500 Erwin</t>
  </si>
  <si>
    <t xml:space="preserve">Van Nuys</t>
  </si>
  <si>
    <t xml:space="preserve">LLUMC Urgent Care - Monitors and WOW Station</t>
  </si>
  <si>
    <t xml:space="preserve">OSHPD Tenant Improvement</t>
  </si>
  <si>
    <t xml:space="preserve">25333 Barton Road</t>
  </si>
  <si>
    <t xml:space="preserve">Loma Linda</t>
  </si>
  <si>
    <t xml:space="preserve">PENTA</t>
  </si>
  <si>
    <t xml:space="preserve">Ivan Hoben</t>
  </si>
  <si>
    <t xml:space="preserve">B|Braun Medical, Sub-K Load Study</t>
  </si>
  <si>
    <t xml:space="preserve">Sub-K Load Study</t>
  </si>
  <si>
    <t xml:space="preserve">American Marine 208 volt transformer</t>
  </si>
  <si>
    <t xml:space="preserve">Add transformer and disconnect</t>
  </si>
  <si>
    <t xml:space="preserve">1500 S. Barracuda St</t>
  </si>
  <si>
    <t xml:space="preserve">Aliso Viejo 3 building surveys</t>
  </si>
  <si>
    <t xml:space="preserve">Survey 3 buildings for TK1SC</t>
  </si>
  <si>
    <t xml:space="preserve">27081 Aliso Creek</t>
  </si>
  <si>
    <t xml:space="preserve">AAA San Diego Restack</t>
  </si>
  <si>
    <t xml:space="preserve">Restack for new cubical config</t>
  </si>
  <si>
    <t xml:space="preserve">Great Park Irvine, Duck Training </t>
  </si>
  <si>
    <t xml:space="preserve">Add power for TV's</t>
  </si>
  <si>
    <t xml:space="preserve">AAA replace battery charger unit and repull wire</t>
  </si>
  <si>
    <t xml:space="preserve">Repull power and replace chager</t>
  </si>
  <si>
    <t xml:space="preserve">AAA security interface for elevator control</t>
  </si>
  <si>
    <t xml:space="preserve">pipe and wire for elevator controls</t>
  </si>
  <si>
    <t xml:space="preserve">HHI Water Storage Project</t>
  </si>
  <si>
    <t xml:space="preserve">OSHPD Tenant improvement</t>
  </si>
  <si>
    <t xml:space="preserve">16200 Sand Canyon Avenue</t>
  </si>
  <si>
    <t xml:space="preserve">Matt Stewart</t>
  </si>
  <si>
    <t xml:space="preserve">Alorica</t>
  </si>
  <si>
    <t xml:space="preserve">5161 California Avenue</t>
  </si>
  <si>
    <t xml:space="preserve">Crissy Nguyen</t>
  </si>
  <si>
    <t xml:space="preserve">B|Braun Medical, Temp Gen Duplex @ Shutdown</t>
  </si>
  <si>
    <t xml:space="preserve">Furnish/Install/Maintain 1000 kw Gen</t>
  </si>
  <si>
    <t xml:space="preserve">PMB Kaiser Permanente Hawthorne MOB</t>
  </si>
  <si>
    <t xml:space="preserve">OSHPD MOB </t>
  </si>
  <si>
    <t xml:space="preserve">12139 Hawthorne Blvd</t>
  </si>
  <si>
    <t xml:space="preserve">Hawthorne</t>
  </si>
  <si>
    <t xml:space="preserve">L. Watkins</t>
  </si>
  <si>
    <t xml:space="preserve">FVRH Panel SPD-H Material procurement</t>
  </si>
  <si>
    <t xml:space="preserve">New panel and breaker</t>
  </si>
  <si>
    <t xml:space="preserve">Blizzard B21 IT Relo Suite 100</t>
  </si>
  <si>
    <t xml:space="preserve">Remodel existing Suite 100</t>
  </si>
  <si>
    <t xml:space="preserve">6/13/201</t>
  </si>
  <si>
    <t xml:space="preserve">B-Braun Medical, Added workstations</t>
  </si>
  <si>
    <t xml:space="preserve">Added outlets for workstations</t>
  </si>
  <si>
    <t xml:space="preserve">2801 Jamboree</t>
  </si>
  <si>
    <t xml:space="preserve">B-Braun Medical, Lansmont Equipment</t>
  </si>
  <si>
    <t xml:space="preserve">Connect lansmont equipment</t>
  </si>
  <si>
    <t xml:space="preserve">2525 McGaw Avenue</t>
  </si>
  <si>
    <t xml:space="preserve">HHC Irvine MRI</t>
  </si>
  <si>
    <t xml:space="preserve">Hoag - OB/GYN &amp; Fetal Diagnostics</t>
  </si>
  <si>
    <t xml:space="preserve">16105 Sand Canyon Avenue</t>
  </si>
  <si>
    <t xml:space="preserve">Boardwalk door power 8th fl for Snyder</t>
  </si>
  <si>
    <t xml:space="preserve">Power and raceway for doors</t>
  </si>
  <si>
    <t xml:space="preserve">18565 Von Karman</t>
  </si>
  <si>
    <t xml:space="preserve">Blizzard B18 &amp; 19 audit</t>
  </si>
  <si>
    <t xml:space="preserve">Audit 2 exsiting buildings</t>
  </si>
  <si>
    <t xml:space="preserve">1 Blizzard Way</t>
  </si>
  <si>
    <t xml:space="preserve">AAA Anaheim Hills Exterior Lighting repair</t>
  </si>
  <si>
    <t xml:space="preserve">Repair exterior lights to LED</t>
  </si>
  <si>
    <t xml:space="preserve">5500 E Santa Ana Cnyn</t>
  </si>
  <si>
    <t xml:space="preserve">Anaheim Hills</t>
  </si>
  <si>
    <t xml:space="preserve">Samueli Academy SSCRB</t>
  </si>
  <si>
    <t xml:space="preserve">Social Service Center Residential Bldg.</t>
  </si>
  <si>
    <t xml:space="preserve">Lennar</t>
  </si>
  <si>
    <t xml:space="preserve">Maxine C.</t>
  </si>
  <si>
    <t xml:space="preserve">Santa Monica High Discovery Building</t>
  </si>
  <si>
    <t xml:space="preserve">601 Pico Blvd</t>
  </si>
  <si>
    <t xml:space="preserve">Santa Monica</t>
  </si>
  <si>
    <t xml:space="preserve">Blizzard B21 Suite 100 Sound Room ROM</t>
  </si>
  <si>
    <t xml:space="preserve">Sound Room TI Sq./Ft. ROM</t>
  </si>
  <si>
    <t xml:space="preserve">Mazda desk reconfiuration</t>
  </si>
  <si>
    <t xml:space="preserve">Power reconfig for new desk</t>
  </si>
  <si>
    <t xml:space="preserve">1421 Reynolds Ave</t>
  </si>
  <si>
    <t xml:space="preserve">Newport Lido power to gate arm and pad</t>
  </si>
  <si>
    <t xml:space="preserve">New power and pad for gate arm</t>
  </si>
  <si>
    <t xml:space="preserve">AAA Highland cubical restack</t>
  </si>
  <si>
    <t xml:space="preserve">Restack cubical area </t>
  </si>
  <si>
    <t xml:space="preserve">27889 Base Line St.</t>
  </si>
  <si>
    <t xml:space="preserve">Highland</t>
  </si>
  <si>
    <t xml:space="preserve">AAA OC HQ move outlet in IDF room</t>
  </si>
  <si>
    <t xml:space="preserve">move outlet from 3rd fl to 2nd fl idf</t>
  </si>
  <si>
    <t xml:space="preserve">Blizzard B8 Filming Studio</t>
  </si>
  <si>
    <t xml:space="preserve">16265 Laguna Canyon Rd</t>
  </si>
  <si>
    <t xml:space="preserve">Kaz Mulcahy</t>
  </si>
  <si>
    <t xml:space="preserve">FVRH SPD-H install to Carl Dodd</t>
  </si>
  <si>
    <t xml:space="preserve">Install for SPD-H project to VR Mason</t>
  </si>
  <si>
    <t xml:space="preserve">Blizzard B20 GI &amp; GGM Suite 100</t>
  </si>
  <si>
    <t xml:space="preserve">Remodel Existing B20 Building Suite 100</t>
  </si>
  <si>
    <t xml:space="preserve">5 Jenner Suite 100</t>
  </si>
  <si>
    <t xml:space="preserve">Irvine </t>
  </si>
  <si>
    <t xml:space="preserve">AAA Harbor add power pole 2nd floor</t>
  </si>
  <si>
    <t xml:space="preserve">Tap existing circuits and add power pole</t>
  </si>
  <si>
    <t xml:space="preserve">Vans Temp Space - 2nd Flr Cooridor</t>
  </si>
  <si>
    <t xml:space="preserve">Corridor Tenant Improvement</t>
  </si>
  <si>
    <t xml:space="preserve">1665 Scenic Ave</t>
  </si>
  <si>
    <t xml:space="preserve">B|Braun Medical, Duplex Shutdown</t>
  </si>
  <si>
    <t xml:space="preserve">Provide hookup for temp generator</t>
  </si>
  <si>
    <t xml:space="preserve">Blizzard B18 Multi Purpose Meeting Space</t>
  </si>
  <si>
    <t xml:space="preserve">Add outlet for compressor in Ducks</t>
  </si>
  <si>
    <t xml:space="preserve">McKesson SFS- OSR Fast Loop</t>
  </si>
  <si>
    <t xml:space="preserve">Equpment Addition</t>
  </si>
  <si>
    <t xml:space="preserve">Santa Fe Springs</t>
  </si>
  <si>
    <t xml:space="preserve">Ready Electric</t>
  </si>
  <si>
    <t xml:space="preserve">G. Rutledge</t>
  </si>
  <si>
    <t xml:space="preserve">College Hospital 4 load studies</t>
  </si>
  <si>
    <t xml:space="preserve">4 load studies </t>
  </si>
  <si>
    <t xml:space="preserve">301 Victoria St</t>
  </si>
  <si>
    <t xml:space="preserve">OCC Sub panel and outlets planetarium</t>
  </si>
  <si>
    <t xml:space="preserve">sub panel and outlet rework</t>
  </si>
  <si>
    <t xml:space="preserve">2701 Fairview</t>
  </si>
  <si>
    <t xml:space="preserve">OCC Watson Hall Leasing Office</t>
  </si>
  <si>
    <t xml:space="preserve">Small customer directed TI work</t>
  </si>
  <si>
    <t xml:space="preserve">Boardwalk NY 1st Floor Corridor</t>
  </si>
  <si>
    <t xml:space="preserve">Natalie Miller</t>
  </si>
  <si>
    <t xml:space="preserve">LaPalma Hospital Radiology Equipment Replacement</t>
  </si>
  <si>
    <t xml:space="preserve">Replace Existing Radiology Equipment</t>
  </si>
  <si>
    <t xml:space="preserve">7901 Walker S.</t>
  </si>
  <si>
    <t xml:space="preserve">LaPalma</t>
  </si>
  <si>
    <t xml:space="preserve">West Anaheim Hospital CT Equipment Replacement</t>
  </si>
  <si>
    <t xml:space="preserve">Replace Existing CT Equipment</t>
  </si>
  <si>
    <t xml:space="preserve">Beach Draperies Suite shift TI</t>
  </si>
  <si>
    <t xml:space="preserve">add and move items</t>
  </si>
  <si>
    <t xml:space="preserve">16692 Millikan</t>
  </si>
  <si>
    <t xml:space="preserve">Mazda new circuits for modeling room</t>
  </si>
  <si>
    <t xml:space="preserve">Add new cubical circuits and floor mold</t>
  </si>
  <si>
    <t xml:space="preserve">Redhawk Industrious FA conduit</t>
  </si>
  <si>
    <t xml:space="preserve">Install CF fire alarm system</t>
  </si>
  <si>
    <t xml:space="preserve">3090 Bristol</t>
  </si>
  <si>
    <t xml:space="preserve">TK1SC Telco Conduits</t>
  </si>
  <si>
    <t xml:space="preserve">Install Teleco Raceways</t>
  </si>
  <si>
    <t xml:space="preserve">Mission Cancer Center 3rd &amp; 4th Floor</t>
  </si>
  <si>
    <t xml:space="preserve">MOB TI</t>
  </si>
  <si>
    <t xml:space="preserve">John Peschelt</t>
  </si>
  <si>
    <t xml:space="preserve">B|Braun Medical Shaker Table Room</t>
  </si>
  <si>
    <t xml:space="preserve">Power to table, misc power and lighting</t>
  </si>
  <si>
    <t xml:space="preserve">B|Braun Medical, Batteryu Chargers-Excel</t>
  </si>
  <si>
    <t xml:space="preserve">(4) new chargers at tray unloaders</t>
  </si>
  <si>
    <t xml:space="preserve">Loker Builder - ASC Budget</t>
  </si>
  <si>
    <t xml:space="preserve">1513 S. Grand Ave</t>
  </si>
  <si>
    <t xml:space="preserve">Lee Watkins</t>
  </si>
  <si>
    <t xml:space="preserve">B-Braun Medical, PAB Phase 1B</t>
  </si>
  <si>
    <t xml:space="preserve">PAB Expansion</t>
  </si>
  <si>
    <t xml:space="preserve">Van's Headquarters Temp Space</t>
  </si>
  <si>
    <t xml:space="preserve">2nd Floor Tenant Improvement</t>
  </si>
  <si>
    <t xml:space="preserve">Blizzard B19 Food Prep</t>
  </si>
  <si>
    <t xml:space="preserve">ROM for new food prep area</t>
  </si>
  <si>
    <t xml:space="preserve">16277 Laguna Canyon Rd.</t>
  </si>
  <si>
    <t xml:space="preserve">LBA Irvine Utility Split Project</t>
  </si>
  <si>
    <t xml:space="preserve">New electrical service</t>
  </si>
  <si>
    <t xml:space="preserve">9740 Irvine Blvd.</t>
  </si>
  <si>
    <t xml:space="preserve">Sanders Construction</t>
  </si>
  <si>
    <t xml:space="preserve">Pat Sanders</t>
  </si>
  <si>
    <t xml:space="preserve">Move oven circuit and change GFCI outlets</t>
  </si>
  <si>
    <t xml:space="preserve">Move oven outlet and change outlets</t>
  </si>
  <si>
    <t xml:space="preserve">902 Emerald Bay</t>
  </si>
  <si>
    <t xml:space="preserve">Laguna Beach</t>
  </si>
  <si>
    <t xml:space="preserve">AAA New Auto Door power</t>
  </si>
  <si>
    <t xml:space="preserve">Power for Auto Door</t>
  </si>
  <si>
    <t xml:space="preserve">AAA Education training and Development restack</t>
  </si>
  <si>
    <t xml:space="preserve">Cubical restack</t>
  </si>
  <si>
    <t xml:space="preserve">AAA new power for kisosk and copier</t>
  </si>
  <si>
    <t xml:space="preserve">3 new 120 volt circuits</t>
  </si>
  <si>
    <t xml:space="preserve">Charter TV outlets for Ontario</t>
  </si>
  <si>
    <t xml:space="preserve">New power for cubicals</t>
  </si>
  <si>
    <t xml:space="preserve">AMS Sony Pictures</t>
  </si>
  <si>
    <t xml:space="preserve">Tesla Battery Storage</t>
  </si>
  <si>
    <t xml:space="preserve">4080 Overland Ave</t>
  </si>
  <si>
    <t xml:space="preserve">Hoag Hospital N.B. Memorial Gardens</t>
  </si>
  <si>
    <t xml:space="preserve">Ex. Garden Remodel</t>
  </si>
  <si>
    <t xml:space="preserve">1 Hoag Dr.</t>
  </si>
  <si>
    <t xml:space="preserve">Deutsche Santa Ana IR scan</t>
  </si>
  <si>
    <t xml:space="preserve">Annual IR scan</t>
  </si>
  <si>
    <t xml:space="preserve">Deutsche LA IR Scan</t>
  </si>
  <si>
    <t xml:space="preserve">1999 Ave. of the Stars</t>
  </si>
  <si>
    <t xml:space="preserve">Snyder Langston Remodel</t>
  </si>
  <si>
    <t xml:space="preserve">17962 Cowan Ave</t>
  </si>
  <si>
    <t xml:space="preserve">08-0519</t>
  </si>
  <si>
    <t xml:space="preserve">Erik Bruner</t>
  </si>
  <si>
    <t xml:space="preserve">Malcom International pull wire in CF raceway</t>
  </si>
  <si>
    <t xml:space="preserve">Pull wire in CF raceway and splice</t>
  </si>
  <si>
    <t xml:space="preserve">Newport Coast Urgent Care</t>
  </si>
  <si>
    <t xml:space="preserve">21115 Newport Coast Drive</t>
  </si>
  <si>
    <t xml:space="preserve">AC work for TI</t>
  </si>
  <si>
    <t xml:space="preserve">1400 S. Douglas</t>
  </si>
  <si>
    <t xml:space="preserve">Lake Shore Towers Wework</t>
  </si>
  <si>
    <t xml:space="preserve">Exterior Patio and Site Work</t>
  </si>
  <si>
    <t xml:space="preserve">18191 Von Karman Ave.</t>
  </si>
  <si>
    <t xml:space="preserve">Bbraun Integrated interior </t>
  </si>
  <si>
    <t xml:space="preserve">Room expansion</t>
  </si>
  <si>
    <t xml:space="preserve">Good Shepherd Lutheran Door lock power</t>
  </si>
  <si>
    <t xml:space="preserve">Power for door releases</t>
  </si>
  <si>
    <t xml:space="preserve">Epson Carson New power for Surepress</t>
  </si>
  <si>
    <t xml:space="preserve">New Surepress power</t>
  </si>
  <si>
    <t xml:space="preserve">Newport Lido 361 Elevator room AC power</t>
  </si>
  <si>
    <t xml:space="preserve">Power for AC for elevator room</t>
  </si>
  <si>
    <t xml:space="preserve">361 Hospital Rd</t>
  </si>
  <si>
    <t xml:space="preserve">Hoag GI Lab Procedure Rooms 1-3</t>
  </si>
  <si>
    <t xml:space="preserve">B|Braun Medical, Stability Area Basket tray</t>
  </si>
  <si>
    <t xml:space="preserve">Install basket tray from stability to IDF</t>
  </si>
  <si>
    <t xml:space="preserve">Charter new outlet</t>
  </si>
  <si>
    <t xml:space="preserve">New outlet in 8th floor office 110</t>
  </si>
  <si>
    <t xml:space="preserve">17777 Center Court N</t>
  </si>
  <si>
    <t xml:space="preserve">B|Braun Medical, Boiler UHRA-5</t>
  </si>
  <si>
    <t xml:space="preserve">Temp hookup of UHRA-5</t>
  </si>
  <si>
    <t xml:space="preserve">Dell Dupont Buss Duct modification</t>
  </si>
  <si>
    <t xml:space="preserve">Modify feeds to buss duct in server room</t>
  </si>
  <si>
    <t xml:space="preserve">2201 Dupont Suite 500</t>
  </si>
  <si>
    <t xml:space="preserve">Great Park Sports Complex</t>
  </si>
  <si>
    <t xml:space="preserve">DAS system</t>
  </si>
  <si>
    <t xml:space="preserve">Deutsche Bank 3 new outlets in corridor</t>
  </si>
  <si>
    <t xml:space="preserve">3 new outlets in cooridor</t>
  </si>
  <si>
    <t xml:space="preserve">Espson Long Beach suite 5550 relocate outlets</t>
  </si>
  <si>
    <t xml:space="preserve">Remove 5 and relocate 2 receptacles</t>
  </si>
  <si>
    <t xml:space="preserve">Edwards Life Science HVC Customer Meter</t>
  </si>
  <si>
    <t xml:space="preserve">Install cunstomer meter at 4000A main</t>
  </si>
  <si>
    <t xml:space="preserve">1 edwards way</t>
  </si>
  <si>
    <t xml:space="preserve">B|Braun Medical, Mixing Room Potentimeter</t>
  </si>
  <si>
    <t xml:space="preserve">Repalce speed control enclosure</t>
  </si>
  <si>
    <t xml:space="preserve">B|Braun Medical, Refridgerated Trailer</t>
  </si>
  <si>
    <t xml:space="preserve">Power at dock door refridgerated trailer</t>
  </si>
  <si>
    <t xml:space="preserve">Lakeshore Site work for Joel Pugh</t>
  </si>
  <si>
    <t xml:space="preserve">Site work lighitng and loading dock</t>
  </si>
  <si>
    <t xml:space="preserve">18100 Von Karman Ave</t>
  </si>
  <si>
    <t xml:space="preserve">B|Braun Medical, Restroom Upgrades</t>
  </si>
  <si>
    <t xml:space="preserve">B|Braun Medical, Re-work</t>
  </si>
  <si>
    <t xml:space="preserve">Power and lighting </t>
  </si>
  <si>
    <t xml:space="preserve">B-Braun Medical</t>
  </si>
  <si>
    <t xml:space="preserve">480V 3ph Battery Charger Station</t>
  </si>
  <si>
    <t xml:space="preserve">Replace Cable Tray Unloaders B-C</t>
  </si>
  <si>
    <t xml:space="preserve"># Bid</t>
  </si>
  <si>
    <t xml:space="preserve">$ Bid</t>
  </si>
  <si>
    <t xml:space="preserve">Contracts</t>
  </si>
  <si>
    <t xml:space="preserve">Hit Ratio #</t>
  </si>
  <si>
    <t xml:space="preserve">Hit Ratio $</t>
  </si>
  <si>
    <t xml:space="preserve">M.U. $ Bid</t>
  </si>
  <si>
    <t xml:space="preserve">M.U. % Bid</t>
  </si>
  <si>
    <t xml:space="preserve">M.U. $ Contract</t>
  </si>
  <si>
    <t xml:space="preserve">M.U. % Contract</t>
  </si>
  <si>
    <t xml:space="preserve">Totals</t>
  </si>
  <si>
    <t xml:space="preserve">Employee</t>
  </si>
  <si>
    <t xml:space="preserve">Department</t>
  </si>
  <si>
    <t xml:space="preserve">Division</t>
  </si>
  <si>
    <t xml:space="preserve">Project Status</t>
  </si>
  <si>
    <t xml:space="preserve">GC</t>
  </si>
  <si>
    <t xml:space="preserve">Septemper</t>
  </si>
  <si>
    <t xml:space="preserve">1st American</t>
  </si>
  <si>
    <t xml:space="preserve">October</t>
  </si>
  <si>
    <t xml:space="preserve">NV</t>
  </si>
  <si>
    <t xml:space="preserve">2H Construction</t>
  </si>
  <si>
    <t xml:space="preserve">November</t>
  </si>
  <si>
    <t xml:space="preserve">DATA</t>
  </si>
  <si>
    <t xml:space="preserve">AAA</t>
  </si>
  <si>
    <t xml:space="preserve">December</t>
  </si>
  <si>
    <t xml:space="preserve">477 SB</t>
  </si>
  <si>
    <t xml:space="preserve">Public Works</t>
  </si>
  <si>
    <t xml:space="preserve">Schematic</t>
  </si>
  <si>
    <t xml:space="preserve">F.A.</t>
  </si>
  <si>
    <t xml:space="preserve">Advance Builders</t>
  </si>
  <si>
    <t xml:space="preserve">January</t>
  </si>
  <si>
    <t xml:space="preserve">40 LA-Studio</t>
  </si>
  <si>
    <t xml:space="preserve">AJ Padelford &amp; Sons</t>
  </si>
  <si>
    <t xml:space="preserve">Febuary</t>
  </si>
  <si>
    <t xml:space="preserve">401 Reno</t>
  </si>
  <si>
    <t xml:space="preserve">Align Builders Inc.</t>
  </si>
  <si>
    <t xml:space="preserve">March</t>
  </si>
  <si>
    <t xml:space="preserve">Prospect</t>
  </si>
  <si>
    <t xml:space="preserve">Arciero</t>
  </si>
  <si>
    <t xml:space="preserve">April</t>
  </si>
  <si>
    <t xml:space="preserve">ASSI</t>
  </si>
  <si>
    <t xml:space="preserve">May</t>
  </si>
  <si>
    <t xml:space="preserve">AV</t>
  </si>
  <si>
    <t xml:space="preserve">June</t>
  </si>
  <si>
    <t xml:space="preserve">July</t>
  </si>
  <si>
    <t xml:space="preserve">Baxter</t>
  </si>
  <si>
    <t xml:space="preserve">August</t>
  </si>
  <si>
    <t xml:space="preserve">Bayley</t>
  </si>
  <si>
    <t xml:space="preserve">Randy P.</t>
  </si>
  <si>
    <t xml:space="preserve">Bomel</t>
  </si>
  <si>
    <t xml:space="preserve">Jody</t>
  </si>
  <si>
    <t xml:space="preserve">Brascia Builder</t>
  </si>
  <si>
    <t xml:space="preserve">Dean</t>
  </si>
  <si>
    <t xml:space="preserve">Briggs Datacom</t>
  </si>
  <si>
    <t xml:space="preserve">Jeff K.</t>
  </si>
  <si>
    <t xml:space="preserve">BSD</t>
  </si>
  <si>
    <t xml:space="preserve">Rudy</t>
  </si>
  <si>
    <t xml:space="preserve">Buras Const.</t>
  </si>
  <si>
    <t xml:space="preserve">John</t>
  </si>
  <si>
    <t xml:space="preserve">Randy D</t>
  </si>
  <si>
    <t xml:space="preserve">CASCO</t>
  </si>
  <si>
    <t xml:space="preserve">Nathan</t>
  </si>
  <si>
    <t xml:space="preserve">CDG</t>
  </si>
  <si>
    <t xml:space="preserve">Lee</t>
  </si>
  <si>
    <t xml:space="preserve">Chapman</t>
  </si>
  <si>
    <t xml:space="preserve">Dan</t>
  </si>
  <si>
    <t xml:space="preserve">Daniel</t>
  </si>
  <si>
    <t xml:space="preserve">CHOC</t>
  </si>
  <si>
    <t xml:space="preserve">Chromalloy</t>
  </si>
  <si>
    <t xml:space="preserve">Control Air Corp</t>
  </si>
  <si>
    <t xml:space="preserve">Corporate Builders</t>
  </si>
  <si>
    <t xml:space="preserve">Cosco Fire Protection</t>
  </si>
  <si>
    <t xml:space="preserve">Crew Builders</t>
  </si>
  <si>
    <t xml:space="preserve">Cushman (Jim Thys)</t>
  </si>
  <si>
    <t xml:space="preserve">CW Driver</t>
  </si>
  <si>
    <t xml:space="preserve">David Simpson Const.</t>
  </si>
  <si>
    <t xml:space="preserve">DDR Corp</t>
  </si>
  <si>
    <t xml:space="preserve">Detection Logic</t>
  </si>
  <si>
    <t xml:space="preserve">DLS</t>
  </si>
  <si>
    <t xml:space="preserve">DPPM</t>
  </si>
  <si>
    <t xml:space="preserve">Driver SPG</t>
  </si>
  <si>
    <t xml:space="preserve">EMCOR</t>
  </si>
  <si>
    <t xml:space="preserve">ENCON</t>
  </si>
  <si>
    <t xml:space="preserve">Epson</t>
  </si>
  <si>
    <t xml:space="preserve">Experian</t>
  </si>
  <si>
    <t xml:space="preserve">Far West</t>
  </si>
  <si>
    <t xml:space="preserve">GB Mannisto</t>
  </si>
  <si>
    <t xml:space="preserve">Gilbane</t>
  </si>
  <si>
    <t xml:space="preserve">Gilman Builders</t>
  </si>
  <si>
    <t xml:space="preserve">GKK</t>
  </si>
  <si>
    <t xml:space="preserve">Hathaway Dinwiddie</t>
  </si>
  <si>
    <t xml:space="preserve">Harvey GC</t>
  </si>
  <si>
    <t xml:space="preserve">HBA Inc.</t>
  </si>
  <si>
    <t xml:space="preserve">HB&amp;A</t>
  </si>
  <si>
    <t xml:space="preserve">HBE</t>
  </si>
  <si>
    <t xml:space="preserve">HBI</t>
  </si>
  <si>
    <t xml:space="preserve">Hensel Phelps</t>
  </si>
  <si>
    <t xml:space="preserve">Herst &amp; Sebert</t>
  </si>
  <si>
    <t xml:space="preserve">Hoag</t>
  </si>
  <si>
    <t xml:space="preserve">Inner Space</t>
  </si>
  <si>
    <t xml:space="preserve">Irvine Company</t>
  </si>
  <si>
    <t xml:space="preserve">Jacobs</t>
  </si>
  <si>
    <t xml:space="preserve">John Hancock </t>
  </si>
  <si>
    <t xml:space="preserve">Kaiser Construction</t>
  </si>
  <si>
    <t xml:space="preserve">KBI Construction</t>
  </si>
  <si>
    <t xml:space="preserve">KCS</t>
  </si>
  <si>
    <t xml:space="preserve">Kemp</t>
  </si>
  <si>
    <t xml:space="preserve">KGC,Inc.</t>
  </si>
  <si>
    <t xml:space="preserve">KMB Design Grp</t>
  </si>
  <si>
    <t xml:space="preserve">KPRS</t>
  </si>
  <si>
    <t xml:space="preserve">Layton Const.</t>
  </si>
  <si>
    <t xml:space="preserve">LCS</t>
  </si>
  <si>
    <t xml:space="preserve">Lusardi</t>
  </si>
  <si>
    <t xml:space="preserve">Lutzky &amp; Associates</t>
  </si>
  <si>
    <t xml:space="preserve">Marucaan</t>
  </si>
  <si>
    <t xml:space="preserve">Matt Construction</t>
  </si>
  <si>
    <t xml:space="preserve">McCarthy</t>
  </si>
  <si>
    <t xml:space="preserve">McKesson</t>
  </si>
  <si>
    <t xml:space="preserve">Miles &amp; Kelly</t>
  </si>
  <si>
    <t xml:space="preserve">Miller Contracting</t>
  </si>
  <si>
    <t xml:space="preserve">Milly &amp; Serverson</t>
  </si>
  <si>
    <t xml:space="preserve">Mission Hospital</t>
  </si>
  <si>
    <t xml:space="preserve">Mortenson</t>
  </si>
  <si>
    <t xml:space="preserve">MTG</t>
  </si>
  <si>
    <t xml:space="preserve">Nelson + Morris</t>
  </si>
  <si>
    <t xml:space="preserve">Net Development</t>
  </si>
  <si>
    <t xml:space="preserve">Newport Lido</t>
  </si>
  <si>
    <t xml:space="preserve">OCC</t>
  </si>
  <si>
    <t xml:space="preserve">ORR</t>
  </si>
  <si>
    <t xml:space="preserve">Pankow</t>
  </si>
  <si>
    <t xml:space="preserve">Pacific Construction Group</t>
  </si>
  <si>
    <t xml:space="preserve">Pacific Life</t>
  </si>
  <si>
    <t xml:space="preserve">PCL</t>
  </si>
  <si>
    <t xml:space="preserve">PDC</t>
  </si>
  <si>
    <t xml:space="preserve">Pyro-Comm</t>
  </si>
  <si>
    <t xml:space="preserve">Questar</t>
  </si>
  <si>
    <t xml:space="preserve">Ragnar Benson</t>
  </si>
  <si>
    <t xml:space="preserve">Red Hawk</t>
  </si>
  <si>
    <t xml:space="preserve">Roel</t>
  </si>
  <si>
    <t xml:space="preserve">Rudolph &amp; Sletten</t>
  </si>
  <si>
    <t xml:space="preserve">R.D.Olson</t>
  </si>
  <si>
    <t xml:space="preserve">SACH</t>
  </si>
  <si>
    <t xml:space="preserve">Savant</t>
  </si>
  <si>
    <t xml:space="preserve">SCE Data Center</t>
  </si>
  <si>
    <t xml:space="preserve">Shankle Construction</t>
  </si>
  <si>
    <t xml:space="preserve">Siemans</t>
  </si>
  <si>
    <t xml:space="preserve">Simplex</t>
  </si>
  <si>
    <t xml:space="preserve">Slater Builders</t>
  </si>
  <si>
    <t xml:space="preserve">Smich Construction</t>
  </si>
  <si>
    <t xml:space="preserve">So. Cal. Tenant Improvments</t>
  </si>
  <si>
    <t xml:space="preserve">SolarCity</t>
  </si>
  <si>
    <t xml:space="preserve">SpaceX</t>
  </si>
  <si>
    <t xml:space="preserve">St. Josephs</t>
  </si>
  <si>
    <t xml:space="preserve">St. Jude</t>
  </si>
  <si>
    <t xml:space="preserve">Summit</t>
  </si>
  <si>
    <t xml:space="preserve">Suffolk/Roel</t>
  </si>
  <si>
    <t xml:space="preserve">Syska Hennessy</t>
  </si>
  <si>
    <t xml:space="preserve">Taisei</t>
  </si>
  <si>
    <t xml:space="preserve">Thalas</t>
  </si>
  <si>
    <t xml:space="preserve">Thorp</t>
  </si>
  <si>
    <t xml:space="preserve">Tiller Construction</t>
  </si>
  <si>
    <t xml:space="preserve">Time Warner</t>
  </si>
  <si>
    <t xml:space="preserve">Trinity Process Solutions</t>
  </si>
  <si>
    <t xml:space="preserve">Turner</t>
  </si>
  <si>
    <t xml:space="preserve">UC Irvine</t>
  </si>
  <si>
    <t xml:space="preserve">United Rigers</t>
  </si>
  <si>
    <t xml:space="preserve">Wallcon</t>
  </si>
  <si>
    <t xml:space="preserve">W.E. O'neil</t>
  </si>
  <si>
    <t xml:space="preserve">Wesley Thomas</t>
  </si>
  <si>
    <t xml:space="preserve">Young's Mkt. Co.</t>
  </si>
  <si>
    <t xml:space="preserve">Zone</t>
  </si>
  <si>
    <t xml:space="preserve">Briggs Electric, Inc.</t>
  </si>
  <si>
    <t xml:space="preserve">Sales Vital Factor Spreadsheet</t>
  </si>
  <si>
    <t xml:space="preserve">Estimating &amp; Project Management</t>
  </si>
  <si>
    <t xml:space="preserve">September</t>
  </si>
  <si>
    <t xml:space="preserve">February</t>
  </si>
  <si>
    <t xml:space="preserve">2019 Monthly</t>
  </si>
  <si>
    <t xml:space="preserve">2019 To Date</t>
  </si>
  <si>
    <t xml:space="preserve">2018 Annual</t>
  </si>
  <si>
    <t xml:space="preserve">Actual</t>
  </si>
  <si>
    <t xml:space="preserve">Goal</t>
  </si>
  <si>
    <t xml:space="preserve">Average</t>
  </si>
  <si>
    <t xml:space="preserve">Sales</t>
  </si>
  <si>
    <t xml:space="preserve">Projects Bid</t>
  </si>
  <si>
    <t xml:space="preserve">Hit Ratio</t>
  </si>
  <si>
    <t xml:space="preserve">Bids $ Awarded</t>
  </si>
  <si>
    <t xml:space="preserve">2015 Annual</t>
  </si>
  <si>
    <t xml:space="preserve">Projections</t>
  </si>
  <si>
    <t xml:space="preserve">Projects Pending</t>
  </si>
  <si>
    <t xml:space="preserve">Pending Hit Ratio</t>
  </si>
  <si>
    <t xml:space="preserve">Projected Pending Awards</t>
  </si>
  <si>
    <t xml:space="preserve">Total Projected Hit Ratio</t>
  </si>
  <si>
    <t xml:space="preserve">Total Projected Awards</t>
  </si>
  <si>
    <t xml:space="preserve">2012 Monthly</t>
  </si>
  <si>
    <t xml:space="preserve">2012 To Date</t>
  </si>
  <si>
    <t xml:space="preserve">2012 Annual</t>
  </si>
  <si>
    <t xml:space="preserve">Estimating Dept.</t>
  </si>
  <si>
    <t xml:space="preserve">Project Management</t>
  </si>
  <si>
    <t xml:space="preserve">Special Projects</t>
  </si>
  <si>
    <t xml:space="preserve">Estimate #</t>
  </si>
  <si>
    <t xml:space="preserve">Project Square Feet</t>
  </si>
  <si>
    <t xml:space="preserve">Project Address</t>
  </si>
  <si>
    <t xml:space="preserve">Street</t>
  </si>
  <si>
    <t xml:space="preserve">County</t>
  </si>
  <si>
    <t xml:space="preserve">IBEW Local</t>
  </si>
  <si>
    <t xml:space="preserve">Briggs Division</t>
  </si>
  <si>
    <t xml:space="preserve">Data</t>
  </si>
  <si>
    <t xml:space="preserve">Briggs Lead Estimator</t>
  </si>
  <si>
    <t xml:space="preserve">Briggs Department</t>
  </si>
  <si>
    <t xml:space="preserve">Estimating</t>
  </si>
  <si>
    <t xml:space="preserve">Negotiated (Only Bidder)</t>
  </si>
  <si>
    <t xml:space="preserve">Select Bid List (&lt;3 Bidders)</t>
  </si>
  <si>
    <t xml:space="preserve">Competitive (&gt;3 Bidders)</t>
  </si>
  <si>
    <t xml:space="preserve">Bid $</t>
  </si>
  <si>
    <t xml:space="preserve">Alternates</t>
  </si>
  <si>
    <t xml:space="preserve">General Contractors</t>
  </si>
  <si>
    <t xml:space="preserve">GC Estimator</t>
  </si>
  <si>
    <t xml:space="preserve">GC Project Manager</t>
  </si>
  <si>
    <t xml:space="preserve">Competition</t>
  </si>
  <si>
    <t xml:space="preserve">Bid Results</t>
  </si>
  <si>
    <t xml:space="preserve">Low GC</t>
  </si>
  <si>
    <t xml:space="preserve">Competition Results</t>
  </si>
  <si>
    <t xml:space="preserve">Did Not Bid</t>
  </si>
  <si>
    <t xml:space="preserve">Reports</t>
  </si>
  <si>
    <t xml:space="preserve">Total $ Estimated</t>
  </si>
  <si>
    <t xml:space="preserve">Company</t>
  </si>
  <si>
    <t xml:space="preserve">Estimatior</t>
  </si>
  <si>
    <t xml:space="preserve">Total # of Jobs Estimated</t>
  </si>
  <si>
    <t xml:space="preserve">General Contractor</t>
  </si>
  <si>
    <t xml:space="preserve">Total $ Awarded</t>
  </si>
  <si>
    <t xml:space="preserve">Total # of Jobs Awarded</t>
  </si>
  <si>
    <t xml:space="preserve">Hit Ration</t>
  </si>
  <si>
    <t xml:space="preserve"># of job esatimated / # of jobs awarded</t>
  </si>
  <si>
    <t xml:space="preserve">$ of job esatimated / $ of jobs awarded</t>
  </si>
  <si>
    <t xml:space="preserve">Sort Estimate By</t>
  </si>
  <si>
    <t xml:space="preserve">Loacation</t>
  </si>
  <si>
    <t xml:space="preserve">Estimaror</t>
  </si>
</sst>
</file>

<file path=xl/styles.xml><?xml version="1.0" encoding="utf-8"?>
<styleSheet xmlns="http://schemas.openxmlformats.org/spreadsheetml/2006/main">
  <numFmts count="18">
    <numFmt numFmtId="164" formatCode="General"/>
    <numFmt numFmtId="165" formatCode="_(* #,##0.00_);_(* \(#,##0.00\);_(* \-??_);_(@_)"/>
    <numFmt numFmtId="166" formatCode="0&quot;3-&quot;000"/>
    <numFmt numFmtId="167" formatCode="_(\$* #,##0_);_(\$* \(#,##0\);_(\$* \-_);_(@_)"/>
    <numFmt numFmtId="168" formatCode="_(\$* #,##0.00_);_(\$* \(#,##0.00\);_(\$* \-??_);_(@_)"/>
    <numFmt numFmtId="169" formatCode="@"/>
    <numFmt numFmtId="170" formatCode="##\-###"/>
    <numFmt numFmtId="171" formatCode="_(* #,##0_);_(* \(#,##0\);_(* \-_);_(@_)"/>
    <numFmt numFmtId="172" formatCode="M/D/YYYY"/>
    <numFmt numFmtId="173" formatCode="0.00%"/>
    <numFmt numFmtId="174" formatCode="0%"/>
    <numFmt numFmtId="175" formatCode="&quot;J-&quot;##\-###"/>
    <numFmt numFmtId="176" formatCode="_(\$* #,##0_);_(\$* \(#,##0\);_(\$* \-??_);_(@_)"/>
    <numFmt numFmtId="177" formatCode="\$#,##0_);[RED]&quot;($&quot;#,##0\)"/>
    <numFmt numFmtId="178" formatCode="&quot;J-&quot;##\-##"/>
    <numFmt numFmtId="179" formatCode="#,##0"/>
    <numFmt numFmtId="180" formatCode="_(* #,##0_);_(* \(#,##0\);_(* \-??_);_(@_)"/>
    <numFmt numFmtId="181" formatCode="0.0"/>
  </numFmts>
  <fonts count="1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sz val="11"/>
      <name val="Calibri"/>
      <family val="2"/>
      <charset val="1"/>
    </font>
    <font>
      <sz val="10"/>
      <color rgb="FF191919"/>
      <name val="Arial"/>
      <family val="2"/>
      <charset val="1"/>
    </font>
    <font>
      <u val="single"/>
      <sz val="10"/>
      <name val="Arial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8"/>
      <name val="Arial"/>
      <family val="2"/>
      <charset val="1"/>
    </font>
    <font>
      <b val="true"/>
      <sz val="8"/>
      <name val="Arial"/>
      <family val="2"/>
      <charset val="1"/>
    </font>
    <font>
      <b val="true"/>
      <sz val="14"/>
      <name val="Euro Technic Extended"/>
      <family val="0"/>
      <charset val="1"/>
    </font>
    <font>
      <b val="true"/>
      <sz val="12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3366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0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double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double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thin"/>
      <top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8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0" xfId="0" applyFont="true" applyBorder="false" applyAlignment="true" applyProtection="true">
      <alignment horizontal="center" vertical="top" textRotation="0" wrapText="false" indent="0" shrinkToFit="false"/>
      <protection locked="false" hidden="false"/>
    </xf>
    <xf numFmtId="164" fontId="4" fillId="0" borderId="0" xfId="0" applyFont="true" applyBorder="false" applyAlignment="true" applyProtection="true">
      <alignment horizontal="general" vertical="top" textRotation="0" wrapText="false" indent="0" shrinkToFit="false"/>
      <protection locked="false" hidden="false"/>
    </xf>
    <xf numFmtId="164" fontId="4" fillId="0" borderId="0" xfId="0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71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72" fontId="4" fillId="0" borderId="0" xfId="0" applyFont="true" applyBorder="false" applyAlignment="true" applyProtection="true">
      <alignment horizontal="center" vertical="top" textRotation="0" wrapText="false" indent="0" shrinkToFit="false"/>
      <protection locked="false" hidden="false"/>
    </xf>
    <xf numFmtId="167" fontId="4" fillId="0" borderId="0" xfId="0" applyFont="true" applyBorder="false" applyAlignment="true" applyProtection="true">
      <alignment horizontal="general" vertical="top" textRotation="0" wrapText="false" indent="0" shrinkToFit="false"/>
      <protection locked="false" hidden="false"/>
    </xf>
    <xf numFmtId="168" fontId="4" fillId="0" borderId="0" xfId="0" applyFont="true" applyBorder="false" applyAlignment="true" applyProtection="true">
      <alignment horizontal="right" vertical="top" textRotation="0" wrapText="false" indent="0" shrinkToFit="false"/>
      <protection locked="false" hidden="false"/>
    </xf>
    <xf numFmtId="173" fontId="4" fillId="0" borderId="0" xfId="0" applyFont="true" applyBorder="false" applyAlignment="true" applyProtection="true">
      <alignment horizontal="general" vertical="top" textRotation="0" wrapText="false" indent="0" shrinkToFit="false"/>
      <protection locked="fals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74" fontId="4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2" fontId="4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75" fontId="4" fillId="0" borderId="0" xfId="0" applyFont="true" applyBorder="false" applyAlignment="true" applyProtection="true">
      <alignment horizontal="center" vertical="top" textRotation="0" wrapText="false" indent="0" shrinkToFit="false"/>
      <protection locked="false" hidden="false"/>
    </xf>
    <xf numFmtId="176" fontId="4" fillId="0" borderId="0" xfId="0" applyFont="true" applyBorder="false" applyAlignment="true" applyProtection="true">
      <alignment horizontal="general" vertical="top" textRotation="0" wrapText="false" indent="0" shrinkToFit="false"/>
      <protection locked="false" hidden="false"/>
    </xf>
    <xf numFmtId="172" fontId="4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72" fontId="4" fillId="0" borderId="0" xfId="0" applyFont="true" applyBorder="false" applyAlignment="true" applyProtection="true">
      <alignment horizontal="general" vertical="top" textRotation="0" wrapText="false" indent="0" shrinkToFit="false"/>
      <protection locked="false" hidden="false"/>
    </xf>
    <xf numFmtId="168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4" fillId="0" borderId="0" xfId="0" applyFont="true" applyBorder="false" applyAlignment="true" applyProtection="true">
      <alignment horizontal="general" vertical="top" textRotation="0" wrapText="false" indent="0" shrinkToFit="false"/>
      <protection locked="fals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8" fontId="4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72" fontId="4" fillId="0" borderId="0" xfId="0" applyFont="true" applyBorder="false" applyAlignment="true" applyProtection="true">
      <alignment horizontal="center" vertical="top" textRotation="0" wrapText="false" indent="0" shrinkToFit="false"/>
      <protection locked="false" hidden="false"/>
    </xf>
    <xf numFmtId="168" fontId="4" fillId="0" borderId="0" xfId="0" applyFont="true" applyBorder="false" applyAlignment="true" applyProtection="true">
      <alignment horizontal="right" vertical="top" textRotation="0" wrapText="false" indent="0" shrinkToFit="false"/>
      <protection locked="false" hidden="false"/>
    </xf>
    <xf numFmtId="173" fontId="4" fillId="0" borderId="0" xfId="0" applyFont="true" applyBorder="false" applyAlignment="true" applyProtection="true">
      <alignment horizontal="general" vertical="top" textRotation="0" wrapText="false" indent="0" shrinkToFit="false"/>
      <protection locked="false" hidden="false"/>
    </xf>
    <xf numFmtId="171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76" fontId="4" fillId="0" borderId="0" xfId="0" applyFont="true" applyBorder="false" applyAlignment="true" applyProtection="true">
      <alignment horizontal="general" vertical="top" textRotation="0" wrapText="false" indent="0" shrinkToFit="false"/>
      <protection locked="false" hidden="false"/>
    </xf>
    <xf numFmtId="168" fontId="4" fillId="0" borderId="0" xfId="0" applyFont="true" applyBorder="false" applyAlignment="true" applyProtection="true">
      <alignment horizontal="general" vertical="top" textRotation="0" wrapText="false" indent="0" shrinkToFit="false"/>
      <protection locked="fals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7" fontId="4" fillId="0" borderId="0" xfId="0" applyFont="true" applyBorder="false" applyAlignment="true" applyProtection="true">
      <alignment horizontal="general" vertical="top" textRotation="0" wrapText="false" indent="0" shrinkToFit="false"/>
      <protection locked="false" hidden="false"/>
    </xf>
    <xf numFmtId="167" fontId="4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4" fillId="2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4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72" fontId="4" fillId="2" borderId="0" xfId="0" applyFont="true" applyBorder="false" applyAlignment="true" applyProtection="true">
      <alignment horizontal="center" vertical="top" textRotation="0" wrapText="false" indent="0" shrinkToFit="false"/>
      <protection locked="false" hidden="false"/>
    </xf>
    <xf numFmtId="167" fontId="4" fillId="2" borderId="0" xfId="0" applyFont="true" applyBorder="false" applyAlignment="true" applyProtection="true">
      <alignment horizontal="general" vertical="top" textRotation="0" wrapText="false" indent="0" shrinkToFit="false"/>
      <protection locked="false" hidden="false"/>
    </xf>
    <xf numFmtId="178" fontId="4" fillId="0" borderId="0" xfId="0" applyFont="true" applyBorder="false" applyAlignment="true" applyProtection="true">
      <alignment horizontal="center" vertical="top" textRotation="0" wrapText="false" indent="0" shrinkToFit="false"/>
      <protection locked="false" hidden="false"/>
    </xf>
    <xf numFmtId="168" fontId="4" fillId="0" borderId="0" xfId="17" applyFont="true" applyBorder="true" applyAlignment="true" applyProtection="true">
      <alignment horizontal="right" vertical="top" textRotation="0" wrapText="false" indent="0" shrinkToFit="false"/>
      <protection locked="false" hidden="false"/>
    </xf>
    <xf numFmtId="179" fontId="4" fillId="0" borderId="0" xfId="0" applyFont="true" applyBorder="false" applyAlignment="true" applyProtection="true">
      <alignment horizontal="general" vertical="top" textRotation="0" wrapText="false" indent="0" shrinkToFit="false"/>
      <protection locked="false" hidden="false"/>
    </xf>
    <xf numFmtId="167" fontId="4" fillId="2" borderId="0" xfId="0" applyFont="true" applyBorder="false" applyAlignment="true" applyProtection="true">
      <alignment horizontal="right" vertical="top" textRotation="0" wrapText="false" indent="0" shrinkToFit="false"/>
      <protection locked="false" hidden="false"/>
    </xf>
    <xf numFmtId="167" fontId="4" fillId="0" borderId="4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8" fontId="4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8" fontId="4" fillId="0" borderId="0" xfId="0" applyFont="true" applyBorder="false" applyAlignment="true" applyProtection="true">
      <alignment horizontal="general" vertical="top" textRotation="0" wrapText="false" indent="0" shrinkToFit="false"/>
      <protection locked="false" hidden="false"/>
    </xf>
    <xf numFmtId="171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2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11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11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1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11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11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11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1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11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11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80" fontId="4" fillId="0" borderId="1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1" fontId="15" fillId="0" borderId="1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0" fontId="4" fillId="0" borderId="1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4" fillId="0" borderId="1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4" fillId="0" borderId="1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80" fontId="4" fillId="0" borderId="19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80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0" fontId="4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80" fontId="4" fillId="0" borderId="2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0" fontId="0" fillId="0" borderId="2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80" fontId="4" fillId="0" borderId="1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0" fontId="4" fillId="0" borderId="9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0" fontId="4" fillId="0" borderId="1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4" fillId="0" borderId="1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4" fillId="0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4" fillId="0" borderId="1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4" fillId="0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80" fontId="4" fillId="0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4" fillId="0" borderId="27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4" fillId="0" borderId="28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81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3" fontId="15" fillId="0" borderId="1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4" fillId="0" borderId="19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15" fillId="0" borderId="28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15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16" fillId="0" borderId="16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0" fontId="4" fillId="0" borderId="28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1" fontId="4" fillId="0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80" fontId="4" fillId="0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4" fillId="0" borderId="3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omma 2" xfId="20" builtinId="53" customBuiltin="true"/>
    <cellStyle name="Comma 2 2" xfId="21" builtinId="53" customBuiltin="true"/>
    <cellStyle name="Comma 3" xfId="22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91919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externalLink" Target="externalLinks/externalLink1.xml"/><Relationship Id="rId14" Type="http://schemas.openxmlformats.org/officeDocument/2006/relationships/externalLink" Target="externalLinks/externalLink2.xml"/><Relationship Id="rId1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smb://CA-NAS02/Estimating/2018%20Bids/2018%20Bid%20Log.xlsx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smb://CA-NAS02/Estimating/2018%20Bids/_2017%20Bid%20Log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Bid Log"/>
      <sheetName val="Totals"/>
      <sheetName val="Tables"/>
      <sheetName val="EST. V.F."/>
      <sheetName val="Estimating"/>
      <sheetName val="Project Mgmt."/>
      <sheetName val="SP"/>
      <sheetName val="Sheet1"/>
      <sheetName val="Sheet2"/>
      <sheetName val="Sheet3"/>
      <sheetName val="Sheet4"/>
    </sheetNames>
    <sheetDataSet>
      <sheetData sheetId="0"/>
      <sheetData sheetId="1"/>
      <sheetData sheetId="2">
        <row r="5">
          <cell r="J5" t="str">
            <v>Pending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Tables"/>
      <sheetName val="Bid Log"/>
      <sheetName val="Totals"/>
      <sheetName val="EST. V.F."/>
      <sheetName val="Estimating"/>
      <sheetName val="Project Mgmt."/>
      <sheetName val="SP"/>
      <sheetName val="Sheet1"/>
      <sheetName val="Sheet2"/>
      <sheetName val="Sheet3"/>
      <sheetName val="Sheet4"/>
    </sheetNames>
    <sheetDataSet>
      <sheetData sheetId="0">
        <row r="5">
          <cell r="J5" t="str">
            <v>Pending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true"/>
  </sheetPr>
  <dimension ref="A1:BI40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176" activePane="bottomLeft" state="frozen"/>
      <selection pane="topLeft" activeCell="A1" activeCellId="0" sqref="A1"/>
      <selection pane="bottomLeft" activeCell="L205" activeCellId="0" sqref="L205"/>
    </sheetView>
  </sheetViews>
  <sheetFormatPr defaultRowHeight="12.75" zeroHeight="false" outlineLevelRow="0" outlineLevelCol="0"/>
  <cols>
    <col collapsed="false" customWidth="true" hidden="false" outlineLevel="0" max="1" min="1" style="1" width="11.42"/>
    <col collapsed="false" customWidth="true" hidden="false" outlineLevel="0" max="2" min="2" style="2" width="47.28"/>
    <col collapsed="false" customWidth="true" hidden="false" outlineLevel="0" max="3" min="3" style="2" width="35.85"/>
    <col collapsed="false" customWidth="true" hidden="true" outlineLevel="0" max="4" min="4" style="2" width="26.85"/>
    <col collapsed="false" customWidth="true" hidden="true" outlineLevel="0" max="5" min="5" style="2" width="19"/>
    <col collapsed="false" customWidth="true" hidden="false" outlineLevel="0" max="6" min="6" style="2" width="8"/>
    <col collapsed="false" customWidth="true" hidden="true" outlineLevel="0" max="7" min="7" style="2" width="8.86"/>
    <col collapsed="false" customWidth="true" hidden="true" outlineLevel="0" max="8" min="8" style="2" width="13.43"/>
    <col collapsed="false" customWidth="true" hidden="true" outlineLevel="0" max="9" min="9" style="2" width="12.86"/>
    <col collapsed="false" customWidth="true" hidden="false" outlineLevel="0" max="10" min="10" style="2" width="18.85"/>
    <col collapsed="false" customWidth="true" hidden="true" outlineLevel="0" max="11" min="11" style="2" width="13.57"/>
    <col collapsed="false" customWidth="true" hidden="false" outlineLevel="0" max="12" min="12" style="2" width="11.99"/>
    <col collapsed="false" customWidth="true" hidden="false" outlineLevel="0" max="13" min="13" style="2" width="9.29"/>
    <col collapsed="false" customWidth="true" hidden="false" outlineLevel="0" max="14" min="14" style="2" width="7"/>
    <col collapsed="false" customWidth="true" hidden="false" outlineLevel="0" max="15" min="15" style="2" width="10.99"/>
    <col collapsed="false" customWidth="true" hidden="false" outlineLevel="0" max="16" min="16" style="3" width="13.43"/>
    <col collapsed="false" customWidth="true" hidden="false" outlineLevel="0" max="17" min="17" style="4" width="13.43"/>
    <col collapsed="false" customWidth="true" hidden="true" outlineLevel="0" max="19" min="18" style="2" width="12.29"/>
    <col collapsed="false" customWidth="true" hidden="true" outlineLevel="0" max="20" min="20" style="2" width="11.29"/>
    <col collapsed="false" customWidth="true" hidden="true" outlineLevel="0" max="21" min="21" style="2" width="10.99"/>
    <col collapsed="false" customWidth="true" hidden="false" outlineLevel="0" max="22" min="22" style="2" width="10.14"/>
    <col collapsed="false" customWidth="true" hidden="false" outlineLevel="0" max="23" min="23" style="2" width="8.29"/>
    <col collapsed="false" customWidth="true" hidden="false" outlineLevel="0" max="24" min="24" style="2" width="8"/>
    <col collapsed="false" customWidth="true" hidden="false" outlineLevel="0" max="25" min="25" style="2" width="10"/>
    <col collapsed="false" customWidth="true" hidden="true" outlineLevel="0" max="26" min="26" style="2" width="11.42"/>
    <col collapsed="false" customWidth="true" hidden="false" outlineLevel="0" max="27" min="27" style="5" width="14.43"/>
    <col collapsed="false" customWidth="true" hidden="false" outlineLevel="0" max="28" min="28" style="5" width="14.57"/>
    <col collapsed="false" customWidth="true" hidden="false" outlineLevel="0" max="29" min="29" style="5" width="17.42"/>
    <col collapsed="false" customWidth="true" hidden="false" outlineLevel="0" max="31" min="30" style="5" width="12.57"/>
    <col collapsed="false" customWidth="true" hidden="false" outlineLevel="0" max="32" min="32" style="2" width="12.42"/>
    <col collapsed="false" customWidth="true" hidden="false" outlineLevel="0" max="33" min="33" style="6" width="10"/>
    <col collapsed="false" customWidth="true" hidden="false" outlineLevel="0" max="34" min="34" style="2" width="16.14"/>
    <col collapsed="false" customWidth="true" hidden="false" outlineLevel="0" max="35" min="35" style="2" width="15.57"/>
    <col collapsed="false" customWidth="true" hidden="false" outlineLevel="0" max="36" min="36" style="2" width="15.42"/>
    <col collapsed="false" customWidth="true" hidden="false" outlineLevel="0" max="37" min="37" style="2" width="13.29"/>
    <col collapsed="false" customWidth="true" hidden="false" outlineLevel="0" max="38" min="38" style="2" width="15.29"/>
    <col collapsed="false" customWidth="false" hidden="false" outlineLevel="0" max="39" min="39" style="2" width="11.57"/>
    <col collapsed="false" customWidth="true" hidden="false" outlineLevel="0" max="40" min="40" style="2" width="13.43"/>
    <col collapsed="false" customWidth="true" hidden="false" outlineLevel="0" max="43" min="41" style="2" width="13.57"/>
    <col collapsed="false" customWidth="true" hidden="false" outlineLevel="0" max="44" min="44" style="2" width="13.01"/>
    <col collapsed="false" customWidth="true" hidden="false" outlineLevel="0" max="45" min="45" style="2" width="13.57"/>
    <col collapsed="false" customWidth="true" hidden="false" outlineLevel="0" max="47" min="46" style="2" width="12.57"/>
    <col collapsed="false" customWidth="true" hidden="false" outlineLevel="0" max="48" min="48" style="2" width="9.42"/>
    <col collapsed="false" customWidth="true" hidden="false" outlineLevel="0" max="49" min="49" style="7" width="12.42"/>
    <col collapsed="false" customWidth="true" hidden="false" outlineLevel="0" max="50" min="50" style="2" width="9.42"/>
    <col collapsed="false" customWidth="true" hidden="false" outlineLevel="0" max="51" min="51" style="7" width="12.42"/>
    <col collapsed="false" customWidth="true" hidden="false" outlineLevel="0" max="52" min="52" style="2" width="9.42"/>
    <col collapsed="false" customWidth="true" hidden="false" outlineLevel="0" max="53" min="53" style="7" width="11.42"/>
    <col collapsed="false" customWidth="true" hidden="false" outlineLevel="0" max="54" min="54" style="2" width="9.42"/>
    <col collapsed="false" customWidth="true" hidden="false" outlineLevel="0" max="55" min="55" style="7" width="11.42"/>
    <col collapsed="false" customWidth="true" hidden="false" outlineLevel="0" max="56" min="56" style="2" width="9.42"/>
    <col collapsed="false" customWidth="true" hidden="false" outlineLevel="0" max="57" min="57" style="7" width="13.86"/>
    <col collapsed="false" customWidth="true" hidden="false" outlineLevel="0" max="58" min="58" style="2" width="9.42"/>
    <col collapsed="false" customWidth="true" hidden="false" outlineLevel="0" max="59" min="59" style="7" width="12.42"/>
    <col collapsed="false" customWidth="true" hidden="false" outlineLevel="0" max="60" min="60" style="2" width="41"/>
    <col collapsed="false" customWidth="true" hidden="false" outlineLevel="0" max="61" min="61" style="2" width="9"/>
    <col collapsed="false" customWidth="true" hidden="false" outlineLevel="0" max="1025" min="62" style="2" width="9.42"/>
  </cols>
  <sheetData>
    <row r="1" s="19" customFormat="true" ht="12.75" hidden="false" customHeight="true" outlineLevel="0" collapsed="false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10" t="s">
        <v>15</v>
      </c>
      <c r="Q1" s="11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3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9" t="s">
        <v>31</v>
      </c>
      <c r="AG1" s="14" t="s">
        <v>32</v>
      </c>
      <c r="AH1" s="12" t="s">
        <v>33</v>
      </c>
      <c r="AI1" s="12" t="s">
        <v>34</v>
      </c>
      <c r="AJ1" s="15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16" t="s">
        <v>46</v>
      </c>
      <c r="AV1" s="15" t="s">
        <v>47</v>
      </c>
      <c r="AW1" s="17" t="s">
        <v>48</v>
      </c>
      <c r="AX1" s="9" t="s">
        <v>49</v>
      </c>
      <c r="AY1" s="17" t="s">
        <v>50</v>
      </c>
      <c r="AZ1" s="9" t="s">
        <v>51</v>
      </c>
      <c r="BA1" s="17" t="s">
        <v>52</v>
      </c>
      <c r="BB1" s="9" t="s">
        <v>53</v>
      </c>
      <c r="BC1" s="17" t="s">
        <v>54</v>
      </c>
      <c r="BD1" s="9" t="s">
        <v>55</v>
      </c>
      <c r="BE1" s="17" t="s">
        <v>56</v>
      </c>
      <c r="BF1" s="9" t="s">
        <v>57</v>
      </c>
      <c r="BG1" s="18" t="s">
        <v>58</v>
      </c>
      <c r="BH1" s="9" t="s">
        <v>59</v>
      </c>
      <c r="BI1" s="9"/>
    </row>
    <row r="2" s="21" customFormat="true" ht="12.6" hidden="false" customHeight="true" outlineLevel="0" collapsed="false">
      <c r="A2" s="20" t="n">
        <v>19001</v>
      </c>
      <c r="B2" s="21" t="s">
        <v>60</v>
      </c>
      <c r="C2" s="22" t="s">
        <v>61</v>
      </c>
      <c r="D2" s="21" t="s">
        <v>62</v>
      </c>
      <c r="E2" s="22" t="s">
        <v>63</v>
      </c>
      <c r="F2" s="21" t="s">
        <v>64</v>
      </c>
      <c r="G2" s="23" t="s">
        <v>65</v>
      </c>
      <c r="H2" s="23" t="n">
        <v>18162</v>
      </c>
      <c r="I2" s="23" t="s">
        <v>66</v>
      </c>
      <c r="J2" s="23" t="s">
        <v>67</v>
      </c>
      <c r="K2" s="23" t="s">
        <v>68</v>
      </c>
      <c r="L2" s="23" t="s">
        <v>69</v>
      </c>
      <c r="M2" s="23" t="s">
        <v>70</v>
      </c>
      <c r="N2" s="23" t="s">
        <v>64</v>
      </c>
      <c r="O2" s="24" t="n">
        <v>43347</v>
      </c>
      <c r="P2" s="25" t="n">
        <v>558438</v>
      </c>
      <c r="Q2" s="26" t="n">
        <f aca="false">P2/H2</f>
        <v>30.7476048893294</v>
      </c>
      <c r="R2" s="25"/>
      <c r="S2" s="25"/>
      <c r="T2" s="25"/>
      <c r="U2" s="25"/>
      <c r="V2" s="25"/>
      <c r="W2" s="25"/>
      <c r="X2" s="27"/>
      <c r="Y2" s="27"/>
      <c r="Z2" s="25"/>
      <c r="AA2" s="28" t="s">
        <v>71</v>
      </c>
      <c r="AB2" s="29"/>
      <c r="AC2" s="30" t="n">
        <f aca="false">IF(AA2=[1]Tables!J$5,AB2*P2,)</f>
        <v>0</v>
      </c>
      <c r="AD2" s="31"/>
      <c r="AE2" s="31"/>
      <c r="AF2" s="24"/>
      <c r="AG2" s="20"/>
      <c r="AH2" s="25"/>
      <c r="AI2" s="25"/>
      <c r="AL2" s="21" t="s">
        <v>72</v>
      </c>
      <c r="AM2" s="21" t="s">
        <v>73</v>
      </c>
      <c r="AW2" s="25"/>
      <c r="AY2" s="25"/>
      <c r="BA2" s="25"/>
      <c r="BC2" s="25"/>
      <c r="BE2" s="25"/>
      <c r="BG2" s="25"/>
    </row>
    <row r="3" s="21" customFormat="true" ht="12.75" hidden="true" customHeight="true" outlineLevel="0" collapsed="false">
      <c r="A3" s="20" t="n">
        <v>19002</v>
      </c>
      <c r="B3" s="21" t="s">
        <v>74</v>
      </c>
      <c r="C3" s="22" t="s">
        <v>75</v>
      </c>
      <c r="E3" s="22" t="s">
        <v>76</v>
      </c>
      <c r="F3" s="21" t="s">
        <v>64</v>
      </c>
      <c r="G3" s="23" t="s">
        <v>65</v>
      </c>
      <c r="H3" s="23" t="n">
        <v>180000</v>
      </c>
      <c r="I3" s="23" t="s">
        <v>77</v>
      </c>
      <c r="J3" s="23" t="s">
        <v>78</v>
      </c>
      <c r="K3" s="23" t="s">
        <v>79</v>
      </c>
      <c r="L3" s="23" t="s">
        <v>80</v>
      </c>
      <c r="M3" s="23" t="s">
        <v>70</v>
      </c>
      <c r="N3" s="23" t="s">
        <v>64</v>
      </c>
      <c r="O3" s="24" t="n">
        <v>43340</v>
      </c>
      <c r="P3" s="25" t="n">
        <v>24897</v>
      </c>
      <c r="Q3" s="26"/>
      <c r="R3" s="25" t="n">
        <v>16252</v>
      </c>
      <c r="S3" s="25"/>
      <c r="T3" s="25"/>
      <c r="U3" s="25"/>
      <c r="V3" s="25"/>
      <c r="W3" s="25"/>
      <c r="X3" s="27"/>
      <c r="Y3" s="27"/>
      <c r="Z3" s="25"/>
      <c r="AA3" s="28" t="s">
        <v>71</v>
      </c>
      <c r="AB3" s="29" t="n">
        <v>0.3</v>
      </c>
      <c r="AC3" s="30" t="n">
        <f aca="false">IF(AA3=Tables!J$5,AB3*P3,)</f>
        <v>0</v>
      </c>
      <c r="AD3" s="31"/>
      <c r="AE3" s="31"/>
      <c r="AF3" s="24"/>
      <c r="AG3" s="32"/>
      <c r="AH3" s="25"/>
      <c r="AI3" s="25"/>
      <c r="AL3" s="21" t="s">
        <v>81</v>
      </c>
      <c r="AM3" s="21" t="s">
        <v>82</v>
      </c>
      <c r="AN3" s="21" t="s">
        <v>83</v>
      </c>
      <c r="AO3" s="21" t="s">
        <v>84</v>
      </c>
      <c r="AW3" s="25"/>
      <c r="AY3" s="25"/>
      <c r="BA3" s="25"/>
      <c r="BC3" s="25"/>
      <c r="BE3" s="25"/>
      <c r="BG3" s="25"/>
    </row>
    <row r="4" s="21" customFormat="true" ht="12.75" hidden="true" customHeight="true" outlineLevel="0" collapsed="false">
      <c r="A4" s="20" t="n">
        <v>19003</v>
      </c>
      <c r="B4" s="2" t="s">
        <v>85</v>
      </c>
      <c r="C4" s="22" t="s">
        <v>86</v>
      </c>
      <c r="D4" s="21" t="s">
        <v>87</v>
      </c>
      <c r="E4" s="22" t="s">
        <v>88</v>
      </c>
      <c r="F4" s="21" t="s">
        <v>64</v>
      </c>
      <c r="G4" s="23" t="s">
        <v>65</v>
      </c>
      <c r="H4" s="23"/>
      <c r="I4" s="23" t="s">
        <v>89</v>
      </c>
      <c r="J4" s="23" t="s">
        <v>90</v>
      </c>
      <c r="K4" s="23" t="s">
        <v>68</v>
      </c>
      <c r="L4" s="23" t="s">
        <v>91</v>
      </c>
      <c r="M4" s="23" t="s">
        <v>92</v>
      </c>
      <c r="N4" s="23" t="s">
        <v>64</v>
      </c>
      <c r="O4" s="24" t="n">
        <v>43350</v>
      </c>
      <c r="P4" s="33" t="n">
        <v>42429</v>
      </c>
      <c r="Q4" s="26"/>
      <c r="R4" s="25"/>
      <c r="S4" s="25"/>
      <c r="T4" s="25"/>
      <c r="U4" s="25"/>
      <c r="V4" s="25"/>
      <c r="W4" s="25"/>
      <c r="X4" s="27"/>
      <c r="Y4" s="27"/>
      <c r="Z4" s="25"/>
      <c r="AA4" s="28" t="s">
        <v>93</v>
      </c>
      <c r="AB4" s="29"/>
      <c r="AC4" s="30" t="n">
        <f aca="false">IF(AA4=Tables!J$5,AB4*P4,)</f>
        <v>0</v>
      </c>
      <c r="AD4" s="31"/>
      <c r="AE4" s="31"/>
      <c r="AF4" s="24"/>
      <c r="AG4" s="32"/>
      <c r="AH4" s="25"/>
      <c r="AI4" s="25"/>
      <c r="AW4" s="25"/>
      <c r="AY4" s="25"/>
      <c r="BA4" s="25"/>
      <c r="BC4" s="25"/>
      <c r="BE4" s="25"/>
      <c r="BG4" s="25"/>
    </row>
    <row r="5" s="21" customFormat="true" ht="12.75" hidden="false" customHeight="true" outlineLevel="0" collapsed="false">
      <c r="A5" s="20" t="n">
        <v>19004</v>
      </c>
      <c r="B5" s="2" t="s">
        <v>94</v>
      </c>
      <c r="C5" s="22" t="s">
        <v>95</v>
      </c>
      <c r="D5" s="21" t="s">
        <v>96</v>
      </c>
      <c r="E5" s="22" t="s">
        <v>88</v>
      </c>
      <c r="F5" s="21" t="s">
        <v>64</v>
      </c>
      <c r="G5" s="23" t="s">
        <v>65</v>
      </c>
      <c r="H5" s="23" t="n">
        <v>8031</v>
      </c>
      <c r="I5" s="23" t="s">
        <v>66</v>
      </c>
      <c r="J5" s="23" t="s">
        <v>90</v>
      </c>
      <c r="K5" s="23" t="s">
        <v>68</v>
      </c>
      <c r="L5" s="23" t="s">
        <v>69</v>
      </c>
      <c r="M5" s="23" t="s">
        <v>70</v>
      </c>
      <c r="N5" s="23" t="s">
        <v>64</v>
      </c>
      <c r="O5" s="24" t="n">
        <v>39696</v>
      </c>
      <c r="P5" s="25" t="n">
        <v>121497</v>
      </c>
      <c r="Q5" s="26" t="n">
        <f aca="false">P5/H5</f>
        <v>15.1285020545387</v>
      </c>
      <c r="R5" s="25"/>
      <c r="S5" s="25"/>
      <c r="T5" s="25"/>
      <c r="U5" s="25"/>
      <c r="V5" s="25"/>
      <c r="W5" s="25"/>
      <c r="X5" s="27"/>
      <c r="Y5" s="27"/>
      <c r="Z5" s="25"/>
      <c r="AA5" s="28" t="s">
        <v>97</v>
      </c>
      <c r="AB5" s="29"/>
      <c r="AC5" s="30" t="n">
        <f aca="false">IF(AA5=Tables!J$5,AB5*P5,)</f>
        <v>0</v>
      </c>
      <c r="AD5" s="31"/>
      <c r="AE5" s="31"/>
      <c r="AF5" s="24"/>
      <c r="AG5" s="32"/>
      <c r="AH5" s="25"/>
      <c r="AI5" s="25"/>
      <c r="AL5" s="21" t="s">
        <v>98</v>
      </c>
      <c r="AM5" s="21" t="s">
        <v>99</v>
      </c>
      <c r="AW5" s="25"/>
      <c r="AY5" s="25"/>
      <c r="BA5" s="25"/>
      <c r="BC5" s="25"/>
      <c r="BE5" s="25"/>
      <c r="BG5" s="25"/>
    </row>
    <row r="6" s="21" customFormat="true" ht="12.75" hidden="false" customHeight="true" outlineLevel="0" collapsed="false">
      <c r="A6" s="20" t="n">
        <v>19005</v>
      </c>
      <c r="B6" s="2" t="s">
        <v>100</v>
      </c>
      <c r="C6" s="22" t="s">
        <v>101</v>
      </c>
      <c r="D6" s="21" t="s">
        <v>102</v>
      </c>
      <c r="E6" s="22" t="s">
        <v>103</v>
      </c>
      <c r="F6" s="21" t="s">
        <v>64</v>
      </c>
      <c r="G6" s="23" t="s">
        <v>104</v>
      </c>
      <c r="H6" s="23" t="n">
        <v>1097</v>
      </c>
      <c r="I6" s="23" t="s">
        <v>105</v>
      </c>
      <c r="J6" s="23" t="s">
        <v>90</v>
      </c>
      <c r="K6" s="23" t="s">
        <v>68</v>
      </c>
      <c r="L6" s="23" t="s">
        <v>106</v>
      </c>
      <c r="M6" s="23" t="s">
        <v>70</v>
      </c>
      <c r="N6" s="23" t="s">
        <v>64</v>
      </c>
      <c r="O6" s="24" t="n">
        <v>43355</v>
      </c>
      <c r="P6" s="33" t="n">
        <v>185941</v>
      </c>
      <c r="Q6" s="26"/>
      <c r="R6" s="25"/>
      <c r="S6" s="25"/>
      <c r="T6" s="25"/>
      <c r="U6" s="25"/>
      <c r="V6" s="25"/>
      <c r="W6" s="25"/>
      <c r="X6" s="27"/>
      <c r="Y6" s="27"/>
      <c r="Z6" s="25"/>
      <c r="AA6" s="28" t="s">
        <v>97</v>
      </c>
      <c r="AB6" s="29"/>
      <c r="AC6" s="30" t="n">
        <f aca="false">IF(AA6=Tables!J$5,AB6*P6,)</f>
        <v>0</v>
      </c>
      <c r="AD6" s="31"/>
      <c r="AE6" s="31"/>
      <c r="AF6" s="24"/>
      <c r="AG6" s="32"/>
      <c r="AH6" s="25"/>
      <c r="AI6" s="25"/>
      <c r="AW6" s="25"/>
      <c r="AY6" s="25"/>
      <c r="BA6" s="25"/>
      <c r="BC6" s="25"/>
      <c r="BE6" s="25"/>
      <c r="BG6" s="25"/>
    </row>
    <row r="7" s="21" customFormat="true" ht="12.75" hidden="true" customHeight="true" outlineLevel="0" collapsed="false">
      <c r="A7" s="20" t="n">
        <v>19006</v>
      </c>
      <c r="B7" s="2" t="s">
        <v>107</v>
      </c>
      <c r="C7" s="22" t="s">
        <v>108</v>
      </c>
      <c r="D7" s="21" t="s">
        <v>109</v>
      </c>
      <c r="E7" s="22" t="s">
        <v>76</v>
      </c>
      <c r="F7" s="21" t="s">
        <v>64</v>
      </c>
      <c r="G7" s="23" t="s">
        <v>65</v>
      </c>
      <c r="H7" s="23"/>
      <c r="I7" s="23" t="s">
        <v>89</v>
      </c>
      <c r="J7" s="23" t="s">
        <v>110</v>
      </c>
      <c r="K7" s="23" t="s">
        <v>111</v>
      </c>
      <c r="L7" s="23" t="s">
        <v>91</v>
      </c>
      <c r="M7" s="23" t="s">
        <v>92</v>
      </c>
      <c r="N7" s="23" t="s">
        <v>64</v>
      </c>
      <c r="O7" s="24" t="n">
        <v>43342</v>
      </c>
      <c r="P7" s="25" t="n">
        <v>3600</v>
      </c>
      <c r="Q7" s="26" t="e">
        <f aca="false">P7/H7</f>
        <v>#DIV/0!</v>
      </c>
      <c r="R7" s="25"/>
      <c r="S7" s="25"/>
      <c r="T7" s="25"/>
      <c r="U7" s="25"/>
      <c r="V7" s="25"/>
      <c r="W7" s="25"/>
      <c r="X7" s="27"/>
      <c r="Y7" s="27"/>
      <c r="Z7" s="25"/>
      <c r="AA7" s="28" t="s">
        <v>93</v>
      </c>
      <c r="AB7" s="29"/>
      <c r="AC7" s="30" t="n">
        <f aca="false">IF(AA7=Tables!J$5,AB7*P7,)</f>
        <v>0</v>
      </c>
      <c r="AD7" s="31"/>
      <c r="AE7" s="31"/>
      <c r="AF7" s="24"/>
      <c r="AG7" s="32"/>
      <c r="AH7" s="25"/>
      <c r="AI7" s="25"/>
      <c r="AW7" s="25"/>
      <c r="AY7" s="25"/>
      <c r="BA7" s="25"/>
      <c r="BC7" s="25"/>
      <c r="BE7" s="25"/>
      <c r="BG7" s="25"/>
    </row>
    <row r="8" s="21" customFormat="true" ht="12.75" hidden="true" customHeight="true" outlineLevel="0" collapsed="false">
      <c r="A8" s="20" t="n">
        <v>19007</v>
      </c>
      <c r="B8" s="2" t="s">
        <v>112</v>
      </c>
      <c r="C8" s="22" t="s">
        <v>113</v>
      </c>
      <c r="D8" s="21" t="s">
        <v>114</v>
      </c>
      <c r="E8" s="22" t="s">
        <v>115</v>
      </c>
      <c r="F8" s="21" t="s">
        <v>64</v>
      </c>
      <c r="G8" s="23" t="s">
        <v>65</v>
      </c>
      <c r="H8" s="23"/>
      <c r="I8" s="23" t="s">
        <v>66</v>
      </c>
      <c r="J8" s="23" t="s">
        <v>67</v>
      </c>
      <c r="K8" s="23" t="s">
        <v>111</v>
      </c>
      <c r="L8" s="23" t="s">
        <v>116</v>
      </c>
      <c r="M8" s="23" t="s">
        <v>92</v>
      </c>
      <c r="N8" s="23" t="s">
        <v>64</v>
      </c>
      <c r="O8" s="24" t="n">
        <v>43381</v>
      </c>
      <c r="P8" s="25" t="n">
        <v>21870</v>
      </c>
      <c r="Q8" s="26"/>
      <c r="R8" s="25"/>
      <c r="S8" s="25"/>
      <c r="T8" s="25"/>
      <c r="U8" s="25"/>
      <c r="V8" s="25"/>
      <c r="W8" s="25"/>
      <c r="X8" s="27"/>
      <c r="Y8" s="27"/>
      <c r="Z8" s="25"/>
      <c r="AA8" s="28" t="s">
        <v>93</v>
      </c>
      <c r="AB8" s="29"/>
      <c r="AC8" s="30" t="n">
        <f aca="false">IF(AA8=Tables!J$5,AB8*P8,)</f>
        <v>0</v>
      </c>
      <c r="AD8" s="31"/>
      <c r="AE8" s="31"/>
      <c r="AF8" s="24"/>
      <c r="AG8" s="32"/>
      <c r="AH8" s="25"/>
      <c r="AI8" s="25"/>
      <c r="AW8" s="25"/>
      <c r="AY8" s="25"/>
      <c r="BA8" s="25"/>
      <c r="BC8" s="25"/>
      <c r="BE8" s="25"/>
      <c r="BG8" s="25"/>
    </row>
    <row r="9" s="21" customFormat="true" ht="12.75" hidden="false" customHeight="true" outlineLevel="0" collapsed="false">
      <c r="A9" s="20" t="n">
        <v>19008</v>
      </c>
      <c r="B9" s="21" t="s">
        <v>117</v>
      </c>
      <c r="C9" s="22" t="s">
        <v>95</v>
      </c>
      <c r="D9" s="21" t="s">
        <v>118</v>
      </c>
      <c r="E9" s="22" t="s">
        <v>88</v>
      </c>
      <c r="F9" s="21" t="s">
        <v>64</v>
      </c>
      <c r="G9" s="23" t="s">
        <v>65</v>
      </c>
      <c r="H9" s="23" t="n">
        <v>96017</v>
      </c>
      <c r="I9" s="23" t="s">
        <v>66</v>
      </c>
      <c r="J9" s="23" t="s">
        <v>90</v>
      </c>
      <c r="K9" s="23" t="s">
        <v>68</v>
      </c>
      <c r="L9" s="23" t="s">
        <v>69</v>
      </c>
      <c r="M9" s="23" t="s">
        <v>70</v>
      </c>
      <c r="N9" s="23" t="s">
        <v>64</v>
      </c>
      <c r="O9" s="24" t="n">
        <v>43355</v>
      </c>
      <c r="P9" s="25" t="n">
        <v>1543523</v>
      </c>
      <c r="Q9" s="26" t="n">
        <f aca="false">P9/H9</f>
        <v>16.0755178770426</v>
      </c>
      <c r="R9" s="25"/>
      <c r="S9" s="25"/>
      <c r="T9" s="25"/>
      <c r="U9" s="25"/>
      <c r="V9" s="25"/>
      <c r="W9" s="25"/>
      <c r="X9" s="27"/>
      <c r="Y9" s="27"/>
      <c r="Z9" s="25"/>
      <c r="AA9" s="28" t="s">
        <v>71</v>
      </c>
      <c r="AB9" s="29"/>
      <c r="AC9" s="30" t="n">
        <f aca="false">IF(AA9=Tables!J$5,AB9*P9,)</f>
        <v>0</v>
      </c>
      <c r="AD9" s="31"/>
      <c r="AE9" s="31"/>
      <c r="AF9" s="24"/>
      <c r="AG9" s="32"/>
      <c r="AH9" s="25"/>
      <c r="AI9" s="25"/>
      <c r="AL9" s="21" t="s">
        <v>119</v>
      </c>
      <c r="AM9" s="21" t="s">
        <v>120</v>
      </c>
      <c r="AN9" s="21" t="s">
        <v>81</v>
      </c>
      <c r="AO9" s="21" t="s">
        <v>121</v>
      </c>
      <c r="AW9" s="25"/>
      <c r="AY9" s="25"/>
      <c r="BA9" s="25"/>
      <c r="BC9" s="25"/>
      <c r="BE9" s="25"/>
      <c r="BG9" s="25"/>
    </row>
    <row r="10" s="21" customFormat="true" ht="12.75" hidden="true" customHeight="true" outlineLevel="0" collapsed="false">
      <c r="A10" s="20" t="n">
        <v>19009</v>
      </c>
      <c r="B10" s="21" t="s">
        <v>122</v>
      </c>
      <c r="C10" s="22" t="s">
        <v>123</v>
      </c>
      <c r="D10" s="21" t="s">
        <v>87</v>
      </c>
      <c r="E10" s="22" t="s">
        <v>88</v>
      </c>
      <c r="F10" s="21" t="s">
        <v>64</v>
      </c>
      <c r="G10" s="23" t="s">
        <v>65</v>
      </c>
      <c r="H10" s="23"/>
      <c r="I10" s="23" t="s">
        <v>89</v>
      </c>
      <c r="J10" s="23" t="s">
        <v>78</v>
      </c>
      <c r="K10" s="23" t="s">
        <v>111</v>
      </c>
      <c r="L10" s="23" t="s">
        <v>91</v>
      </c>
      <c r="M10" s="23" t="s">
        <v>92</v>
      </c>
      <c r="N10" s="23" t="s">
        <v>64</v>
      </c>
      <c r="O10" s="24" t="n">
        <v>43348</v>
      </c>
      <c r="P10" s="25" t="n">
        <v>7040</v>
      </c>
      <c r="Q10" s="26"/>
      <c r="R10" s="25"/>
      <c r="S10" s="25"/>
      <c r="T10" s="25"/>
      <c r="U10" s="25"/>
      <c r="V10" s="25"/>
      <c r="W10" s="25"/>
      <c r="X10" s="27"/>
      <c r="Y10" s="27"/>
      <c r="Z10" s="25"/>
      <c r="AA10" s="28" t="s">
        <v>93</v>
      </c>
      <c r="AB10" s="29"/>
      <c r="AC10" s="30" t="n">
        <f aca="false">IF(AA10=Tables!J$5,AB10*P10,)</f>
        <v>0</v>
      </c>
      <c r="AD10" s="31"/>
      <c r="AE10" s="31"/>
      <c r="AF10" s="24"/>
      <c r="AG10" s="32"/>
      <c r="AH10" s="25"/>
      <c r="AI10" s="25"/>
      <c r="AW10" s="25"/>
      <c r="AY10" s="25"/>
      <c r="BA10" s="25"/>
      <c r="BC10" s="25"/>
      <c r="BE10" s="25"/>
      <c r="BG10" s="25"/>
    </row>
    <row r="11" s="21" customFormat="true" ht="12.75" hidden="true" customHeight="true" outlineLevel="0" collapsed="false">
      <c r="A11" s="20" t="n">
        <v>19010</v>
      </c>
      <c r="B11" s="21" t="s">
        <v>124</v>
      </c>
      <c r="C11" s="22" t="s">
        <v>95</v>
      </c>
      <c r="D11" s="21" t="s">
        <v>125</v>
      </c>
      <c r="E11" s="22" t="s">
        <v>88</v>
      </c>
      <c r="F11" s="21" t="s">
        <v>64</v>
      </c>
      <c r="G11" s="23" t="s">
        <v>65</v>
      </c>
      <c r="H11" s="23" t="n">
        <v>60271</v>
      </c>
      <c r="I11" s="23" t="s">
        <v>66</v>
      </c>
      <c r="J11" s="23" t="s">
        <v>67</v>
      </c>
      <c r="K11" s="23" t="s">
        <v>68</v>
      </c>
      <c r="L11" s="23" t="s">
        <v>80</v>
      </c>
      <c r="M11" s="23" t="s">
        <v>70</v>
      </c>
      <c r="N11" s="23" t="s">
        <v>64</v>
      </c>
      <c r="O11" s="24" t="n">
        <v>43355</v>
      </c>
      <c r="P11" s="25" t="n">
        <v>773939</v>
      </c>
      <c r="Q11" s="26" t="n">
        <f aca="false">SUM(P11/H11)</f>
        <v>12.8409848849364</v>
      </c>
      <c r="R11" s="25" t="n">
        <v>2263</v>
      </c>
      <c r="S11" s="25" t="n">
        <v>1810</v>
      </c>
      <c r="T11" s="25"/>
      <c r="U11" s="25"/>
      <c r="V11" s="25"/>
      <c r="W11" s="25"/>
      <c r="X11" s="27" t="n">
        <v>0.13</v>
      </c>
      <c r="Y11" s="27" t="n">
        <v>0.03</v>
      </c>
      <c r="Z11" s="25"/>
      <c r="AA11" s="28" t="s">
        <v>71</v>
      </c>
      <c r="AB11" s="29" t="n">
        <v>0.3</v>
      </c>
      <c r="AC11" s="30" t="n">
        <f aca="false">IF(AA11=Tables!J$5,AB11*P11,)</f>
        <v>0</v>
      </c>
      <c r="AD11" s="31" t="n">
        <v>43360</v>
      </c>
      <c r="AE11" s="31" t="n">
        <v>43497</v>
      </c>
      <c r="AF11" s="24" t="n">
        <v>43357</v>
      </c>
      <c r="AG11" s="32"/>
      <c r="AH11" s="25"/>
      <c r="AI11" s="25"/>
      <c r="AL11" s="21" t="s">
        <v>98</v>
      </c>
      <c r="AM11" s="21" t="s">
        <v>126</v>
      </c>
      <c r="AN11" s="21" t="s">
        <v>119</v>
      </c>
      <c r="AO11" s="21" t="s">
        <v>127</v>
      </c>
      <c r="AV11" s="21" t="s">
        <v>128</v>
      </c>
      <c r="AW11" s="25"/>
      <c r="AX11" s="21" t="s">
        <v>129</v>
      </c>
      <c r="AY11" s="25"/>
      <c r="AZ11" s="21" t="s">
        <v>130</v>
      </c>
      <c r="BA11" s="25"/>
      <c r="BC11" s="25"/>
      <c r="BE11" s="25"/>
      <c r="BG11" s="25"/>
    </row>
    <row r="12" s="21" customFormat="true" ht="12.75" hidden="true" customHeight="true" outlineLevel="0" collapsed="false">
      <c r="A12" s="20" t="n">
        <v>19011</v>
      </c>
      <c r="B12" s="21" t="s">
        <v>131</v>
      </c>
      <c r="C12" s="22" t="s">
        <v>132</v>
      </c>
      <c r="D12" s="21" t="s">
        <v>133</v>
      </c>
      <c r="E12" s="22" t="s">
        <v>133</v>
      </c>
      <c r="F12" s="21" t="s">
        <v>64</v>
      </c>
      <c r="G12" s="23" t="s">
        <v>65</v>
      </c>
      <c r="H12" s="23"/>
      <c r="I12" s="23" t="s">
        <v>89</v>
      </c>
      <c r="J12" s="23" t="s">
        <v>67</v>
      </c>
      <c r="K12" s="23" t="s">
        <v>79</v>
      </c>
      <c r="L12" s="23" t="s">
        <v>91</v>
      </c>
      <c r="M12" s="23" t="s">
        <v>92</v>
      </c>
      <c r="N12" s="23" t="s">
        <v>64</v>
      </c>
      <c r="O12" s="24" t="n">
        <v>43349</v>
      </c>
      <c r="P12" s="25" t="n">
        <v>6430</v>
      </c>
      <c r="Q12" s="26"/>
      <c r="R12" s="25"/>
      <c r="S12" s="25"/>
      <c r="T12" s="25"/>
      <c r="U12" s="25"/>
      <c r="V12" s="25"/>
      <c r="W12" s="25"/>
      <c r="X12" s="27"/>
      <c r="Y12" s="27"/>
      <c r="Z12" s="25"/>
      <c r="AA12" s="28" t="s">
        <v>71</v>
      </c>
      <c r="AB12" s="29"/>
      <c r="AC12" s="30" t="n">
        <f aca="false">IF(AA12=Tables!J$5,AB12*P12,)</f>
        <v>0</v>
      </c>
      <c r="AD12" s="31"/>
      <c r="AE12" s="31"/>
      <c r="AF12" s="24"/>
      <c r="AG12" s="32"/>
      <c r="AH12" s="25"/>
      <c r="AI12" s="25"/>
      <c r="AW12" s="25"/>
      <c r="AY12" s="25"/>
      <c r="BA12" s="25"/>
      <c r="BC12" s="25"/>
      <c r="BE12" s="25"/>
      <c r="BG12" s="25"/>
    </row>
    <row r="13" s="21" customFormat="true" ht="12.75" hidden="true" customHeight="true" outlineLevel="0" collapsed="false">
      <c r="A13" s="20" t="n">
        <v>19012</v>
      </c>
      <c r="B13" s="21" t="s">
        <v>134</v>
      </c>
      <c r="C13" s="22" t="s">
        <v>135</v>
      </c>
      <c r="D13" s="21" t="s">
        <v>136</v>
      </c>
      <c r="E13" s="22" t="s">
        <v>115</v>
      </c>
      <c r="F13" s="21" t="s">
        <v>64</v>
      </c>
      <c r="G13" s="23" t="s">
        <v>65</v>
      </c>
      <c r="H13" s="23"/>
      <c r="I13" s="23" t="s">
        <v>66</v>
      </c>
      <c r="J13" s="23" t="s">
        <v>67</v>
      </c>
      <c r="K13" s="23" t="s">
        <v>111</v>
      </c>
      <c r="L13" s="23" t="s">
        <v>116</v>
      </c>
      <c r="M13" s="23" t="s">
        <v>92</v>
      </c>
      <c r="N13" s="23" t="s">
        <v>64</v>
      </c>
      <c r="O13" s="24" t="n">
        <v>43350</v>
      </c>
      <c r="P13" s="25" t="n">
        <v>2472</v>
      </c>
      <c r="Q13" s="26"/>
      <c r="R13" s="25"/>
      <c r="S13" s="25"/>
      <c r="T13" s="25"/>
      <c r="U13" s="25"/>
      <c r="V13" s="25"/>
      <c r="W13" s="25"/>
      <c r="X13" s="27"/>
      <c r="Y13" s="27"/>
      <c r="Z13" s="25"/>
      <c r="AA13" s="28" t="s">
        <v>93</v>
      </c>
      <c r="AB13" s="29"/>
      <c r="AC13" s="30" t="n">
        <f aca="false">IF(AA13=Tables!J$5,AB13*P13,)</f>
        <v>0</v>
      </c>
      <c r="AD13" s="31"/>
      <c r="AE13" s="31"/>
      <c r="AF13" s="24"/>
      <c r="AG13" s="32"/>
      <c r="AH13" s="25"/>
      <c r="AI13" s="25"/>
      <c r="AW13" s="25"/>
      <c r="AY13" s="25"/>
      <c r="BA13" s="25"/>
      <c r="BC13" s="25"/>
      <c r="BE13" s="25"/>
      <c r="BG13" s="25"/>
    </row>
    <row r="14" s="21" customFormat="true" ht="12.75" hidden="true" customHeight="true" outlineLevel="0" collapsed="false">
      <c r="A14" s="20" t="n">
        <v>19013</v>
      </c>
      <c r="B14" s="21" t="s">
        <v>137</v>
      </c>
      <c r="C14" s="22" t="s">
        <v>138</v>
      </c>
      <c r="D14" s="21" t="s">
        <v>139</v>
      </c>
      <c r="E14" s="22" t="s">
        <v>88</v>
      </c>
      <c r="F14" s="21" t="s">
        <v>64</v>
      </c>
      <c r="G14" s="23" t="s">
        <v>65</v>
      </c>
      <c r="H14" s="23" t="n">
        <v>610</v>
      </c>
      <c r="I14" s="23" t="s">
        <v>66</v>
      </c>
      <c r="J14" s="23" t="s">
        <v>110</v>
      </c>
      <c r="K14" s="23" t="s">
        <v>68</v>
      </c>
      <c r="L14" s="23" t="s">
        <v>140</v>
      </c>
      <c r="M14" s="23" t="s">
        <v>70</v>
      </c>
      <c r="N14" s="23" t="s">
        <v>64</v>
      </c>
      <c r="O14" s="24" t="n">
        <v>43355</v>
      </c>
      <c r="P14" s="25" t="n">
        <v>68823</v>
      </c>
      <c r="Q14" s="26"/>
      <c r="R14" s="25"/>
      <c r="S14" s="25"/>
      <c r="T14" s="25"/>
      <c r="U14" s="25"/>
      <c r="V14" s="25"/>
      <c r="W14" s="25"/>
      <c r="X14" s="27"/>
      <c r="Y14" s="27"/>
      <c r="Z14" s="25"/>
      <c r="AA14" s="28" t="s">
        <v>141</v>
      </c>
      <c r="AB14" s="29" t="n">
        <v>0.1</v>
      </c>
      <c r="AC14" s="30" t="n">
        <f aca="false">IF(AA14=Tables!J$5,AB14*P14,)</f>
        <v>0</v>
      </c>
      <c r="AD14" s="31"/>
      <c r="AE14" s="31"/>
      <c r="AF14" s="24"/>
      <c r="AG14" s="32"/>
      <c r="AH14" s="25"/>
      <c r="AI14" s="25"/>
      <c r="AL14" s="21" t="s">
        <v>98</v>
      </c>
      <c r="AM14" s="21" t="s">
        <v>142</v>
      </c>
      <c r="AW14" s="25"/>
      <c r="AY14" s="25"/>
      <c r="BA14" s="25"/>
      <c r="BC14" s="25"/>
      <c r="BE14" s="25"/>
      <c r="BG14" s="25"/>
    </row>
    <row r="15" s="21" customFormat="true" ht="12.75" hidden="true" customHeight="true" outlineLevel="0" collapsed="false">
      <c r="A15" s="20" t="n">
        <v>19014</v>
      </c>
      <c r="B15" s="21" t="s">
        <v>143</v>
      </c>
      <c r="C15" s="22" t="s">
        <v>144</v>
      </c>
      <c r="D15" s="21" t="s">
        <v>87</v>
      </c>
      <c r="E15" s="22" t="s">
        <v>88</v>
      </c>
      <c r="F15" s="21" t="s">
        <v>64</v>
      </c>
      <c r="G15" s="23" t="s">
        <v>65</v>
      </c>
      <c r="H15" s="23"/>
      <c r="I15" s="23" t="s">
        <v>66</v>
      </c>
      <c r="J15" s="23" t="s">
        <v>67</v>
      </c>
      <c r="K15" s="23" t="s">
        <v>111</v>
      </c>
      <c r="L15" s="23" t="s">
        <v>91</v>
      </c>
      <c r="M15" s="23" t="s">
        <v>92</v>
      </c>
      <c r="N15" s="23" t="s">
        <v>64</v>
      </c>
      <c r="O15" s="24" t="n">
        <v>43356</v>
      </c>
      <c r="P15" s="25" t="n">
        <v>15875</v>
      </c>
      <c r="Q15" s="26"/>
      <c r="R15" s="25"/>
      <c r="S15" s="25"/>
      <c r="T15" s="25"/>
      <c r="U15" s="25"/>
      <c r="V15" s="25"/>
      <c r="W15" s="25"/>
      <c r="X15" s="27"/>
      <c r="Y15" s="27"/>
      <c r="Z15" s="25"/>
      <c r="AA15" s="28" t="s">
        <v>93</v>
      </c>
      <c r="AB15" s="29"/>
      <c r="AC15" s="30" t="n">
        <f aca="false">IF(AA15=Tables!J$5,AB15*P15,)</f>
        <v>0</v>
      </c>
      <c r="AD15" s="31"/>
      <c r="AE15" s="31"/>
      <c r="AF15" s="24"/>
      <c r="AG15" s="32"/>
      <c r="AH15" s="25"/>
      <c r="AI15" s="25"/>
      <c r="AW15" s="25"/>
      <c r="AY15" s="25"/>
      <c r="BA15" s="25"/>
      <c r="BC15" s="25"/>
      <c r="BE15" s="25"/>
      <c r="BG15" s="25"/>
    </row>
    <row r="16" s="21" customFormat="true" ht="12.75" hidden="true" customHeight="true" outlineLevel="0" collapsed="false">
      <c r="A16" s="20" t="n">
        <v>19015</v>
      </c>
      <c r="B16" s="21" t="s">
        <v>145</v>
      </c>
      <c r="C16" s="22" t="s">
        <v>146</v>
      </c>
      <c r="D16" s="21" t="s">
        <v>147</v>
      </c>
      <c r="E16" s="22" t="s">
        <v>148</v>
      </c>
      <c r="F16" s="21" t="s">
        <v>64</v>
      </c>
      <c r="G16" s="23" t="s">
        <v>104</v>
      </c>
      <c r="H16" s="23" t="n">
        <v>8775</v>
      </c>
      <c r="I16" s="23" t="s">
        <v>66</v>
      </c>
      <c r="J16" s="23" t="s">
        <v>67</v>
      </c>
      <c r="K16" s="23" t="s">
        <v>68</v>
      </c>
      <c r="L16" s="23" t="s">
        <v>69</v>
      </c>
      <c r="M16" s="23" t="s">
        <v>70</v>
      </c>
      <c r="N16" s="23" t="s">
        <v>64</v>
      </c>
      <c r="O16" s="34" t="n">
        <v>43364</v>
      </c>
      <c r="P16" s="25" t="n">
        <v>780419</v>
      </c>
      <c r="Q16" s="26" t="n">
        <f aca="false">P16/H16</f>
        <v>88.9366381766382</v>
      </c>
      <c r="R16" s="25"/>
      <c r="S16" s="25"/>
      <c r="T16" s="25"/>
      <c r="U16" s="25"/>
      <c r="V16" s="25"/>
      <c r="W16" s="25"/>
      <c r="X16" s="27"/>
      <c r="Y16" s="27"/>
      <c r="Z16" s="25"/>
      <c r="AA16" s="28" t="s">
        <v>93</v>
      </c>
      <c r="AB16" s="29"/>
      <c r="AC16" s="30" t="n">
        <f aca="false">IF(AA16=Tables!J$5,AB16*P16,)</f>
        <v>0</v>
      </c>
      <c r="AD16" s="31"/>
      <c r="AE16" s="31"/>
      <c r="AF16" s="24"/>
      <c r="AG16" s="32"/>
      <c r="AH16" s="25"/>
      <c r="AI16" s="25"/>
      <c r="AL16" s="21" t="s">
        <v>149</v>
      </c>
      <c r="AM16" s="21" t="s">
        <v>150</v>
      </c>
      <c r="AW16" s="25"/>
      <c r="AY16" s="25"/>
      <c r="BA16" s="25"/>
      <c r="BC16" s="25"/>
      <c r="BE16" s="25"/>
      <c r="BG16" s="25"/>
    </row>
    <row r="17" s="21" customFormat="true" ht="12.75" hidden="true" customHeight="true" outlineLevel="0" collapsed="false">
      <c r="A17" s="20" t="n">
        <v>19016</v>
      </c>
      <c r="B17" s="21" t="s">
        <v>151</v>
      </c>
      <c r="C17" s="22" t="s">
        <v>152</v>
      </c>
      <c r="E17" s="22"/>
      <c r="F17" s="21" t="s">
        <v>64</v>
      </c>
      <c r="G17" s="23" t="s">
        <v>65</v>
      </c>
      <c r="H17" s="23"/>
      <c r="I17" s="23" t="s">
        <v>66</v>
      </c>
      <c r="J17" s="23" t="s">
        <v>67</v>
      </c>
      <c r="K17" s="23" t="s">
        <v>111</v>
      </c>
      <c r="L17" s="23" t="s">
        <v>116</v>
      </c>
      <c r="M17" s="23" t="s">
        <v>92</v>
      </c>
      <c r="N17" s="23" t="s">
        <v>64</v>
      </c>
      <c r="O17" s="24" t="n">
        <v>43361</v>
      </c>
      <c r="P17" s="25" t="n">
        <v>2640</v>
      </c>
      <c r="Q17" s="26"/>
      <c r="R17" s="25"/>
      <c r="S17" s="25"/>
      <c r="T17" s="25"/>
      <c r="U17" s="25"/>
      <c r="V17" s="25"/>
      <c r="W17" s="25"/>
      <c r="X17" s="27"/>
      <c r="Y17" s="27"/>
      <c r="Z17" s="25"/>
      <c r="AA17" s="28" t="s">
        <v>141</v>
      </c>
      <c r="AB17" s="29"/>
      <c r="AC17" s="30" t="n">
        <f aca="false">IF(AA17=Tables!J$5,AB17*P17,)</f>
        <v>0</v>
      </c>
      <c r="AD17" s="31"/>
      <c r="AE17" s="31"/>
      <c r="AF17" s="24"/>
      <c r="AG17" s="32"/>
      <c r="AH17" s="25"/>
      <c r="AI17" s="25"/>
      <c r="AW17" s="25"/>
      <c r="AY17" s="25"/>
      <c r="BA17" s="25"/>
      <c r="BC17" s="25"/>
      <c r="BE17" s="25"/>
      <c r="BG17" s="25"/>
    </row>
    <row r="18" s="21" customFormat="true" ht="12.75" hidden="false" customHeight="true" outlineLevel="0" collapsed="false">
      <c r="A18" s="20" t="n">
        <v>19017</v>
      </c>
      <c r="B18" s="21" t="s">
        <v>153</v>
      </c>
      <c r="C18" s="22" t="s">
        <v>154</v>
      </c>
      <c r="E18" s="22" t="s">
        <v>88</v>
      </c>
      <c r="F18" s="21" t="s">
        <v>64</v>
      </c>
      <c r="G18" s="23" t="s">
        <v>65</v>
      </c>
      <c r="H18" s="23"/>
      <c r="I18" s="23" t="s">
        <v>66</v>
      </c>
      <c r="J18" s="23" t="s">
        <v>67</v>
      </c>
      <c r="K18" s="23" t="s">
        <v>111</v>
      </c>
      <c r="L18" s="23" t="s">
        <v>116</v>
      </c>
      <c r="M18" s="23" t="s">
        <v>92</v>
      </c>
      <c r="N18" s="23" t="s">
        <v>64</v>
      </c>
      <c r="O18" s="24" t="n">
        <v>43361</v>
      </c>
      <c r="P18" s="25" t="n">
        <v>22833</v>
      </c>
      <c r="Q18" s="26"/>
      <c r="R18" s="25"/>
      <c r="S18" s="25"/>
      <c r="T18" s="25"/>
      <c r="U18" s="25"/>
      <c r="V18" s="25"/>
      <c r="W18" s="25"/>
      <c r="X18" s="27"/>
      <c r="Y18" s="27"/>
      <c r="Z18" s="25"/>
      <c r="AA18" s="28" t="s">
        <v>97</v>
      </c>
      <c r="AB18" s="29"/>
      <c r="AC18" s="30" t="n">
        <f aca="false">IF(AA18=Tables!J$5,AB18*P18,)</f>
        <v>0</v>
      </c>
      <c r="AD18" s="31"/>
      <c r="AE18" s="31"/>
      <c r="AF18" s="24"/>
      <c r="AG18" s="32"/>
      <c r="AH18" s="25"/>
      <c r="AI18" s="25"/>
      <c r="AW18" s="25"/>
      <c r="AY18" s="25"/>
      <c r="BA18" s="25"/>
      <c r="BC18" s="25"/>
      <c r="BE18" s="25"/>
      <c r="BG18" s="25"/>
    </row>
    <row r="19" s="21" customFormat="true" ht="12.75" hidden="false" customHeight="true" outlineLevel="0" collapsed="false">
      <c r="A19" s="20" t="n">
        <v>19018</v>
      </c>
      <c r="B19" s="21" t="s">
        <v>155</v>
      </c>
      <c r="C19" s="22" t="s">
        <v>156</v>
      </c>
      <c r="D19" s="21" t="s">
        <v>87</v>
      </c>
      <c r="E19" s="22" t="s">
        <v>88</v>
      </c>
      <c r="F19" s="21" t="s">
        <v>64</v>
      </c>
      <c r="G19" s="23" t="s">
        <v>65</v>
      </c>
      <c r="H19" s="23"/>
      <c r="I19" s="23" t="s">
        <v>89</v>
      </c>
      <c r="J19" s="23" t="s">
        <v>67</v>
      </c>
      <c r="K19" s="23" t="s">
        <v>111</v>
      </c>
      <c r="L19" s="23" t="s">
        <v>91</v>
      </c>
      <c r="M19" s="23" t="s">
        <v>92</v>
      </c>
      <c r="N19" s="23" t="s">
        <v>64</v>
      </c>
      <c r="O19" s="24" t="n">
        <v>43364</v>
      </c>
      <c r="P19" s="25" t="n">
        <v>44680</v>
      </c>
      <c r="Q19" s="26"/>
      <c r="R19" s="25"/>
      <c r="S19" s="25"/>
      <c r="T19" s="25"/>
      <c r="U19" s="25"/>
      <c r="V19" s="25"/>
      <c r="W19" s="25"/>
      <c r="X19" s="27"/>
      <c r="Y19" s="27"/>
      <c r="Z19" s="25"/>
      <c r="AA19" s="28" t="s">
        <v>97</v>
      </c>
      <c r="AB19" s="29"/>
      <c r="AC19" s="30" t="n">
        <f aca="false">IF(AA19=Tables!J$5,AB19*P19,)</f>
        <v>0</v>
      </c>
      <c r="AD19" s="31"/>
      <c r="AE19" s="31"/>
      <c r="AF19" s="24"/>
      <c r="AG19" s="32"/>
      <c r="AH19" s="25"/>
      <c r="AI19" s="25"/>
      <c r="AW19" s="25"/>
      <c r="AY19" s="25"/>
      <c r="BA19" s="25"/>
      <c r="BC19" s="25"/>
      <c r="BE19" s="25"/>
      <c r="BG19" s="25"/>
    </row>
    <row r="20" s="21" customFormat="true" ht="12.75" hidden="false" customHeight="true" outlineLevel="0" collapsed="false">
      <c r="A20" s="20" t="n">
        <v>19019</v>
      </c>
      <c r="B20" s="21" t="s">
        <v>157</v>
      </c>
      <c r="C20" s="22" t="s">
        <v>158</v>
      </c>
      <c r="D20" s="21" t="s">
        <v>159</v>
      </c>
      <c r="E20" s="22" t="s">
        <v>88</v>
      </c>
      <c r="F20" s="21" t="s">
        <v>64</v>
      </c>
      <c r="G20" s="23" t="s">
        <v>65</v>
      </c>
      <c r="H20" s="23"/>
      <c r="I20" s="23" t="s">
        <v>66</v>
      </c>
      <c r="J20" s="23" t="s">
        <v>110</v>
      </c>
      <c r="K20" s="23" t="s">
        <v>111</v>
      </c>
      <c r="L20" s="23" t="s">
        <v>80</v>
      </c>
      <c r="M20" s="23" t="s">
        <v>70</v>
      </c>
      <c r="N20" s="23" t="s">
        <v>64</v>
      </c>
      <c r="O20" s="24" t="n">
        <v>43364</v>
      </c>
      <c r="P20" s="25" t="n">
        <v>12443</v>
      </c>
      <c r="Q20" s="26"/>
      <c r="R20" s="25"/>
      <c r="S20" s="25"/>
      <c r="T20" s="25"/>
      <c r="U20" s="25"/>
      <c r="V20" s="25"/>
      <c r="W20" s="25"/>
      <c r="X20" s="27"/>
      <c r="Y20" s="27"/>
      <c r="Z20" s="25"/>
      <c r="AA20" s="28" t="s">
        <v>97</v>
      </c>
      <c r="AB20" s="29" t="n">
        <v>0.1</v>
      </c>
      <c r="AC20" s="30" t="n">
        <f aca="false">IF(AA20=Tables!J$5,AB20*P20,)</f>
        <v>0</v>
      </c>
      <c r="AD20" s="31"/>
      <c r="AE20" s="31"/>
      <c r="AF20" s="24"/>
      <c r="AG20" s="32"/>
      <c r="AH20" s="25"/>
      <c r="AI20" s="25"/>
      <c r="AL20" s="21" t="s">
        <v>160</v>
      </c>
      <c r="AM20" s="21" t="s">
        <v>161</v>
      </c>
      <c r="AW20" s="25"/>
      <c r="AY20" s="25"/>
      <c r="BA20" s="25"/>
      <c r="BC20" s="25"/>
      <c r="BE20" s="25"/>
      <c r="BG20" s="25"/>
    </row>
    <row r="21" s="21" customFormat="true" ht="12.75" hidden="true" customHeight="true" outlineLevel="0" collapsed="false">
      <c r="A21" s="20" t="n">
        <v>19020</v>
      </c>
      <c r="B21" s="21" t="s">
        <v>162</v>
      </c>
      <c r="C21" s="22" t="s">
        <v>163</v>
      </c>
      <c r="D21" s="21" t="s">
        <v>164</v>
      </c>
      <c r="E21" s="22" t="s">
        <v>165</v>
      </c>
      <c r="F21" s="21" t="s">
        <v>64</v>
      </c>
      <c r="G21" s="23" t="s">
        <v>65</v>
      </c>
      <c r="H21" s="23"/>
      <c r="I21" s="23" t="s">
        <v>66</v>
      </c>
      <c r="J21" s="23" t="s">
        <v>67</v>
      </c>
      <c r="K21" s="23" t="s">
        <v>111</v>
      </c>
      <c r="L21" s="23" t="s">
        <v>116</v>
      </c>
      <c r="M21" s="23" t="s">
        <v>92</v>
      </c>
      <c r="N21" s="23" t="s">
        <v>64</v>
      </c>
      <c r="O21" s="24" t="n">
        <v>43383</v>
      </c>
      <c r="P21" s="25" t="n">
        <v>3230</v>
      </c>
      <c r="Q21" s="26"/>
      <c r="R21" s="25"/>
      <c r="S21" s="25"/>
      <c r="T21" s="25"/>
      <c r="U21" s="25"/>
      <c r="V21" s="25"/>
      <c r="W21" s="25"/>
      <c r="X21" s="27"/>
      <c r="Y21" s="27"/>
      <c r="Z21" s="25"/>
      <c r="AA21" s="28" t="s">
        <v>93</v>
      </c>
      <c r="AB21" s="29"/>
      <c r="AC21" s="30" t="n">
        <f aca="false">IF(AA21=Tables!J$5,AB21*P21,)</f>
        <v>0</v>
      </c>
      <c r="AD21" s="31"/>
      <c r="AE21" s="31"/>
      <c r="AF21" s="24"/>
      <c r="AG21" s="32"/>
      <c r="AH21" s="25"/>
      <c r="AI21" s="25"/>
      <c r="AW21" s="25"/>
      <c r="AY21" s="25"/>
      <c r="BA21" s="25"/>
      <c r="BC21" s="25"/>
      <c r="BE21" s="25"/>
      <c r="BG21" s="25"/>
    </row>
    <row r="22" s="21" customFormat="true" ht="12.75" hidden="true" customHeight="true" outlineLevel="0" collapsed="false">
      <c r="A22" s="20" t="n">
        <v>19021</v>
      </c>
      <c r="B22" s="21" t="s">
        <v>166</v>
      </c>
      <c r="C22" s="22" t="s">
        <v>167</v>
      </c>
      <c r="D22" s="21" t="s">
        <v>168</v>
      </c>
      <c r="E22" s="22" t="s">
        <v>115</v>
      </c>
      <c r="F22" s="21" t="s">
        <v>64</v>
      </c>
      <c r="G22" s="23" t="s">
        <v>65</v>
      </c>
      <c r="H22" s="23"/>
      <c r="I22" s="23" t="s">
        <v>77</v>
      </c>
      <c r="J22" s="23" t="s">
        <v>67</v>
      </c>
      <c r="K22" s="23" t="s">
        <v>68</v>
      </c>
      <c r="L22" s="23" t="s">
        <v>106</v>
      </c>
      <c r="M22" s="23" t="s">
        <v>70</v>
      </c>
      <c r="N22" s="23" t="s">
        <v>64</v>
      </c>
      <c r="O22" s="24" t="n">
        <v>43371</v>
      </c>
      <c r="P22" s="25" t="n">
        <v>120496</v>
      </c>
      <c r="Q22" s="26"/>
      <c r="R22" s="25"/>
      <c r="S22" s="25"/>
      <c r="T22" s="25"/>
      <c r="U22" s="25"/>
      <c r="V22" s="25"/>
      <c r="W22" s="25"/>
      <c r="X22" s="27"/>
      <c r="Y22" s="27"/>
      <c r="Z22" s="25"/>
      <c r="AA22" s="28" t="s">
        <v>93</v>
      </c>
      <c r="AB22" s="29"/>
      <c r="AC22" s="30" t="n">
        <f aca="false">IF(AA22=Tables!J$5,AB22*P22,)</f>
        <v>0</v>
      </c>
      <c r="AD22" s="31"/>
      <c r="AE22" s="31"/>
      <c r="AF22" s="24"/>
      <c r="AG22" s="32"/>
      <c r="AH22" s="25"/>
      <c r="AI22" s="25"/>
      <c r="AW22" s="25"/>
      <c r="AY22" s="25"/>
      <c r="BA22" s="25"/>
      <c r="BC22" s="25"/>
      <c r="BE22" s="25"/>
      <c r="BG22" s="25"/>
    </row>
    <row r="23" s="21" customFormat="true" ht="12.75" hidden="false" customHeight="true" outlineLevel="0" collapsed="false">
      <c r="A23" s="20" t="n">
        <v>19022</v>
      </c>
      <c r="B23" s="21" t="s">
        <v>169</v>
      </c>
      <c r="C23" s="21" t="s">
        <v>170</v>
      </c>
      <c r="D23" s="21" t="s">
        <v>171</v>
      </c>
      <c r="E23" s="21" t="s">
        <v>88</v>
      </c>
      <c r="F23" s="21" t="s">
        <v>64</v>
      </c>
      <c r="G23" s="23" t="s">
        <v>65</v>
      </c>
      <c r="H23" s="23" t="s">
        <v>172</v>
      </c>
      <c r="I23" s="23" t="s">
        <v>173</v>
      </c>
      <c r="J23" s="23" t="s">
        <v>67</v>
      </c>
      <c r="K23" s="23" t="s">
        <v>68</v>
      </c>
      <c r="L23" s="23" t="s">
        <v>69</v>
      </c>
      <c r="M23" s="23" t="s">
        <v>70</v>
      </c>
      <c r="N23" s="23" t="s">
        <v>64</v>
      </c>
      <c r="O23" s="35" t="n">
        <v>43374</v>
      </c>
      <c r="P23" s="25" t="n">
        <v>331278</v>
      </c>
      <c r="Q23" s="26" t="s">
        <v>172</v>
      </c>
      <c r="R23" s="25"/>
      <c r="S23" s="25"/>
      <c r="T23" s="25"/>
      <c r="U23" s="25"/>
      <c r="V23" s="25"/>
      <c r="W23" s="25"/>
      <c r="X23" s="27"/>
      <c r="Y23" s="27"/>
      <c r="Z23" s="25"/>
      <c r="AA23" s="28" t="s">
        <v>71</v>
      </c>
      <c r="AB23" s="29"/>
      <c r="AC23" s="30" t="n">
        <f aca="false">IF(AA23=Tables!J$5,AB23*P23,)</f>
        <v>0</v>
      </c>
      <c r="AD23" s="31"/>
      <c r="AE23" s="31"/>
      <c r="AF23" s="24"/>
      <c r="AG23" s="32"/>
      <c r="AH23" s="25"/>
      <c r="AI23" s="25"/>
      <c r="AL23" s="21" t="s">
        <v>81</v>
      </c>
      <c r="AM23" s="21" t="s">
        <v>174</v>
      </c>
      <c r="AN23" s="21" t="s">
        <v>175</v>
      </c>
      <c r="AO23" s="21" t="s">
        <v>176</v>
      </c>
      <c r="AW23" s="25"/>
      <c r="AY23" s="25"/>
      <c r="BA23" s="25"/>
      <c r="BC23" s="25"/>
      <c r="BE23" s="25"/>
      <c r="BG23" s="25"/>
    </row>
    <row r="24" s="21" customFormat="true" ht="12.75" hidden="true" customHeight="true" outlineLevel="0" collapsed="false">
      <c r="A24" s="20" t="n">
        <v>19023</v>
      </c>
      <c r="B24" s="21" t="s">
        <v>177</v>
      </c>
      <c r="C24" s="22" t="s">
        <v>178</v>
      </c>
      <c r="D24" s="21" t="s">
        <v>179</v>
      </c>
      <c r="E24" s="22" t="s">
        <v>180</v>
      </c>
      <c r="F24" s="21" t="s">
        <v>64</v>
      </c>
      <c r="G24" s="23" t="s">
        <v>65</v>
      </c>
      <c r="H24" s="23"/>
      <c r="I24" s="23" t="s">
        <v>66</v>
      </c>
      <c r="J24" s="23" t="s">
        <v>90</v>
      </c>
      <c r="K24" s="23" t="s">
        <v>111</v>
      </c>
      <c r="L24" s="23" t="s">
        <v>116</v>
      </c>
      <c r="M24" s="23" t="s">
        <v>92</v>
      </c>
      <c r="N24" s="23" t="s">
        <v>64</v>
      </c>
      <c r="O24" s="24" t="n">
        <v>43371</v>
      </c>
      <c r="P24" s="25" t="n">
        <v>1530</v>
      </c>
      <c r="Q24" s="26"/>
      <c r="R24" s="25"/>
      <c r="S24" s="25"/>
      <c r="T24" s="25"/>
      <c r="U24" s="25"/>
      <c r="V24" s="25"/>
      <c r="W24" s="25"/>
      <c r="X24" s="27"/>
      <c r="Y24" s="27"/>
      <c r="Z24" s="25"/>
      <c r="AA24" s="28" t="s">
        <v>93</v>
      </c>
      <c r="AB24" s="29"/>
      <c r="AC24" s="30" t="n">
        <f aca="false">IF(AA24=Tables!J$5,AB24*P24,)</f>
        <v>0</v>
      </c>
      <c r="AD24" s="31"/>
      <c r="AE24" s="31"/>
      <c r="AF24" s="24"/>
      <c r="AG24" s="32"/>
      <c r="AH24" s="25"/>
      <c r="AI24" s="25"/>
      <c r="AW24" s="25"/>
      <c r="AY24" s="25"/>
      <c r="BA24" s="25"/>
      <c r="BC24" s="25"/>
      <c r="BE24" s="25"/>
      <c r="BG24" s="25"/>
    </row>
    <row r="25" s="21" customFormat="true" ht="12.75" hidden="true" customHeight="true" outlineLevel="0" collapsed="false">
      <c r="A25" s="20" t="n">
        <v>19024</v>
      </c>
      <c r="B25" s="21" t="s">
        <v>181</v>
      </c>
      <c r="C25" s="22" t="s">
        <v>178</v>
      </c>
      <c r="D25" s="21" t="s">
        <v>182</v>
      </c>
      <c r="E25" s="22" t="s">
        <v>183</v>
      </c>
      <c r="F25" s="21" t="s">
        <v>64</v>
      </c>
      <c r="G25" s="23" t="s">
        <v>65</v>
      </c>
      <c r="H25" s="23"/>
      <c r="I25" s="23" t="s">
        <v>66</v>
      </c>
      <c r="J25" s="36" t="s">
        <v>90</v>
      </c>
      <c r="K25" s="36" t="s">
        <v>111</v>
      </c>
      <c r="L25" s="36" t="s">
        <v>116</v>
      </c>
      <c r="M25" s="36" t="s">
        <v>92</v>
      </c>
      <c r="N25" s="36" t="s">
        <v>64</v>
      </c>
      <c r="O25" s="24"/>
      <c r="P25" s="25" t="n">
        <v>0</v>
      </c>
      <c r="Q25" s="26"/>
      <c r="R25" s="25"/>
      <c r="S25" s="25"/>
      <c r="T25" s="25"/>
      <c r="U25" s="25"/>
      <c r="V25" s="25"/>
      <c r="W25" s="25"/>
      <c r="X25" s="27"/>
      <c r="Y25" s="27"/>
      <c r="Z25" s="25"/>
      <c r="AA25" s="28" t="s">
        <v>184</v>
      </c>
      <c r="AB25" s="29"/>
      <c r="AC25" s="30" t="n">
        <f aca="false">IF(AA25=Tables!J$5,AB25*P25,)</f>
        <v>0</v>
      </c>
      <c r="AD25" s="31"/>
      <c r="AE25" s="31"/>
      <c r="AF25" s="24"/>
      <c r="AG25" s="32"/>
      <c r="AH25" s="25"/>
      <c r="AI25" s="25"/>
      <c r="AW25" s="25"/>
      <c r="AY25" s="25"/>
      <c r="BA25" s="25"/>
      <c r="BC25" s="25"/>
      <c r="BE25" s="25"/>
      <c r="BG25" s="25"/>
    </row>
    <row r="26" s="21" customFormat="true" ht="12.75" hidden="false" customHeight="true" outlineLevel="0" collapsed="false">
      <c r="A26" s="20" t="n">
        <v>19025</v>
      </c>
      <c r="B26" s="21" t="s">
        <v>185</v>
      </c>
      <c r="C26" s="22" t="s">
        <v>186</v>
      </c>
      <c r="D26" s="21" t="s">
        <v>87</v>
      </c>
      <c r="E26" s="22" t="s">
        <v>88</v>
      </c>
      <c r="F26" s="21" t="s">
        <v>64</v>
      </c>
      <c r="G26" s="23" t="s">
        <v>65</v>
      </c>
      <c r="H26" s="23"/>
      <c r="I26" s="23" t="s">
        <v>66</v>
      </c>
      <c r="J26" s="23" t="s">
        <v>78</v>
      </c>
      <c r="K26" s="23" t="s">
        <v>111</v>
      </c>
      <c r="L26" s="23" t="s">
        <v>91</v>
      </c>
      <c r="M26" s="23" t="s">
        <v>92</v>
      </c>
      <c r="N26" s="23" t="s">
        <v>64</v>
      </c>
      <c r="O26" s="24" t="n">
        <v>43369</v>
      </c>
      <c r="P26" s="25" t="n">
        <v>30000</v>
      </c>
      <c r="Q26" s="26"/>
      <c r="R26" s="25"/>
      <c r="S26" s="25"/>
      <c r="T26" s="25"/>
      <c r="U26" s="25"/>
      <c r="V26" s="25"/>
      <c r="W26" s="25"/>
      <c r="X26" s="27"/>
      <c r="Y26" s="27"/>
      <c r="Z26" s="25"/>
      <c r="AA26" s="28" t="s">
        <v>97</v>
      </c>
      <c r="AB26" s="29"/>
      <c r="AC26" s="30" t="n">
        <f aca="false">IF(AA26=Tables!J$5,AB26*P26,)</f>
        <v>0</v>
      </c>
      <c r="AD26" s="31"/>
      <c r="AE26" s="31"/>
      <c r="AF26" s="24"/>
      <c r="AG26" s="32"/>
      <c r="AH26" s="25"/>
      <c r="AI26" s="25"/>
      <c r="AW26" s="25"/>
      <c r="AY26" s="25"/>
      <c r="BA26" s="25"/>
      <c r="BC26" s="25"/>
      <c r="BE26" s="25"/>
      <c r="BG26" s="25"/>
    </row>
    <row r="27" s="21" customFormat="true" ht="12.75" hidden="false" customHeight="true" outlineLevel="0" collapsed="false">
      <c r="A27" s="20" t="n">
        <v>19026</v>
      </c>
      <c r="B27" s="21" t="s">
        <v>187</v>
      </c>
      <c r="C27" s="22" t="s">
        <v>188</v>
      </c>
      <c r="D27" s="21" t="s">
        <v>189</v>
      </c>
      <c r="E27" s="22" t="s">
        <v>190</v>
      </c>
      <c r="F27" s="21" t="s">
        <v>64</v>
      </c>
      <c r="G27" s="23" t="s">
        <v>65</v>
      </c>
      <c r="H27" s="23"/>
      <c r="I27" s="23" t="s">
        <v>66</v>
      </c>
      <c r="J27" s="23" t="s">
        <v>90</v>
      </c>
      <c r="K27" s="23" t="s">
        <v>111</v>
      </c>
      <c r="L27" s="23" t="s">
        <v>91</v>
      </c>
      <c r="M27" s="23" t="s">
        <v>92</v>
      </c>
      <c r="N27" s="23" t="s">
        <v>64</v>
      </c>
      <c r="O27" s="24" t="n">
        <v>43376</v>
      </c>
      <c r="P27" s="25" t="n">
        <v>63070</v>
      </c>
      <c r="Q27" s="26"/>
      <c r="R27" s="25"/>
      <c r="S27" s="25"/>
      <c r="T27" s="25"/>
      <c r="U27" s="25"/>
      <c r="V27" s="25"/>
      <c r="W27" s="25"/>
      <c r="X27" s="27"/>
      <c r="Y27" s="27"/>
      <c r="Z27" s="25"/>
      <c r="AA27" s="28" t="s">
        <v>97</v>
      </c>
      <c r="AB27" s="29"/>
      <c r="AC27" s="30" t="n">
        <f aca="false">IF(AA27=Tables!J$5,AB27*P27,)</f>
        <v>0</v>
      </c>
      <c r="AD27" s="31"/>
      <c r="AE27" s="31"/>
      <c r="AF27" s="24"/>
      <c r="AG27" s="32"/>
      <c r="AH27" s="25"/>
      <c r="AI27" s="25"/>
      <c r="AW27" s="25"/>
      <c r="AY27" s="25"/>
      <c r="BA27" s="25"/>
      <c r="BC27" s="25"/>
      <c r="BE27" s="25"/>
      <c r="BG27" s="25"/>
    </row>
    <row r="28" s="21" customFormat="true" ht="12.75" hidden="true" customHeight="true" outlineLevel="0" collapsed="false">
      <c r="A28" s="20" t="n">
        <v>19027</v>
      </c>
      <c r="B28" s="21" t="s">
        <v>191</v>
      </c>
      <c r="C28" s="22" t="s">
        <v>192</v>
      </c>
      <c r="D28" s="21" t="s">
        <v>193</v>
      </c>
      <c r="E28" s="22" t="s">
        <v>194</v>
      </c>
      <c r="F28" s="21" t="s">
        <v>64</v>
      </c>
      <c r="G28" s="23" t="s">
        <v>65</v>
      </c>
      <c r="H28" s="23"/>
      <c r="I28" s="23" t="s">
        <v>66</v>
      </c>
      <c r="J28" s="23" t="s">
        <v>90</v>
      </c>
      <c r="K28" s="23" t="s">
        <v>111</v>
      </c>
      <c r="L28" s="23" t="s">
        <v>116</v>
      </c>
      <c r="M28" s="23" t="s">
        <v>92</v>
      </c>
      <c r="N28" s="23" t="s">
        <v>64</v>
      </c>
      <c r="O28" s="24" t="n">
        <v>43369</v>
      </c>
      <c r="P28" s="25" t="n">
        <v>3887</v>
      </c>
      <c r="Q28" s="26"/>
      <c r="R28" s="25"/>
      <c r="S28" s="25"/>
      <c r="T28" s="25"/>
      <c r="U28" s="25"/>
      <c r="V28" s="25"/>
      <c r="W28" s="25"/>
      <c r="X28" s="27"/>
      <c r="Y28" s="27"/>
      <c r="Z28" s="25"/>
      <c r="AA28" s="28" t="s">
        <v>141</v>
      </c>
      <c r="AB28" s="29"/>
      <c r="AC28" s="30" t="n">
        <f aca="false">IF(AA28=Tables!J$5,AB28*P28,)</f>
        <v>0</v>
      </c>
      <c r="AD28" s="31"/>
      <c r="AE28" s="31"/>
      <c r="AF28" s="24"/>
      <c r="AG28" s="32"/>
      <c r="AH28" s="25"/>
      <c r="AI28" s="25"/>
      <c r="AW28" s="25"/>
      <c r="AY28" s="25"/>
      <c r="BA28" s="25"/>
      <c r="BC28" s="25"/>
      <c r="BE28" s="25"/>
      <c r="BG28" s="25"/>
    </row>
    <row r="29" s="21" customFormat="true" ht="12.75" hidden="true" customHeight="true" outlineLevel="0" collapsed="false">
      <c r="A29" s="20" t="n">
        <v>19028</v>
      </c>
      <c r="B29" s="21" t="s">
        <v>195</v>
      </c>
      <c r="C29" s="22" t="s">
        <v>196</v>
      </c>
      <c r="D29" s="21" t="s">
        <v>197</v>
      </c>
      <c r="E29" s="22" t="s">
        <v>88</v>
      </c>
      <c r="F29" s="21" t="s">
        <v>64</v>
      </c>
      <c r="G29" s="23" t="s">
        <v>65</v>
      </c>
      <c r="H29" s="23"/>
      <c r="I29" s="23" t="s">
        <v>66</v>
      </c>
      <c r="J29" s="23" t="s">
        <v>90</v>
      </c>
      <c r="K29" s="23" t="s">
        <v>111</v>
      </c>
      <c r="L29" s="23" t="s">
        <v>116</v>
      </c>
      <c r="M29" s="23" t="s">
        <v>92</v>
      </c>
      <c r="N29" s="23" t="s">
        <v>64</v>
      </c>
      <c r="O29" s="24" t="n">
        <v>43369</v>
      </c>
      <c r="P29" s="25" t="n">
        <v>1300</v>
      </c>
      <c r="Q29" s="26"/>
      <c r="R29" s="25"/>
      <c r="S29" s="25"/>
      <c r="T29" s="25"/>
      <c r="U29" s="25"/>
      <c r="V29" s="25"/>
      <c r="W29" s="25"/>
      <c r="X29" s="27"/>
      <c r="Y29" s="27"/>
      <c r="Z29" s="25"/>
      <c r="AA29" s="28" t="s">
        <v>93</v>
      </c>
      <c r="AB29" s="29"/>
      <c r="AC29" s="30" t="n">
        <f aca="false">IF(AA29=Tables!J$5,AB29*P29,)</f>
        <v>0</v>
      </c>
      <c r="AD29" s="31"/>
      <c r="AE29" s="31"/>
      <c r="AF29" s="24"/>
      <c r="AG29" s="32"/>
      <c r="AH29" s="25"/>
      <c r="AI29" s="25"/>
      <c r="AW29" s="25"/>
      <c r="AY29" s="25"/>
      <c r="BA29" s="25"/>
      <c r="BC29" s="25"/>
      <c r="BE29" s="25"/>
      <c r="BG29" s="25"/>
    </row>
    <row r="30" s="21" customFormat="true" ht="12.75" hidden="false" customHeight="true" outlineLevel="0" collapsed="false">
      <c r="A30" s="20" t="n">
        <v>19029</v>
      </c>
      <c r="B30" s="21" t="s">
        <v>198</v>
      </c>
      <c r="C30" s="22" t="s">
        <v>199</v>
      </c>
      <c r="D30" s="21" t="s">
        <v>197</v>
      </c>
      <c r="E30" s="22" t="s">
        <v>88</v>
      </c>
      <c r="F30" s="21" t="s">
        <v>64</v>
      </c>
      <c r="G30" s="23" t="s">
        <v>65</v>
      </c>
      <c r="H30" s="23"/>
      <c r="I30" s="23" t="s">
        <v>66</v>
      </c>
      <c r="J30" s="23" t="s">
        <v>90</v>
      </c>
      <c r="K30" s="23" t="s">
        <v>111</v>
      </c>
      <c r="L30" s="23" t="s">
        <v>116</v>
      </c>
      <c r="M30" s="23" t="s">
        <v>92</v>
      </c>
      <c r="N30" s="23" t="s">
        <v>64</v>
      </c>
      <c r="O30" s="24" t="n">
        <v>43369</v>
      </c>
      <c r="P30" s="25" t="n">
        <v>4400</v>
      </c>
      <c r="Q30" s="26"/>
      <c r="R30" s="25" t="n">
        <v>4200</v>
      </c>
      <c r="S30" s="25"/>
      <c r="T30" s="25"/>
      <c r="U30" s="25"/>
      <c r="V30" s="25"/>
      <c r="W30" s="25"/>
      <c r="X30" s="27"/>
      <c r="Y30" s="27"/>
      <c r="Z30" s="25"/>
      <c r="AA30" s="28" t="s">
        <v>97</v>
      </c>
      <c r="AB30" s="29"/>
      <c r="AC30" s="30" t="n">
        <f aca="false">IF(AA30=Tables!J$5,AB30*P30,)</f>
        <v>0</v>
      </c>
      <c r="AD30" s="31"/>
      <c r="AE30" s="31"/>
      <c r="AF30" s="24"/>
      <c r="AG30" s="32"/>
      <c r="AH30" s="25"/>
      <c r="AI30" s="25"/>
      <c r="AW30" s="25"/>
      <c r="AY30" s="25"/>
      <c r="BA30" s="25"/>
      <c r="BC30" s="25"/>
      <c r="BE30" s="25"/>
      <c r="BG30" s="25"/>
    </row>
    <row r="31" s="21" customFormat="true" ht="12.75" hidden="false" customHeight="true" outlineLevel="0" collapsed="false">
      <c r="A31" s="20" t="n">
        <v>19030</v>
      </c>
      <c r="B31" s="21" t="s">
        <v>200</v>
      </c>
      <c r="C31" s="22" t="s">
        <v>201</v>
      </c>
      <c r="D31" s="21" t="s">
        <v>202</v>
      </c>
      <c r="E31" s="22" t="s">
        <v>88</v>
      </c>
      <c r="F31" s="21" t="s">
        <v>64</v>
      </c>
      <c r="G31" s="23" t="s">
        <v>65</v>
      </c>
      <c r="H31" s="23"/>
      <c r="I31" s="23" t="s">
        <v>66</v>
      </c>
      <c r="J31" s="23" t="s">
        <v>90</v>
      </c>
      <c r="K31" s="23" t="s">
        <v>111</v>
      </c>
      <c r="L31" s="23" t="s">
        <v>116</v>
      </c>
      <c r="M31" s="23" t="s">
        <v>92</v>
      </c>
      <c r="N31" s="23" t="s">
        <v>64</v>
      </c>
      <c r="O31" s="24" t="n">
        <v>43741</v>
      </c>
      <c r="P31" s="25" t="n">
        <v>4400</v>
      </c>
      <c r="Q31" s="26"/>
      <c r="R31" s="25" t="n">
        <v>6875</v>
      </c>
      <c r="S31" s="25"/>
      <c r="T31" s="25"/>
      <c r="U31" s="25"/>
      <c r="V31" s="25"/>
      <c r="W31" s="25"/>
      <c r="X31" s="27"/>
      <c r="Y31" s="27"/>
      <c r="Z31" s="25"/>
      <c r="AA31" s="28" t="s">
        <v>97</v>
      </c>
      <c r="AB31" s="29"/>
      <c r="AC31" s="30" t="n">
        <f aca="false">IF(AA31=Tables!J$5,AB31*P31,)</f>
        <v>0</v>
      </c>
      <c r="AD31" s="31"/>
      <c r="AE31" s="31"/>
      <c r="AF31" s="24"/>
      <c r="AG31" s="32"/>
      <c r="AH31" s="25"/>
      <c r="AI31" s="25"/>
      <c r="AW31" s="25"/>
      <c r="AY31" s="25"/>
      <c r="BA31" s="25"/>
      <c r="BC31" s="25"/>
      <c r="BE31" s="25"/>
      <c r="BG31" s="25"/>
    </row>
    <row r="32" s="21" customFormat="true" ht="12.75" hidden="false" customHeight="true" outlineLevel="0" collapsed="false">
      <c r="A32" s="20" t="n">
        <v>19031</v>
      </c>
      <c r="B32" s="21" t="s">
        <v>203</v>
      </c>
      <c r="C32" s="22" t="s">
        <v>204</v>
      </c>
      <c r="D32" s="37" t="s">
        <v>205</v>
      </c>
      <c r="E32" s="21" t="s">
        <v>88</v>
      </c>
      <c r="F32" s="21" t="s">
        <v>64</v>
      </c>
      <c r="G32" s="23" t="s">
        <v>65</v>
      </c>
      <c r="H32" s="23"/>
      <c r="I32" s="23" t="s">
        <v>66</v>
      </c>
      <c r="J32" s="23" t="s">
        <v>90</v>
      </c>
      <c r="K32" s="23" t="s">
        <v>68</v>
      </c>
      <c r="L32" s="23" t="s">
        <v>106</v>
      </c>
      <c r="M32" s="23" t="s">
        <v>70</v>
      </c>
      <c r="N32" s="23" t="s">
        <v>64</v>
      </c>
      <c r="O32" s="24" t="n">
        <v>43381</v>
      </c>
      <c r="P32" s="25" t="n">
        <v>84008</v>
      </c>
      <c r="Q32" s="26"/>
      <c r="R32" s="25"/>
      <c r="S32" s="25"/>
      <c r="T32" s="25"/>
      <c r="U32" s="25"/>
      <c r="V32" s="25"/>
      <c r="W32" s="25"/>
      <c r="X32" s="27"/>
      <c r="Y32" s="27"/>
      <c r="Z32" s="25"/>
      <c r="AA32" s="28" t="s">
        <v>97</v>
      </c>
      <c r="AB32" s="29"/>
      <c r="AC32" s="30" t="n">
        <f aca="false">IF(AA32=Tables!J$5,AB32*P32,)</f>
        <v>0</v>
      </c>
      <c r="AD32" s="31"/>
      <c r="AE32" s="31"/>
      <c r="AF32" s="24"/>
      <c r="AG32" s="32"/>
      <c r="AH32" s="25"/>
      <c r="AI32" s="25"/>
      <c r="AW32" s="25"/>
      <c r="AY32" s="25"/>
      <c r="BA32" s="25"/>
      <c r="BC32" s="25"/>
      <c r="BE32" s="25"/>
      <c r="BG32" s="25"/>
    </row>
    <row r="33" s="21" customFormat="true" ht="12.75" hidden="false" customHeight="true" outlineLevel="0" collapsed="false">
      <c r="A33" s="20" t="n">
        <v>19032</v>
      </c>
      <c r="B33" s="21" t="s">
        <v>206</v>
      </c>
      <c r="C33" s="22" t="s">
        <v>207</v>
      </c>
      <c r="D33" s="21" t="s">
        <v>87</v>
      </c>
      <c r="E33" s="22" t="s">
        <v>88</v>
      </c>
      <c r="F33" s="21" t="s">
        <v>64</v>
      </c>
      <c r="G33" s="23" t="s">
        <v>65</v>
      </c>
      <c r="H33" s="23"/>
      <c r="I33" s="23" t="s">
        <v>66</v>
      </c>
      <c r="J33" s="23" t="s">
        <v>67</v>
      </c>
      <c r="K33" s="23" t="s">
        <v>111</v>
      </c>
      <c r="L33" s="23" t="s">
        <v>91</v>
      </c>
      <c r="M33" s="23" t="s">
        <v>208</v>
      </c>
      <c r="N33" s="23" t="s">
        <v>64</v>
      </c>
      <c r="O33" s="24" t="n">
        <v>43376</v>
      </c>
      <c r="P33" s="25" t="n">
        <v>437027</v>
      </c>
      <c r="Q33" s="26"/>
      <c r="R33" s="25"/>
      <c r="S33" s="25"/>
      <c r="T33" s="25"/>
      <c r="U33" s="25"/>
      <c r="V33" s="25"/>
      <c r="W33" s="25"/>
      <c r="X33" s="27"/>
      <c r="Y33" s="27"/>
      <c r="Z33" s="25"/>
      <c r="AA33" s="28" t="s">
        <v>209</v>
      </c>
      <c r="AB33" s="29"/>
      <c r="AC33" s="30" t="n">
        <f aca="false">IF(AA33=Tables!J$5,AB33*P33,)</f>
        <v>0</v>
      </c>
      <c r="AD33" s="31"/>
      <c r="AE33" s="31"/>
      <c r="AF33" s="24"/>
      <c r="AG33" s="32"/>
      <c r="AH33" s="25"/>
      <c r="AI33" s="25"/>
      <c r="AW33" s="25"/>
      <c r="AY33" s="25"/>
      <c r="BA33" s="25"/>
      <c r="BC33" s="25"/>
      <c r="BE33" s="25"/>
      <c r="BG33" s="25"/>
    </row>
    <row r="34" s="21" customFormat="true" ht="12.75" hidden="false" customHeight="true" outlineLevel="0" collapsed="false">
      <c r="A34" s="20" t="n">
        <v>19033</v>
      </c>
      <c r="B34" s="21" t="s">
        <v>210</v>
      </c>
      <c r="C34" s="22" t="s">
        <v>211</v>
      </c>
      <c r="D34" s="21" t="s">
        <v>212</v>
      </c>
      <c r="E34" s="22" t="s">
        <v>88</v>
      </c>
      <c r="F34" s="21" t="s">
        <v>64</v>
      </c>
      <c r="G34" s="23" t="s">
        <v>65</v>
      </c>
      <c r="H34" s="23" t="n">
        <v>21150</v>
      </c>
      <c r="I34" s="23" t="s">
        <v>105</v>
      </c>
      <c r="J34" s="23" t="s">
        <v>110</v>
      </c>
      <c r="K34" s="23" t="s">
        <v>68</v>
      </c>
      <c r="L34" s="23" t="s">
        <v>80</v>
      </c>
      <c r="M34" s="23" t="s">
        <v>70</v>
      </c>
      <c r="N34" s="23" t="s">
        <v>64</v>
      </c>
      <c r="O34" s="24" t="n">
        <v>43377</v>
      </c>
      <c r="P34" s="25" t="n">
        <v>2106861</v>
      </c>
      <c r="Q34" s="26" t="n">
        <f aca="false">P34/H34</f>
        <v>99.6151773049645</v>
      </c>
      <c r="R34" s="25"/>
      <c r="S34" s="25"/>
      <c r="T34" s="25"/>
      <c r="U34" s="25"/>
      <c r="V34" s="25"/>
      <c r="W34" s="25"/>
      <c r="X34" s="27"/>
      <c r="Y34" s="27"/>
      <c r="Z34" s="25"/>
      <c r="AA34" s="28" t="s">
        <v>93</v>
      </c>
      <c r="AB34" s="29"/>
      <c r="AC34" s="30" t="n">
        <f aca="false">IF(AA34=Tables!J$5,AB34*P34,)</f>
        <v>0</v>
      </c>
      <c r="AD34" s="31"/>
      <c r="AE34" s="31"/>
      <c r="AF34" s="24"/>
      <c r="AG34" s="32"/>
      <c r="AH34" s="25"/>
      <c r="AI34" s="25"/>
      <c r="AL34" s="21" t="s">
        <v>98</v>
      </c>
      <c r="AM34" s="21" t="s">
        <v>213</v>
      </c>
      <c r="AW34" s="25"/>
      <c r="AY34" s="25"/>
      <c r="BA34" s="25"/>
      <c r="BC34" s="25"/>
      <c r="BE34" s="25"/>
      <c r="BG34" s="25"/>
    </row>
    <row r="35" s="21" customFormat="true" ht="12.75" hidden="false" customHeight="true" outlineLevel="0" collapsed="false">
      <c r="A35" s="20" t="n">
        <v>19034</v>
      </c>
      <c r="B35" s="21" t="s">
        <v>214</v>
      </c>
      <c r="C35" s="22" t="s">
        <v>215</v>
      </c>
      <c r="D35" s="21" t="s">
        <v>87</v>
      </c>
      <c r="E35" s="22" t="s">
        <v>88</v>
      </c>
      <c r="F35" s="21" t="s">
        <v>64</v>
      </c>
      <c r="G35" s="23" t="s">
        <v>65</v>
      </c>
      <c r="H35" s="23"/>
      <c r="I35" s="23" t="s">
        <v>89</v>
      </c>
      <c r="J35" s="23" t="s">
        <v>67</v>
      </c>
      <c r="K35" s="23" t="s">
        <v>111</v>
      </c>
      <c r="L35" s="23" t="s">
        <v>91</v>
      </c>
      <c r="M35" s="23" t="s">
        <v>92</v>
      </c>
      <c r="N35" s="23" t="s">
        <v>64</v>
      </c>
      <c r="O35" s="24" t="n">
        <v>43377</v>
      </c>
      <c r="P35" s="25" t="n">
        <v>18170</v>
      </c>
      <c r="Q35" s="26"/>
      <c r="R35" s="25"/>
      <c r="S35" s="25"/>
      <c r="T35" s="25"/>
      <c r="U35" s="25"/>
      <c r="V35" s="25"/>
      <c r="W35" s="25"/>
      <c r="X35" s="27"/>
      <c r="Y35" s="27"/>
      <c r="Z35" s="25"/>
      <c r="AA35" s="28" t="s">
        <v>97</v>
      </c>
      <c r="AB35" s="29"/>
      <c r="AC35" s="30" t="n">
        <f aca="false">IF(AA35=Tables!J$5,AB35*P35,)</f>
        <v>0</v>
      </c>
      <c r="AD35" s="31"/>
      <c r="AE35" s="31"/>
      <c r="AF35" s="24"/>
      <c r="AG35" s="32"/>
      <c r="AH35" s="25"/>
      <c r="AI35" s="25"/>
      <c r="AW35" s="25"/>
      <c r="AY35" s="25"/>
      <c r="BA35" s="25"/>
      <c r="BC35" s="25"/>
      <c r="BE35" s="25"/>
      <c r="BG35" s="25"/>
    </row>
    <row r="36" s="21" customFormat="true" ht="12.75" hidden="false" customHeight="true" outlineLevel="0" collapsed="false">
      <c r="A36" s="20" t="n">
        <v>19035</v>
      </c>
      <c r="B36" s="21" t="s">
        <v>216</v>
      </c>
      <c r="C36" s="22" t="s">
        <v>217</v>
      </c>
      <c r="D36" s="21" t="s">
        <v>87</v>
      </c>
      <c r="E36" s="22" t="s">
        <v>88</v>
      </c>
      <c r="F36" s="21" t="s">
        <v>64</v>
      </c>
      <c r="G36" s="23" t="s">
        <v>65</v>
      </c>
      <c r="H36" s="23"/>
      <c r="I36" s="23" t="s">
        <v>89</v>
      </c>
      <c r="J36" s="23" t="s">
        <v>67</v>
      </c>
      <c r="K36" s="23" t="s">
        <v>111</v>
      </c>
      <c r="L36" s="23" t="s">
        <v>91</v>
      </c>
      <c r="M36" s="23" t="s">
        <v>92</v>
      </c>
      <c r="N36" s="23" t="s">
        <v>64</v>
      </c>
      <c r="O36" s="24" t="n">
        <v>43377</v>
      </c>
      <c r="P36" s="25" t="n">
        <v>14743</v>
      </c>
      <c r="Q36" s="26"/>
      <c r="R36" s="25"/>
      <c r="S36" s="25"/>
      <c r="T36" s="25"/>
      <c r="U36" s="25"/>
      <c r="V36" s="25"/>
      <c r="W36" s="25"/>
      <c r="X36" s="27"/>
      <c r="Y36" s="27"/>
      <c r="Z36" s="25"/>
      <c r="AA36" s="28" t="s">
        <v>97</v>
      </c>
      <c r="AB36" s="29"/>
      <c r="AC36" s="30" t="n">
        <f aca="false">IF(AA36=Tables!J$5,AB36*P36,)</f>
        <v>0</v>
      </c>
      <c r="AD36" s="31"/>
      <c r="AE36" s="31"/>
      <c r="AF36" s="24"/>
      <c r="AG36" s="32"/>
      <c r="AH36" s="25"/>
      <c r="AI36" s="25"/>
      <c r="AW36" s="25"/>
      <c r="AY36" s="25"/>
      <c r="BA36" s="25"/>
      <c r="BC36" s="25"/>
      <c r="BE36" s="25"/>
      <c r="BG36" s="25"/>
    </row>
    <row r="37" s="21" customFormat="true" ht="12.75" hidden="false" customHeight="true" outlineLevel="0" collapsed="false">
      <c r="A37" s="20" t="n">
        <v>19036</v>
      </c>
      <c r="B37" s="21" t="s">
        <v>218</v>
      </c>
      <c r="C37" s="22" t="s">
        <v>219</v>
      </c>
      <c r="D37" s="21" t="s">
        <v>220</v>
      </c>
      <c r="E37" s="22" t="s">
        <v>76</v>
      </c>
      <c r="F37" s="21" t="s">
        <v>64</v>
      </c>
      <c r="G37" s="23" t="s">
        <v>65</v>
      </c>
      <c r="H37" s="23" t="n">
        <v>113860</v>
      </c>
      <c r="I37" s="23" t="s">
        <v>66</v>
      </c>
      <c r="J37" s="23" t="s">
        <v>67</v>
      </c>
      <c r="K37" s="23" t="s">
        <v>111</v>
      </c>
      <c r="L37" s="23" t="s">
        <v>91</v>
      </c>
      <c r="M37" s="23" t="s">
        <v>92</v>
      </c>
      <c r="N37" s="23" t="s">
        <v>64</v>
      </c>
      <c r="O37" s="24" t="n">
        <v>43389</v>
      </c>
      <c r="P37" s="25" t="n">
        <v>492840</v>
      </c>
      <c r="Q37" s="26" t="n">
        <v>4.61</v>
      </c>
      <c r="R37" s="25"/>
      <c r="S37" s="25"/>
      <c r="T37" s="25"/>
      <c r="U37" s="25"/>
      <c r="V37" s="25"/>
      <c r="W37" s="25"/>
      <c r="X37" s="27"/>
      <c r="Y37" s="27"/>
      <c r="Z37" s="25"/>
      <c r="AA37" s="28" t="s">
        <v>97</v>
      </c>
      <c r="AB37" s="29"/>
      <c r="AC37" s="30" t="n">
        <f aca="false">IF(AA37=Tables!J$5,AB37*P37,)</f>
        <v>0</v>
      </c>
      <c r="AD37" s="31"/>
      <c r="AE37" s="31"/>
      <c r="AF37" s="24"/>
      <c r="AG37" s="32"/>
      <c r="AH37" s="25"/>
      <c r="AI37" s="25"/>
      <c r="AW37" s="25"/>
      <c r="AY37" s="25"/>
      <c r="BA37" s="25"/>
      <c r="BC37" s="25"/>
      <c r="BE37" s="25"/>
      <c r="BG37" s="25"/>
    </row>
    <row r="38" s="21" customFormat="true" ht="12.75" hidden="true" customHeight="true" outlineLevel="0" collapsed="false">
      <c r="A38" s="20" t="n">
        <v>19037</v>
      </c>
      <c r="B38" s="21" t="s">
        <v>221</v>
      </c>
      <c r="C38" s="22" t="s">
        <v>222</v>
      </c>
      <c r="D38" s="21" t="s">
        <v>87</v>
      </c>
      <c r="E38" s="22" t="s">
        <v>88</v>
      </c>
      <c r="F38" s="21" t="s">
        <v>64</v>
      </c>
      <c r="G38" s="23" t="s">
        <v>65</v>
      </c>
      <c r="H38" s="23"/>
      <c r="I38" s="23" t="s">
        <v>89</v>
      </c>
      <c r="J38" s="23" t="s">
        <v>67</v>
      </c>
      <c r="K38" s="23" t="s">
        <v>111</v>
      </c>
      <c r="L38" s="23" t="s">
        <v>80</v>
      </c>
      <c r="M38" s="23" t="s">
        <v>70</v>
      </c>
      <c r="N38" s="23" t="s">
        <v>64</v>
      </c>
      <c r="O38" s="24" t="s">
        <v>223</v>
      </c>
      <c r="P38" s="25" t="n">
        <v>0</v>
      </c>
      <c r="Q38" s="26"/>
      <c r="R38" s="25"/>
      <c r="S38" s="25"/>
      <c r="T38" s="25"/>
      <c r="U38" s="25"/>
      <c r="V38" s="25"/>
      <c r="W38" s="25"/>
      <c r="X38" s="27"/>
      <c r="Y38" s="27"/>
      <c r="Z38" s="25"/>
      <c r="AA38" s="28" t="s">
        <v>141</v>
      </c>
      <c r="AB38" s="29"/>
      <c r="AC38" s="30" t="n">
        <f aca="false">IF(AA38=Tables!J$5,AB38*P38,)</f>
        <v>0</v>
      </c>
      <c r="AD38" s="31"/>
      <c r="AE38" s="31"/>
      <c r="AF38" s="24"/>
      <c r="AG38" s="32"/>
      <c r="AH38" s="25"/>
      <c r="AI38" s="25"/>
      <c r="AW38" s="25"/>
      <c r="AY38" s="25"/>
      <c r="BA38" s="25"/>
      <c r="BC38" s="25"/>
      <c r="BE38" s="25"/>
      <c r="BG38" s="25"/>
    </row>
    <row r="39" s="21" customFormat="true" ht="12.75" hidden="true" customHeight="true" outlineLevel="0" collapsed="false">
      <c r="A39" s="20" t="n">
        <v>19038</v>
      </c>
      <c r="B39" s="21" t="s">
        <v>224</v>
      </c>
      <c r="C39" s="22" t="s">
        <v>225</v>
      </c>
      <c r="D39" s="21" t="s">
        <v>226</v>
      </c>
      <c r="E39" s="22" t="s">
        <v>227</v>
      </c>
      <c r="F39" s="21" t="s">
        <v>64</v>
      </c>
      <c r="G39" s="23" t="s">
        <v>65</v>
      </c>
      <c r="H39" s="23"/>
      <c r="I39" s="23" t="s">
        <v>66</v>
      </c>
      <c r="J39" s="23" t="s">
        <v>67</v>
      </c>
      <c r="K39" s="23" t="s">
        <v>79</v>
      </c>
      <c r="L39" s="23" t="s">
        <v>116</v>
      </c>
      <c r="M39" s="23" t="s">
        <v>92</v>
      </c>
      <c r="N39" s="23" t="s">
        <v>64</v>
      </c>
      <c r="O39" s="24" t="n">
        <v>43381</v>
      </c>
      <c r="P39" s="25" t="n">
        <v>3900</v>
      </c>
      <c r="Q39" s="26"/>
      <c r="R39" s="25"/>
      <c r="S39" s="25"/>
      <c r="T39" s="25"/>
      <c r="U39" s="25"/>
      <c r="V39" s="25"/>
      <c r="W39" s="25"/>
      <c r="X39" s="27"/>
      <c r="Y39" s="27"/>
      <c r="Z39" s="25"/>
      <c r="AA39" s="28" t="s">
        <v>93</v>
      </c>
      <c r="AB39" s="29"/>
      <c r="AC39" s="30" t="n">
        <f aca="false">IF(AA39=Tables!J$5,AB39*P39,)</f>
        <v>0</v>
      </c>
      <c r="AD39" s="31"/>
      <c r="AE39" s="31"/>
      <c r="AF39" s="24"/>
      <c r="AG39" s="32"/>
      <c r="AH39" s="25"/>
      <c r="AI39" s="25"/>
      <c r="AW39" s="25"/>
      <c r="AY39" s="25"/>
      <c r="BA39" s="25"/>
      <c r="BC39" s="25"/>
      <c r="BE39" s="25"/>
      <c r="BG39" s="25"/>
    </row>
    <row r="40" s="21" customFormat="true" ht="12.75" hidden="true" customHeight="true" outlineLevel="0" collapsed="false">
      <c r="A40" s="20" t="n">
        <v>19039</v>
      </c>
      <c r="B40" s="21" t="s">
        <v>228</v>
      </c>
      <c r="C40" s="22" t="s">
        <v>225</v>
      </c>
      <c r="E40" s="22" t="s">
        <v>229</v>
      </c>
      <c r="F40" s="21" t="s">
        <v>64</v>
      </c>
      <c r="G40" s="23" t="s">
        <v>65</v>
      </c>
      <c r="H40" s="23"/>
      <c r="I40" s="23" t="s">
        <v>66</v>
      </c>
      <c r="J40" s="23" t="s">
        <v>67</v>
      </c>
      <c r="K40" s="23" t="s">
        <v>79</v>
      </c>
      <c r="L40" s="23" t="s">
        <v>116</v>
      </c>
      <c r="M40" s="23" t="s">
        <v>92</v>
      </c>
      <c r="N40" s="23" t="s">
        <v>64</v>
      </c>
      <c r="O40" s="24" t="n">
        <v>43383</v>
      </c>
      <c r="P40" s="25" t="n">
        <v>3220</v>
      </c>
      <c r="Q40" s="26"/>
      <c r="R40" s="25"/>
      <c r="S40" s="25"/>
      <c r="T40" s="25"/>
      <c r="U40" s="25"/>
      <c r="V40" s="25"/>
      <c r="W40" s="25"/>
      <c r="X40" s="27"/>
      <c r="Y40" s="27"/>
      <c r="Z40" s="25"/>
      <c r="AA40" s="28" t="s">
        <v>93</v>
      </c>
      <c r="AB40" s="29"/>
      <c r="AC40" s="30" t="n">
        <f aca="false">IF(AA40=Tables!J$5,AB40*P40,)</f>
        <v>0</v>
      </c>
      <c r="AD40" s="31"/>
      <c r="AE40" s="31"/>
      <c r="AF40" s="24"/>
      <c r="AG40" s="32"/>
      <c r="AH40" s="25"/>
      <c r="AI40" s="25"/>
      <c r="AW40" s="25"/>
      <c r="AY40" s="25"/>
      <c r="BA40" s="25"/>
      <c r="BC40" s="25"/>
      <c r="BE40" s="25"/>
      <c r="BG40" s="25"/>
    </row>
    <row r="41" s="21" customFormat="true" ht="12.75" hidden="false" customHeight="true" outlineLevel="0" collapsed="false">
      <c r="A41" s="20" t="n">
        <v>19040</v>
      </c>
      <c r="B41" s="21" t="s">
        <v>230</v>
      </c>
      <c r="C41" s="22" t="s">
        <v>231</v>
      </c>
      <c r="D41" s="21" t="s">
        <v>232</v>
      </c>
      <c r="E41" s="22" t="s">
        <v>115</v>
      </c>
      <c r="F41" s="21" t="s">
        <v>64</v>
      </c>
      <c r="G41" s="23" t="s">
        <v>65</v>
      </c>
      <c r="H41" s="23"/>
      <c r="I41" s="23" t="s">
        <v>173</v>
      </c>
      <c r="J41" s="23" t="s">
        <v>67</v>
      </c>
      <c r="K41" s="23" t="s">
        <v>79</v>
      </c>
      <c r="L41" s="23" t="s">
        <v>116</v>
      </c>
      <c r="M41" s="23" t="s">
        <v>92</v>
      </c>
      <c r="N41" s="23" t="s">
        <v>64</v>
      </c>
      <c r="O41" s="24" t="n">
        <v>43749</v>
      </c>
      <c r="P41" s="25" t="n">
        <v>187890</v>
      </c>
      <c r="Q41" s="26"/>
      <c r="R41" s="25"/>
      <c r="S41" s="25"/>
      <c r="T41" s="25"/>
      <c r="U41" s="25"/>
      <c r="V41" s="25"/>
      <c r="W41" s="25"/>
      <c r="X41" s="27"/>
      <c r="Y41" s="27"/>
      <c r="Z41" s="25"/>
      <c r="AA41" s="28" t="s">
        <v>97</v>
      </c>
      <c r="AB41" s="29"/>
      <c r="AC41" s="30" t="n">
        <f aca="false">IF(AA41=Tables!J$5,AB41*P41,)</f>
        <v>0</v>
      </c>
      <c r="AD41" s="31"/>
      <c r="AE41" s="31"/>
      <c r="AF41" s="24"/>
      <c r="AG41" s="32"/>
      <c r="AH41" s="25"/>
      <c r="AI41" s="25"/>
      <c r="AW41" s="25"/>
      <c r="AY41" s="25"/>
      <c r="BA41" s="25"/>
      <c r="BC41" s="25"/>
      <c r="BE41" s="25"/>
      <c r="BG41" s="25"/>
    </row>
    <row r="42" s="21" customFormat="true" ht="12.75" hidden="false" customHeight="true" outlineLevel="0" collapsed="false">
      <c r="A42" s="20" t="n">
        <v>19041</v>
      </c>
      <c r="B42" s="21" t="s">
        <v>233</v>
      </c>
      <c r="C42" s="22" t="s">
        <v>234</v>
      </c>
      <c r="D42" s="21" t="s">
        <v>235</v>
      </c>
      <c r="E42" s="22" t="s">
        <v>236</v>
      </c>
      <c r="F42" s="21" t="s">
        <v>64</v>
      </c>
      <c r="G42" s="23" t="s">
        <v>104</v>
      </c>
      <c r="H42" s="23" t="n">
        <v>34725</v>
      </c>
      <c r="I42" s="23" t="s">
        <v>105</v>
      </c>
      <c r="J42" s="23" t="s">
        <v>110</v>
      </c>
      <c r="K42" s="23" t="s">
        <v>111</v>
      </c>
      <c r="L42" s="23" t="s">
        <v>69</v>
      </c>
      <c r="M42" s="23" t="s">
        <v>70</v>
      </c>
      <c r="N42" s="23" t="s">
        <v>64</v>
      </c>
      <c r="O42" s="24" t="n">
        <v>43390</v>
      </c>
      <c r="P42" s="25" t="n">
        <v>2429499</v>
      </c>
      <c r="Q42" s="26" t="n">
        <f aca="false">P42/H42</f>
        <v>69.9639740820734</v>
      </c>
      <c r="R42" s="25"/>
      <c r="S42" s="25"/>
      <c r="T42" s="25"/>
      <c r="U42" s="25"/>
      <c r="V42" s="25"/>
      <c r="W42" s="25"/>
      <c r="X42" s="27"/>
      <c r="Y42" s="27"/>
      <c r="Z42" s="25"/>
      <c r="AA42" s="28" t="s">
        <v>71</v>
      </c>
      <c r="AB42" s="29"/>
      <c r="AC42" s="30" t="n">
        <f aca="false">IF(AA42=Tables!J$5,AB42*P42,)</f>
        <v>0</v>
      </c>
      <c r="AD42" s="31"/>
      <c r="AE42" s="31"/>
      <c r="AF42" s="24"/>
      <c r="AG42" s="32"/>
      <c r="AH42" s="25"/>
      <c r="AI42" s="25"/>
      <c r="AL42" s="21" t="s">
        <v>83</v>
      </c>
      <c r="AM42" s="21" t="s">
        <v>237</v>
      </c>
      <c r="AW42" s="25"/>
      <c r="AY42" s="25"/>
      <c r="BA42" s="25"/>
      <c r="BC42" s="25"/>
      <c r="BE42" s="25"/>
      <c r="BG42" s="25"/>
    </row>
    <row r="43" s="21" customFormat="true" ht="12.75" hidden="true" customHeight="true" outlineLevel="0" collapsed="false">
      <c r="A43" s="20" t="n">
        <v>19042</v>
      </c>
      <c r="B43" s="21" t="s">
        <v>238</v>
      </c>
      <c r="C43" s="22" t="s">
        <v>239</v>
      </c>
      <c r="D43" s="21" t="s">
        <v>240</v>
      </c>
      <c r="E43" s="22" t="s">
        <v>88</v>
      </c>
      <c r="F43" s="21" t="s">
        <v>64</v>
      </c>
      <c r="G43" s="23" t="s">
        <v>65</v>
      </c>
      <c r="H43" s="23"/>
      <c r="I43" s="23" t="s">
        <v>173</v>
      </c>
      <c r="J43" s="23" t="s">
        <v>90</v>
      </c>
      <c r="K43" s="23" t="s">
        <v>68</v>
      </c>
      <c r="L43" s="23" t="s">
        <v>80</v>
      </c>
      <c r="M43" s="23" t="s">
        <v>70</v>
      </c>
      <c r="N43" s="23" t="s">
        <v>64</v>
      </c>
      <c r="O43" s="24" t="n">
        <v>43382</v>
      </c>
      <c r="P43" s="25" t="n">
        <v>46885</v>
      </c>
      <c r="Q43" s="26"/>
      <c r="R43" s="25"/>
      <c r="S43" s="25"/>
      <c r="T43" s="25"/>
      <c r="U43" s="25"/>
      <c r="V43" s="25"/>
      <c r="W43" s="25"/>
      <c r="X43" s="27"/>
      <c r="Y43" s="27"/>
      <c r="Z43" s="25"/>
      <c r="AA43" s="28" t="s">
        <v>71</v>
      </c>
      <c r="AB43" s="29"/>
      <c r="AC43" s="30" t="n">
        <f aca="false">IF(AA43=Tables!J$5,AB43*P43,)</f>
        <v>0</v>
      </c>
      <c r="AD43" s="31"/>
      <c r="AE43" s="31"/>
      <c r="AF43" s="24"/>
      <c r="AG43" s="32"/>
      <c r="AH43" s="25"/>
      <c r="AI43" s="25"/>
      <c r="AL43" s="21" t="s">
        <v>241</v>
      </c>
      <c r="AM43" s="21" t="s">
        <v>242</v>
      </c>
      <c r="AW43" s="25"/>
      <c r="AY43" s="25"/>
      <c r="BA43" s="25"/>
      <c r="BC43" s="25"/>
      <c r="BE43" s="25"/>
      <c r="BG43" s="25"/>
    </row>
    <row r="44" s="21" customFormat="true" ht="12.75" hidden="true" customHeight="true" outlineLevel="0" collapsed="false">
      <c r="A44" s="20" t="n">
        <v>19043</v>
      </c>
      <c r="B44" s="21" t="s">
        <v>243</v>
      </c>
      <c r="C44" s="22" t="s">
        <v>244</v>
      </c>
      <c r="D44" s="21" t="s">
        <v>87</v>
      </c>
      <c r="E44" s="22" t="s">
        <v>88</v>
      </c>
      <c r="F44" s="21" t="s">
        <v>64</v>
      </c>
      <c r="G44" s="23" t="s">
        <v>65</v>
      </c>
      <c r="H44" s="23"/>
      <c r="I44" s="23" t="s">
        <v>89</v>
      </c>
      <c r="J44" s="23" t="s">
        <v>67</v>
      </c>
      <c r="K44" s="23" t="s">
        <v>111</v>
      </c>
      <c r="L44" s="23" t="s">
        <v>91</v>
      </c>
      <c r="M44" s="23" t="s">
        <v>92</v>
      </c>
      <c r="N44" s="23" t="s">
        <v>64</v>
      </c>
      <c r="O44" s="24" t="n">
        <v>43403</v>
      </c>
      <c r="P44" s="25" t="n">
        <v>26720</v>
      </c>
      <c r="Q44" s="26"/>
      <c r="R44" s="25"/>
      <c r="S44" s="25"/>
      <c r="T44" s="25"/>
      <c r="U44" s="25"/>
      <c r="V44" s="25"/>
      <c r="W44" s="25"/>
      <c r="X44" s="27"/>
      <c r="Y44" s="27"/>
      <c r="Z44" s="25"/>
      <c r="AA44" s="28" t="s">
        <v>93</v>
      </c>
      <c r="AB44" s="29"/>
      <c r="AC44" s="30" t="n">
        <f aca="false">IF(AA44=Tables!J$5,AB44*P44,)</f>
        <v>0</v>
      </c>
      <c r="AD44" s="31"/>
      <c r="AE44" s="31"/>
      <c r="AF44" s="24"/>
      <c r="AG44" s="32"/>
      <c r="AH44" s="25"/>
      <c r="AI44" s="25"/>
      <c r="AW44" s="25"/>
      <c r="AY44" s="25"/>
      <c r="BA44" s="25"/>
      <c r="BC44" s="25"/>
      <c r="BE44" s="25"/>
      <c r="BG44" s="25"/>
    </row>
    <row r="45" s="21" customFormat="true" ht="12.75" hidden="false" customHeight="true" outlineLevel="0" collapsed="false">
      <c r="A45" s="20" t="n">
        <v>19044</v>
      </c>
      <c r="B45" s="21" t="s">
        <v>245</v>
      </c>
      <c r="C45" s="22" t="s">
        <v>246</v>
      </c>
      <c r="D45" s="21" t="s">
        <v>247</v>
      </c>
      <c r="E45" s="22" t="s">
        <v>88</v>
      </c>
      <c r="F45" s="21" t="s">
        <v>64</v>
      </c>
      <c r="G45" s="23" t="s">
        <v>65</v>
      </c>
      <c r="H45" s="23"/>
      <c r="I45" s="23" t="s">
        <v>66</v>
      </c>
      <c r="J45" s="23" t="s">
        <v>67</v>
      </c>
      <c r="K45" s="23" t="s">
        <v>79</v>
      </c>
      <c r="L45" s="23" t="s">
        <v>248</v>
      </c>
      <c r="M45" s="23" t="s">
        <v>208</v>
      </c>
      <c r="N45" s="23" t="s">
        <v>64</v>
      </c>
      <c r="O45" s="24" t="n">
        <v>43383</v>
      </c>
      <c r="P45" s="25" t="n">
        <v>6353</v>
      </c>
      <c r="Q45" s="26"/>
      <c r="R45" s="25"/>
      <c r="S45" s="25"/>
      <c r="T45" s="25"/>
      <c r="U45" s="25"/>
      <c r="V45" s="25"/>
      <c r="W45" s="25"/>
      <c r="X45" s="27"/>
      <c r="Y45" s="27"/>
      <c r="Z45" s="25"/>
      <c r="AA45" s="28" t="s">
        <v>97</v>
      </c>
      <c r="AB45" s="29"/>
      <c r="AC45" s="30" t="n">
        <f aca="false">IF(AA45=Tables!J$5,AB45*P45,)</f>
        <v>0</v>
      </c>
      <c r="AD45" s="31"/>
      <c r="AE45" s="31"/>
      <c r="AF45" s="24"/>
      <c r="AG45" s="32"/>
      <c r="AH45" s="25"/>
      <c r="AI45" s="25"/>
      <c r="AW45" s="25"/>
      <c r="AY45" s="25"/>
      <c r="BA45" s="25"/>
      <c r="BC45" s="25"/>
      <c r="BE45" s="25"/>
      <c r="BG45" s="25"/>
    </row>
    <row r="46" s="21" customFormat="true" ht="12.75" hidden="true" customHeight="true" outlineLevel="0" collapsed="false">
      <c r="A46" s="20" t="n">
        <v>19045</v>
      </c>
      <c r="B46" s="21" t="s">
        <v>249</v>
      </c>
      <c r="C46" s="22" t="s">
        <v>250</v>
      </c>
      <c r="D46" s="21" t="s">
        <v>87</v>
      </c>
      <c r="E46" s="22" t="s">
        <v>88</v>
      </c>
      <c r="F46" s="21" t="s">
        <v>64</v>
      </c>
      <c r="G46" s="23" t="s">
        <v>65</v>
      </c>
      <c r="H46" s="23"/>
      <c r="I46" s="23" t="s">
        <v>89</v>
      </c>
      <c r="J46" s="23" t="s">
        <v>67</v>
      </c>
      <c r="K46" s="23" t="s">
        <v>79</v>
      </c>
      <c r="L46" s="23" t="s">
        <v>91</v>
      </c>
      <c r="M46" s="23" t="s">
        <v>92</v>
      </c>
      <c r="N46" s="23" t="s">
        <v>64</v>
      </c>
      <c r="O46" s="24" t="n">
        <v>43376</v>
      </c>
      <c r="P46" s="25" t="n">
        <v>63567</v>
      </c>
      <c r="Q46" s="26"/>
      <c r="R46" s="25"/>
      <c r="S46" s="25"/>
      <c r="T46" s="25"/>
      <c r="U46" s="25"/>
      <c r="V46" s="25"/>
      <c r="W46" s="25"/>
      <c r="X46" s="27"/>
      <c r="Y46" s="27"/>
      <c r="Z46" s="25"/>
      <c r="AA46" s="28" t="s">
        <v>93</v>
      </c>
      <c r="AB46" s="29"/>
      <c r="AC46" s="30" t="n">
        <f aca="false">IF(AA46=Tables!J$5,AB46*P46,)</f>
        <v>0</v>
      </c>
      <c r="AD46" s="31"/>
      <c r="AE46" s="31"/>
      <c r="AF46" s="24"/>
      <c r="AG46" s="32"/>
      <c r="AH46" s="25"/>
      <c r="AI46" s="25"/>
      <c r="AW46" s="25"/>
      <c r="AY46" s="25"/>
      <c r="BA46" s="25"/>
      <c r="BC46" s="25"/>
      <c r="BE46" s="25"/>
      <c r="BG46" s="25"/>
    </row>
    <row r="47" s="21" customFormat="true" ht="12.75" hidden="false" customHeight="true" outlineLevel="0" collapsed="false">
      <c r="A47" s="20" t="n">
        <v>19046</v>
      </c>
      <c r="B47" s="21" t="s">
        <v>251</v>
      </c>
      <c r="C47" s="22" t="s">
        <v>252</v>
      </c>
      <c r="D47" s="21" t="s">
        <v>253</v>
      </c>
      <c r="E47" s="22" t="s">
        <v>254</v>
      </c>
      <c r="F47" s="21" t="s">
        <v>64</v>
      </c>
      <c r="G47" s="23" t="s">
        <v>65</v>
      </c>
      <c r="H47" s="23" t="n">
        <v>8431</v>
      </c>
      <c r="I47" s="23" t="s">
        <v>66</v>
      </c>
      <c r="J47" s="23" t="s">
        <v>110</v>
      </c>
      <c r="K47" s="23" t="s">
        <v>79</v>
      </c>
      <c r="L47" s="23" t="s">
        <v>106</v>
      </c>
      <c r="M47" s="23" t="s">
        <v>70</v>
      </c>
      <c r="N47" s="23" t="s">
        <v>64</v>
      </c>
      <c r="O47" s="24" t="n">
        <v>43390</v>
      </c>
      <c r="P47" s="25" t="n">
        <v>164373</v>
      </c>
      <c r="Q47" s="26"/>
      <c r="R47" s="25"/>
      <c r="S47" s="25"/>
      <c r="T47" s="25"/>
      <c r="U47" s="25"/>
      <c r="V47" s="25"/>
      <c r="W47" s="25"/>
      <c r="X47" s="27"/>
      <c r="Y47" s="27"/>
      <c r="Z47" s="25"/>
      <c r="AA47" s="28" t="s">
        <v>97</v>
      </c>
      <c r="AB47" s="29"/>
      <c r="AC47" s="30" t="n">
        <f aca="false">IF(AA47=Tables!J$5,AB47*P47,)</f>
        <v>0</v>
      </c>
      <c r="AD47" s="31"/>
      <c r="AE47" s="31"/>
      <c r="AF47" s="24"/>
      <c r="AG47" s="32"/>
      <c r="AH47" s="25"/>
      <c r="AI47" s="25"/>
      <c r="AW47" s="25"/>
      <c r="AY47" s="25"/>
      <c r="BA47" s="25"/>
      <c r="BC47" s="25"/>
      <c r="BE47" s="25"/>
      <c r="BG47" s="25"/>
    </row>
    <row r="48" s="21" customFormat="true" ht="12.75" hidden="false" customHeight="true" outlineLevel="0" collapsed="false">
      <c r="A48" s="20" t="n">
        <v>19047</v>
      </c>
      <c r="B48" s="21" t="s">
        <v>255</v>
      </c>
      <c r="C48" s="22" t="s">
        <v>256</v>
      </c>
      <c r="D48" s="21" t="s">
        <v>257</v>
      </c>
      <c r="E48" s="22" t="s">
        <v>88</v>
      </c>
      <c r="F48" s="21" t="s">
        <v>64</v>
      </c>
      <c r="G48" s="23" t="s">
        <v>65</v>
      </c>
      <c r="H48" s="23" t="n">
        <v>16400</v>
      </c>
      <c r="I48" s="23" t="s">
        <v>66</v>
      </c>
      <c r="J48" s="23" t="s">
        <v>67</v>
      </c>
      <c r="K48" s="23" t="s">
        <v>68</v>
      </c>
      <c r="L48" s="23" t="s">
        <v>106</v>
      </c>
      <c r="M48" s="23" t="s">
        <v>70</v>
      </c>
      <c r="N48" s="23" t="s">
        <v>64</v>
      </c>
      <c r="O48" s="24" t="n">
        <v>43762</v>
      </c>
      <c r="P48" s="25" t="n">
        <v>324680</v>
      </c>
      <c r="Q48" s="26"/>
      <c r="R48" s="25" t="n">
        <v>6068</v>
      </c>
      <c r="S48" s="25"/>
      <c r="T48" s="25"/>
      <c r="U48" s="25"/>
      <c r="V48" s="25"/>
      <c r="W48" s="25"/>
      <c r="X48" s="27"/>
      <c r="Y48" s="27"/>
      <c r="Z48" s="25"/>
      <c r="AA48" s="28" t="s">
        <v>97</v>
      </c>
      <c r="AB48" s="29"/>
      <c r="AC48" s="30" t="n">
        <f aca="false">IF(AA48=Tables!J$5,AB48*P48,)</f>
        <v>0</v>
      </c>
      <c r="AD48" s="31"/>
      <c r="AE48" s="31"/>
      <c r="AF48" s="24"/>
      <c r="AG48" s="32"/>
      <c r="AH48" s="25"/>
      <c r="AI48" s="25"/>
      <c r="AW48" s="25"/>
      <c r="AY48" s="25"/>
      <c r="BA48" s="25"/>
      <c r="BC48" s="25"/>
      <c r="BE48" s="25"/>
      <c r="BG48" s="25"/>
    </row>
    <row r="49" s="21" customFormat="true" ht="12.75" hidden="false" customHeight="true" outlineLevel="0" collapsed="false">
      <c r="A49" s="20" t="n">
        <v>19048</v>
      </c>
      <c r="B49" s="21" t="s">
        <v>258</v>
      </c>
      <c r="C49" s="22" t="s">
        <v>259</v>
      </c>
      <c r="D49" s="21" t="s">
        <v>164</v>
      </c>
      <c r="E49" s="22" t="s">
        <v>165</v>
      </c>
      <c r="F49" s="21" t="s">
        <v>64</v>
      </c>
      <c r="G49" s="23" t="s">
        <v>65</v>
      </c>
      <c r="H49" s="23"/>
      <c r="I49" s="23" t="s">
        <v>66</v>
      </c>
      <c r="J49" s="23" t="s">
        <v>67</v>
      </c>
      <c r="K49" s="23" t="s">
        <v>111</v>
      </c>
      <c r="L49" s="23" t="s">
        <v>116</v>
      </c>
      <c r="M49" s="23" t="s">
        <v>92</v>
      </c>
      <c r="N49" s="23" t="s">
        <v>64</v>
      </c>
      <c r="O49" s="24" t="n">
        <v>43383</v>
      </c>
      <c r="P49" s="25" t="n">
        <v>2270</v>
      </c>
      <c r="Q49" s="26"/>
      <c r="R49" s="25" t="n">
        <v>960</v>
      </c>
      <c r="S49" s="25"/>
      <c r="T49" s="25"/>
      <c r="U49" s="25"/>
      <c r="V49" s="25"/>
      <c r="W49" s="25"/>
      <c r="X49" s="27"/>
      <c r="Y49" s="27"/>
      <c r="Z49" s="25"/>
      <c r="AA49" s="28" t="s">
        <v>97</v>
      </c>
      <c r="AB49" s="29"/>
      <c r="AC49" s="30" t="n">
        <f aca="false">IF(AA49=Tables!J$5,AB49*P49,)</f>
        <v>0</v>
      </c>
      <c r="AD49" s="31"/>
      <c r="AE49" s="31"/>
      <c r="AF49" s="24"/>
      <c r="AG49" s="32"/>
      <c r="AH49" s="25"/>
      <c r="AI49" s="25"/>
      <c r="AW49" s="25"/>
      <c r="AY49" s="25"/>
      <c r="BA49" s="25"/>
      <c r="BC49" s="25"/>
      <c r="BE49" s="25"/>
      <c r="BG49" s="25"/>
    </row>
    <row r="50" s="21" customFormat="true" ht="12.75" hidden="true" customHeight="true" outlineLevel="0" collapsed="false">
      <c r="A50" s="20" t="n">
        <v>19049</v>
      </c>
      <c r="B50" s="21" t="s">
        <v>260</v>
      </c>
      <c r="C50" s="22" t="s">
        <v>261</v>
      </c>
      <c r="D50" s="21" t="s">
        <v>114</v>
      </c>
      <c r="E50" s="22" t="s">
        <v>115</v>
      </c>
      <c r="F50" s="21" t="s">
        <v>64</v>
      </c>
      <c r="G50" s="23" t="s">
        <v>65</v>
      </c>
      <c r="H50" s="23"/>
      <c r="I50" s="23" t="s">
        <v>66</v>
      </c>
      <c r="J50" s="23" t="s">
        <v>67</v>
      </c>
      <c r="K50" s="23" t="s">
        <v>111</v>
      </c>
      <c r="L50" s="23" t="s">
        <v>116</v>
      </c>
      <c r="M50" s="23" t="s">
        <v>92</v>
      </c>
      <c r="N50" s="23" t="s">
        <v>64</v>
      </c>
      <c r="O50" s="24" t="n">
        <v>43383</v>
      </c>
      <c r="P50" s="25" t="n">
        <v>900</v>
      </c>
      <c r="Q50" s="26"/>
      <c r="R50" s="25"/>
      <c r="S50" s="25"/>
      <c r="T50" s="25"/>
      <c r="U50" s="25"/>
      <c r="V50" s="25"/>
      <c r="W50" s="25"/>
      <c r="X50" s="27"/>
      <c r="Y50" s="27"/>
      <c r="Z50" s="25"/>
      <c r="AA50" s="28" t="s">
        <v>93</v>
      </c>
      <c r="AB50" s="29"/>
      <c r="AC50" s="30" t="n">
        <f aca="false">IF(AA50=Tables!J$5,AB50*P50,)</f>
        <v>0</v>
      </c>
      <c r="AD50" s="31"/>
      <c r="AE50" s="31"/>
      <c r="AF50" s="24"/>
      <c r="AG50" s="32"/>
      <c r="AH50" s="25"/>
      <c r="AI50" s="25"/>
      <c r="AW50" s="25"/>
      <c r="AY50" s="25"/>
      <c r="BA50" s="25"/>
      <c r="BC50" s="25"/>
      <c r="BE50" s="25"/>
      <c r="BG50" s="25"/>
    </row>
    <row r="51" s="21" customFormat="true" ht="12.75" hidden="false" customHeight="true" outlineLevel="0" collapsed="false">
      <c r="A51" s="20" t="n">
        <v>19050</v>
      </c>
      <c r="B51" s="21" t="s">
        <v>262</v>
      </c>
      <c r="C51" s="22" t="s">
        <v>263</v>
      </c>
      <c r="D51" s="21" t="s">
        <v>264</v>
      </c>
      <c r="E51" s="22" t="s">
        <v>265</v>
      </c>
      <c r="F51" s="21" t="s">
        <v>64</v>
      </c>
      <c r="G51" s="23" t="s">
        <v>65</v>
      </c>
      <c r="H51" s="23"/>
      <c r="I51" s="23" t="s">
        <v>66</v>
      </c>
      <c r="J51" s="23" t="s">
        <v>67</v>
      </c>
      <c r="K51" s="23" t="s">
        <v>111</v>
      </c>
      <c r="L51" s="23" t="s">
        <v>116</v>
      </c>
      <c r="M51" s="23" t="s">
        <v>92</v>
      </c>
      <c r="N51" s="23" t="s">
        <v>64</v>
      </c>
      <c r="O51" s="24" t="n">
        <v>43383</v>
      </c>
      <c r="P51" s="25" t="n">
        <v>3660</v>
      </c>
      <c r="Q51" s="26"/>
      <c r="R51" s="25" t="n">
        <v>1400</v>
      </c>
      <c r="S51" s="25"/>
      <c r="T51" s="25"/>
      <c r="U51" s="25"/>
      <c r="V51" s="25"/>
      <c r="W51" s="25"/>
      <c r="X51" s="27"/>
      <c r="Y51" s="27"/>
      <c r="Z51" s="25"/>
      <c r="AA51" s="28" t="s">
        <v>97</v>
      </c>
      <c r="AB51" s="29"/>
      <c r="AC51" s="30" t="n">
        <f aca="false">IF(AA51=Tables!J$5,AB51*P51,)</f>
        <v>0</v>
      </c>
      <c r="AD51" s="31"/>
      <c r="AE51" s="31"/>
      <c r="AF51" s="24"/>
      <c r="AG51" s="32"/>
      <c r="AH51" s="25"/>
      <c r="AI51" s="25"/>
      <c r="AW51" s="25"/>
      <c r="AY51" s="25"/>
      <c r="BA51" s="25"/>
      <c r="BC51" s="25"/>
      <c r="BE51" s="25"/>
      <c r="BG51" s="25"/>
    </row>
    <row r="52" s="21" customFormat="true" ht="12.75" hidden="false" customHeight="true" outlineLevel="0" collapsed="false">
      <c r="A52" s="20" t="n">
        <v>19051</v>
      </c>
      <c r="B52" s="21" t="s">
        <v>266</v>
      </c>
      <c r="C52" s="22" t="s">
        <v>267</v>
      </c>
      <c r="D52" s="21" t="s">
        <v>268</v>
      </c>
      <c r="E52" s="22" t="s">
        <v>269</v>
      </c>
      <c r="F52" s="21" t="s">
        <v>64</v>
      </c>
      <c r="G52" s="23" t="s">
        <v>65</v>
      </c>
      <c r="H52" s="23"/>
      <c r="I52" s="23" t="s">
        <v>66</v>
      </c>
      <c r="J52" s="23" t="s">
        <v>67</v>
      </c>
      <c r="K52" s="23" t="s">
        <v>111</v>
      </c>
      <c r="L52" s="23" t="s">
        <v>116</v>
      </c>
      <c r="M52" s="23" t="s">
        <v>92</v>
      </c>
      <c r="N52" s="23" t="s">
        <v>64</v>
      </c>
      <c r="O52" s="24" t="n">
        <v>43383</v>
      </c>
      <c r="P52" s="25" t="n">
        <v>6140</v>
      </c>
      <c r="Q52" s="26"/>
      <c r="R52" s="25"/>
      <c r="S52" s="25"/>
      <c r="T52" s="25"/>
      <c r="U52" s="25"/>
      <c r="V52" s="25"/>
      <c r="W52" s="25"/>
      <c r="X52" s="27"/>
      <c r="Y52" s="27"/>
      <c r="Z52" s="25"/>
      <c r="AA52" s="28" t="s">
        <v>97</v>
      </c>
      <c r="AB52" s="29"/>
      <c r="AC52" s="30" t="n">
        <f aca="false">IF(AA52=Tables!J$5,AB52*P52,)</f>
        <v>0</v>
      </c>
      <c r="AD52" s="31"/>
      <c r="AE52" s="31"/>
      <c r="AF52" s="24"/>
      <c r="AG52" s="32"/>
      <c r="AH52" s="25"/>
      <c r="AI52" s="25"/>
      <c r="AW52" s="25"/>
      <c r="AY52" s="25"/>
      <c r="BA52" s="25"/>
      <c r="BC52" s="25"/>
      <c r="BE52" s="25"/>
      <c r="BG52" s="25"/>
    </row>
    <row r="53" s="21" customFormat="true" ht="12.75" hidden="false" customHeight="true" outlineLevel="0" collapsed="false">
      <c r="A53" s="20" t="n">
        <v>19052</v>
      </c>
      <c r="B53" s="21" t="s">
        <v>270</v>
      </c>
      <c r="C53" s="22" t="s">
        <v>271</v>
      </c>
      <c r="D53" s="21" t="s">
        <v>114</v>
      </c>
      <c r="E53" s="22" t="s">
        <v>115</v>
      </c>
      <c r="F53" s="21" t="s">
        <v>64</v>
      </c>
      <c r="G53" s="23" t="s">
        <v>65</v>
      </c>
      <c r="H53" s="23"/>
      <c r="I53" s="23" t="s">
        <v>66</v>
      </c>
      <c r="J53" s="23" t="s">
        <v>67</v>
      </c>
      <c r="K53" s="23" t="s">
        <v>111</v>
      </c>
      <c r="L53" s="23" t="s">
        <v>116</v>
      </c>
      <c r="M53" s="23" t="s">
        <v>92</v>
      </c>
      <c r="N53" s="23" t="s">
        <v>64</v>
      </c>
      <c r="O53" s="24" t="n">
        <v>43388</v>
      </c>
      <c r="P53" s="25" t="n">
        <v>3000</v>
      </c>
      <c r="Q53" s="26"/>
      <c r="R53" s="25"/>
      <c r="S53" s="25"/>
      <c r="T53" s="25"/>
      <c r="U53" s="25"/>
      <c r="V53" s="25"/>
      <c r="W53" s="25"/>
      <c r="X53" s="27"/>
      <c r="Y53" s="27"/>
      <c r="Z53" s="25"/>
      <c r="AA53" s="28" t="s">
        <v>97</v>
      </c>
      <c r="AB53" s="29"/>
      <c r="AC53" s="30" t="n">
        <f aca="false">IF(AA53=Tables!J$5,AB53*P53,)</f>
        <v>0</v>
      </c>
      <c r="AD53" s="31"/>
      <c r="AE53" s="31"/>
      <c r="AF53" s="24"/>
      <c r="AG53" s="32"/>
      <c r="AH53" s="25"/>
      <c r="AI53" s="25"/>
      <c r="AW53" s="25"/>
      <c r="AY53" s="25"/>
      <c r="BA53" s="25"/>
      <c r="BC53" s="25"/>
      <c r="BE53" s="25"/>
      <c r="BG53" s="25"/>
    </row>
    <row r="54" s="21" customFormat="true" ht="12.75" hidden="true" customHeight="true" outlineLevel="0" collapsed="false">
      <c r="A54" s="20" t="n">
        <v>19053</v>
      </c>
      <c r="B54" s="21" t="s">
        <v>272</v>
      </c>
      <c r="C54" s="22" t="s">
        <v>273</v>
      </c>
      <c r="D54" s="21" t="s">
        <v>274</v>
      </c>
      <c r="E54" s="22" t="s">
        <v>275</v>
      </c>
      <c r="F54" s="21" t="s">
        <v>64</v>
      </c>
      <c r="G54" s="23" t="s">
        <v>65</v>
      </c>
      <c r="H54" s="23"/>
      <c r="I54" s="23" t="s">
        <v>66</v>
      </c>
      <c r="J54" s="23" t="s">
        <v>67</v>
      </c>
      <c r="K54" s="23" t="s">
        <v>111</v>
      </c>
      <c r="L54" s="23" t="s">
        <v>116</v>
      </c>
      <c r="M54" s="23" t="s">
        <v>92</v>
      </c>
      <c r="N54" s="23" t="s">
        <v>64</v>
      </c>
      <c r="O54" s="24" t="n">
        <v>43389</v>
      </c>
      <c r="P54" s="25" t="n">
        <v>6964</v>
      </c>
      <c r="Q54" s="26"/>
      <c r="R54" s="25"/>
      <c r="S54" s="25"/>
      <c r="T54" s="25"/>
      <c r="U54" s="25"/>
      <c r="V54" s="25"/>
      <c r="W54" s="25"/>
      <c r="X54" s="27"/>
      <c r="Y54" s="27"/>
      <c r="Z54" s="25"/>
      <c r="AA54" s="28" t="s">
        <v>93</v>
      </c>
      <c r="AB54" s="29"/>
      <c r="AC54" s="30" t="n">
        <f aca="false">IF(AA54=Tables!J$5,AB54*P54,)</f>
        <v>0</v>
      </c>
      <c r="AD54" s="31"/>
      <c r="AE54" s="31"/>
      <c r="AF54" s="24"/>
      <c r="AG54" s="32"/>
      <c r="AH54" s="25"/>
      <c r="AI54" s="25"/>
      <c r="AW54" s="25"/>
      <c r="AY54" s="25"/>
      <c r="BA54" s="25"/>
      <c r="BC54" s="25"/>
      <c r="BE54" s="25"/>
      <c r="BG54" s="25"/>
    </row>
    <row r="55" s="21" customFormat="true" ht="12.75" hidden="false" customHeight="true" outlineLevel="0" collapsed="false">
      <c r="A55" s="20" t="n">
        <v>19054</v>
      </c>
      <c r="B55" s="21" t="s">
        <v>276</v>
      </c>
      <c r="C55" s="22" t="s">
        <v>277</v>
      </c>
      <c r="D55" s="21" t="s">
        <v>87</v>
      </c>
      <c r="E55" s="22" t="s">
        <v>88</v>
      </c>
      <c r="F55" s="21" t="s">
        <v>64</v>
      </c>
      <c r="G55" s="23" t="s">
        <v>65</v>
      </c>
      <c r="H55" s="23"/>
      <c r="I55" s="23" t="s">
        <v>89</v>
      </c>
      <c r="J55" s="23" t="s">
        <v>67</v>
      </c>
      <c r="K55" s="23" t="s">
        <v>111</v>
      </c>
      <c r="L55" s="23" t="s">
        <v>91</v>
      </c>
      <c r="M55" s="23" t="s">
        <v>92</v>
      </c>
      <c r="N55" s="23" t="s">
        <v>64</v>
      </c>
      <c r="O55" s="24" t="n">
        <v>43392</v>
      </c>
      <c r="P55" s="25" t="n">
        <v>38389</v>
      </c>
      <c r="Q55" s="26"/>
      <c r="R55" s="25"/>
      <c r="S55" s="25"/>
      <c r="T55" s="25"/>
      <c r="U55" s="25"/>
      <c r="V55" s="25"/>
      <c r="W55" s="25"/>
      <c r="X55" s="27"/>
      <c r="Y55" s="27"/>
      <c r="Z55" s="25"/>
      <c r="AA55" s="28" t="s">
        <v>97</v>
      </c>
      <c r="AB55" s="29"/>
      <c r="AC55" s="30" t="n">
        <f aca="false">IF(AA55=Tables!J$5,AB55*P55,)</f>
        <v>0</v>
      </c>
      <c r="AD55" s="31"/>
      <c r="AE55" s="31"/>
      <c r="AF55" s="24"/>
      <c r="AG55" s="32"/>
      <c r="AH55" s="25"/>
      <c r="AI55" s="25"/>
      <c r="AW55" s="25"/>
      <c r="AY55" s="25"/>
      <c r="BA55" s="25"/>
      <c r="BC55" s="25"/>
      <c r="BE55" s="25"/>
      <c r="BG55" s="25"/>
    </row>
    <row r="56" s="21" customFormat="true" ht="12.75" hidden="true" customHeight="true" outlineLevel="0" collapsed="false">
      <c r="A56" s="20" t="n">
        <v>19055</v>
      </c>
      <c r="B56" s="21" t="s">
        <v>278</v>
      </c>
      <c r="C56" s="22" t="s">
        <v>279</v>
      </c>
      <c r="D56" s="21" t="s">
        <v>87</v>
      </c>
      <c r="E56" s="22" t="s">
        <v>88</v>
      </c>
      <c r="F56" s="21" t="s">
        <v>64</v>
      </c>
      <c r="G56" s="23" t="s">
        <v>65</v>
      </c>
      <c r="H56" s="23"/>
      <c r="I56" s="23" t="s">
        <v>89</v>
      </c>
      <c r="J56" s="23" t="s">
        <v>110</v>
      </c>
      <c r="K56" s="23" t="s">
        <v>79</v>
      </c>
      <c r="L56" s="23" t="s">
        <v>91</v>
      </c>
      <c r="M56" s="23" t="s">
        <v>92</v>
      </c>
      <c r="N56" s="23" t="s">
        <v>64</v>
      </c>
      <c r="O56" s="24" t="n">
        <v>43391</v>
      </c>
      <c r="P56" s="25" t="n">
        <v>27500</v>
      </c>
      <c r="Q56" s="26"/>
      <c r="R56" s="25"/>
      <c r="S56" s="25"/>
      <c r="T56" s="25"/>
      <c r="U56" s="25"/>
      <c r="V56" s="25"/>
      <c r="W56" s="25"/>
      <c r="X56" s="27"/>
      <c r="Y56" s="27"/>
      <c r="Z56" s="25"/>
      <c r="AA56" s="28" t="s">
        <v>141</v>
      </c>
      <c r="AB56" s="29"/>
      <c r="AC56" s="30" t="n">
        <f aca="false">IF(AA56=Tables!J$5,AB56*P56,)</f>
        <v>0</v>
      </c>
      <c r="AD56" s="31"/>
      <c r="AE56" s="31"/>
      <c r="AF56" s="24"/>
      <c r="AG56" s="32"/>
      <c r="AH56" s="25"/>
      <c r="AI56" s="25"/>
      <c r="AW56" s="25"/>
      <c r="AY56" s="25"/>
      <c r="BA56" s="25"/>
      <c r="BC56" s="25"/>
      <c r="BE56" s="25"/>
      <c r="BG56" s="25"/>
    </row>
    <row r="57" s="21" customFormat="true" ht="12.75" hidden="true" customHeight="true" outlineLevel="0" collapsed="false">
      <c r="A57" s="20" t="n">
        <v>19056</v>
      </c>
      <c r="B57" s="21" t="s">
        <v>280</v>
      </c>
      <c r="C57" s="22" t="s">
        <v>281</v>
      </c>
      <c r="D57" s="21" t="s">
        <v>282</v>
      </c>
      <c r="E57" s="22" t="s">
        <v>283</v>
      </c>
      <c r="F57" s="21" t="s">
        <v>64</v>
      </c>
      <c r="G57" s="23" t="s">
        <v>65</v>
      </c>
      <c r="H57" s="23"/>
      <c r="I57" s="23" t="s">
        <v>66</v>
      </c>
      <c r="J57" s="23" t="s">
        <v>67</v>
      </c>
      <c r="K57" s="23" t="s">
        <v>111</v>
      </c>
      <c r="L57" s="23" t="s">
        <v>116</v>
      </c>
      <c r="M57" s="23" t="s">
        <v>92</v>
      </c>
      <c r="N57" s="23" t="s">
        <v>64</v>
      </c>
      <c r="O57" s="24" t="n">
        <v>43388</v>
      </c>
      <c r="P57" s="25" t="n">
        <v>91700</v>
      </c>
      <c r="Q57" s="26"/>
      <c r="R57" s="25"/>
      <c r="S57" s="25"/>
      <c r="T57" s="25"/>
      <c r="U57" s="25"/>
      <c r="V57" s="25"/>
      <c r="W57" s="25"/>
      <c r="X57" s="27"/>
      <c r="Y57" s="27"/>
      <c r="Z57" s="25"/>
      <c r="AA57" s="28" t="s">
        <v>71</v>
      </c>
      <c r="AB57" s="29"/>
      <c r="AC57" s="30" t="n">
        <f aca="false">IF(AA57=Tables!J$5,AB57*P57,)</f>
        <v>0</v>
      </c>
      <c r="AD57" s="31"/>
      <c r="AE57" s="31"/>
      <c r="AF57" s="24"/>
      <c r="AG57" s="32"/>
      <c r="AH57" s="25"/>
      <c r="AI57" s="25"/>
      <c r="AW57" s="25"/>
      <c r="AY57" s="25"/>
      <c r="BA57" s="25"/>
      <c r="BC57" s="25"/>
      <c r="BE57" s="25"/>
      <c r="BG57" s="25"/>
    </row>
    <row r="58" s="21" customFormat="true" ht="12.75" hidden="false" customHeight="true" outlineLevel="0" collapsed="false">
      <c r="A58" s="20" t="n">
        <v>19057</v>
      </c>
      <c r="B58" s="21" t="s">
        <v>284</v>
      </c>
      <c r="C58" s="22" t="s">
        <v>285</v>
      </c>
      <c r="D58" s="21" t="s">
        <v>264</v>
      </c>
      <c r="E58" s="22" t="s">
        <v>265</v>
      </c>
      <c r="F58" s="21" t="s">
        <v>64</v>
      </c>
      <c r="G58" s="23" t="s">
        <v>65</v>
      </c>
      <c r="H58" s="23"/>
      <c r="I58" s="23" t="s">
        <v>66</v>
      </c>
      <c r="J58" s="23" t="s">
        <v>67</v>
      </c>
      <c r="K58" s="23" t="s">
        <v>111</v>
      </c>
      <c r="L58" s="23" t="s">
        <v>116</v>
      </c>
      <c r="M58" s="23" t="s">
        <v>92</v>
      </c>
      <c r="N58" s="23" t="s">
        <v>64</v>
      </c>
      <c r="O58" s="24" t="n">
        <v>43388</v>
      </c>
      <c r="P58" s="25" t="n">
        <v>1250</v>
      </c>
      <c r="Q58" s="26"/>
      <c r="R58" s="25"/>
      <c r="S58" s="25"/>
      <c r="T58" s="25"/>
      <c r="U58" s="25"/>
      <c r="V58" s="25"/>
      <c r="W58" s="25"/>
      <c r="X58" s="27"/>
      <c r="Y58" s="27"/>
      <c r="Z58" s="25"/>
      <c r="AA58" s="28" t="s">
        <v>97</v>
      </c>
      <c r="AB58" s="29"/>
      <c r="AC58" s="30" t="n">
        <f aca="false">IF(AA58=Tables!J$5,AB58*P58,)</f>
        <v>0</v>
      </c>
      <c r="AD58" s="31"/>
      <c r="AE58" s="31"/>
      <c r="AF58" s="24"/>
      <c r="AG58" s="32"/>
      <c r="AH58" s="25"/>
      <c r="AI58" s="25"/>
      <c r="AW58" s="25"/>
      <c r="AY58" s="25"/>
      <c r="BA58" s="25"/>
      <c r="BC58" s="25"/>
      <c r="BE58" s="25"/>
      <c r="BG58" s="25"/>
    </row>
    <row r="59" s="21" customFormat="true" ht="12.75" hidden="false" customHeight="true" outlineLevel="0" collapsed="false">
      <c r="A59" s="20" t="n">
        <v>19058</v>
      </c>
      <c r="B59" s="21" t="s">
        <v>286</v>
      </c>
      <c r="C59" s="22" t="s">
        <v>95</v>
      </c>
      <c r="D59" s="21" t="s">
        <v>287</v>
      </c>
      <c r="E59" s="22" t="s">
        <v>88</v>
      </c>
      <c r="F59" s="21" t="s">
        <v>64</v>
      </c>
      <c r="G59" s="23" t="s">
        <v>65</v>
      </c>
      <c r="H59" s="23"/>
      <c r="I59" s="23" t="s">
        <v>66</v>
      </c>
      <c r="J59" s="23" t="s">
        <v>90</v>
      </c>
      <c r="K59" s="23" t="s">
        <v>68</v>
      </c>
      <c r="L59" s="23" t="s">
        <v>80</v>
      </c>
      <c r="M59" s="23" t="s">
        <v>70</v>
      </c>
      <c r="N59" s="23" t="s">
        <v>64</v>
      </c>
      <c r="O59" s="24" t="n">
        <v>43395</v>
      </c>
      <c r="P59" s="25" t="n">
        <v>229760</v>
      </c>
      <c r="Q59" s="26"/>
      <c r="R59" s="25"/>
      <c r="S59" s="25"/>
      <c r="T59" s="25"/>
      <c r="U59" s="25"/>
      <c r="V59" s="25"/>
      <c r="W59" s="25"/>
      <c r="X59" s="27"/>
      <c r="Y59" s="27"/>
      <c r="Z59" s="25"/>
      <c r="AA59" s="28" t="s">
        <v>71</v>
      </c>
      <c r="AB59" s="29"/>
      <c r="AC59" s="30" t="n">
        <f aca="false">IF(AA59=Tables!J$5,AB59*P59,)</f>
        <v>0</v>
      </c>
      <c r="AD59" s="31"/>
      <c r="AE59" s="31"/>
      <c r="AF59" s="24"/>
      <c r="AG59" s="32"/>
      <c r="AH59" s="25"/>
      <c r="AI59" s="25"/>
      <c r="AJ59" s="21" t="s">
        <v>98</v>
      </c>
      <c r="AK59" s="21" t="s">
        <v>288</v>
      </c>
      <c r="AL59" s="21" t="s">
        <v>98</v>
      </c>
      <c r="AM59" s="21" t="s">
        <v>288</v>
      </c>
      <c r="AW59" s="25"/>
      <c r="AY59" s="25"/>
      <c r="BA59" s="25"/>
      <c r="BC59" s="25"/>
      <c r="BE59" s="25"/>
      <c r="BG59" s="25"/>
    </row>
    <row r="60" s="21" customFormat="true" ht="12.75" hidden="true" customHeight="true" outlineLevel="0" collapsed="false">
      <c r="A60" s="20" t="n">
        <v>19059</v>
      </c>
      <c r="B60" s="21" t="s">
        <v>289</v>
      </c>
      <c r="C60" s="22" t="s">
        <v>290</v>
      </c>
      <c r="D60" s="21" t="s">
        <v>268</v>
      </c>
      <c r="E60" s="22" t="s">
        <v>269</v>
      </c>
      <c r="F60" s="21" t="s">
        <v>64</v>
      </c>
      <c r="G60" s="23" t="s">
        <v>65</v>
      </c>
      <c r="H60" s="23"/>
      <c r="I60" s="23" t="s">
        <v>66</v>
      </c>
      <c r="J60" s="23" t="s">
        <v>67</v>
      </c>
      <c r="K60" s="23" t="s">
        <v>79</v>
      </c>
      <c r="L60" s="23" t="s">
        <v>116</v>
      </c>
      <c r="M60" s="23" t="s">
        <v>92</v>
      </c>
      <c r="N60" s="23" t="s">
        <v>64</v>
      </c>
      <c r="O60" s="24" t="n">
        <v>43391</v>
      </c>
      <c r="P60" s="25" t="n">
        <v>1674</v>
      </c>
      <c r="Q60" s="26"/>
      <c r="R60" s="25"/>
      <c r="S60" s="25"/>
      <c r="T60" s="25"/>
      <c r="U60" s="25"/>
      <c r="V60" s="25"/>
      <c r="W60" s="25"/>
      <c r="X60" s="27"/>
      <c r="Y60" s="27"/>
      <c r="Z60" s="25"/>
      <c r="AA60" s="28" t="s">
        <v>93</v>
      </c>
      <c r="AB60" s="29"/>
      <c r="AC60" s="30" t="n">
        <f aca="false">IF(AA60=Tables!J$5,AB60*P60,)</f>
        <v>0</v>
      </c>
      <c r="AD60" s="31"/>
      <c r="AE60" s="31"/>
      <c r="AF60" s="24"/>
      <c r="AG60" s="32"/>
      <c r="AH60" s="25"/>
      <c r="AI60" s="25"/>
      <c r="AW60" s="25"/>
      <c r="AY60" s="25"/>
      <c r="BA60" s="25"/>
      <c r="BC60" s="25"/>
      <c r="BE60" s="25"/>
      <c r="BG60" s="25"/>
    </row>
    <row r="61" s="21" customFormat="true" ht="12.75" hidden="true" customHeight="true" outlineLevel="0" collapsed="false">
      <c r="A61" s="20" t="n">
        <v>19060</v>
      </c>
      <c r="B61" s="21" t="s">
        <v>291</v>
      </c>
      <c r="C61" s="22" t="s">
        <v>292</v>
      </c>
      <c r="D61" s="21" t="s">
        <v>87</v>
      </c>
      <c r="E61" s="22" t="s">
        <v>88</v>
      </c>
      <c r="F61" s="21" t="s">
        <v>64</v>
      </c>
      <c r="G61" s="23" t="s">
        <v>65</v>
      </c>
      <c r="H61" s="23"/>
      <c r="I61" s="23" t="s">
        <v>66</v>
      </c>
      <c r="J61" s="23" t="s">
        <v>78</v>
      </c>
      <c r="K61" s="23" t="s">
        <v>111</v>
      </c>
      <c r="L61" s="23" t="s">
        <v>91</v>
      </c>
      <c r="M61" s="23" t="s">
        <v>92</v>
      </c>
      <c r="N61" s="23" t="s">
        <v>64</v>
      </c>
      <c r="O61" s="24" t="n">
        <v>43392</v>
      </c>
      <c r="P61" s="25" t="n">
        <v>19500</v>
      </c>
      <c r="Q61" s="26"/>
      <c r="R61" s="25"/>
      <c r="S61" s="25"/>
      <c r="T61" s="25"/>
      <c r="U61" s="25"/>
      <c r="V61" s="25"/>
      <c r="W61" s="25"/>
      <c r="X61" s="27"/>
      <c r="Y61" s="27"/>
      <c r="Z61" s="25"/>
      <c r="AA61" s="28" t="s">
        <v>93</v>
      </c>
      <c r="AB61" s="29"/>
      <c r="AC61" s="30" t="n">
        <f aca="false">IF(AA61=Tables!J$5,AB61*P61,)</f>
        <v>0</v>
      </c>
      <c r="AD61" s="31"/>
      <c r="AE61" s="31"/>
      <c r="AF61" s="24"/>
      <c r="AG61" s="32"/>
      <c r="AH61" s="25"/>
      <c r="AI61" s="25"/>
      <c r="AW61" s="25"/>
      <c r="AY61" s="25"/>
      <c r="BA61" s="25"/>
      <c r="BC61" s="25"/>
      <c r="BE61" s="25"/>
      <c r="BG61" s="25"/>
    </row>
    <row r="62" s="21" customFormat="true" ht="12.75" hidden="false" customHeight="true" outlineLevel="0" collapsed="false">
      <c r="A62" s="20" t="n">
        <v>19061</v>
      </c>
      <c r="B62" s="21" t="s">
        <v>293</v>
      </c>
      <c r="C62" s="22" t="s">
        <v>294</v>
      </c>
      <c r="D62" s="21" t="s">
        <v>295</v>
      </c>
      <c r="E62" s="22" t="s">
        <v>88</v>
      </c>
      <c r="F62" s="21" t="s">
        <v>64</v>
      </c>
      <c r="G62" s="23" t="s">
        <v>65</v>
      </c>
      <c r="H62" s="23" t="n">
        <v>2522</v>
      </c>
      <c r="I62" s="23" t="s">
        <v>66</v>
      </c>
      <c r="J62" s="23" t="s">
        <v>67</v>
      </c>
      <c r="K62" s="23" t="s">
        <v>68</v>
      </c>
      <c r="L62" s="23" t="s">
        <v>69</v>
      </c>
      <c r="M62" s="23" t="s">
        <v>70</v>
      </c>
      <c r="N62" s="23" t="s">
        <v>64</v>
      </c>
      <c r="O62" s="24" t="n">
        <v>43397</v>
      </c>
      <c r="P62" s="25" t="n">
        <v>216150</v>
      </c>
      <c r="Q62" s="26" t="n">
        <f aca="false">P62/H62</f>
        <v>85.7057890563045</v>
      </c>
      <c r="R62" s="25"/>
      <c r="S62" s="25"/>
      <c r="T62" s="25"/>
      <c r="U62" s="25"/>
      <c r="V62" s="25"/>
      <c r="W62" s="25"/>
      <c r="X62" s="27"/>
      <c r="Y62" s="27"/>
      <c r="Z62" s="25"/>
      <c r="AA62" s="28" t="s">
        <v>97</v>
      </c>
      <c r="AB62" s="29"/>
      <c r="AC62" s="30" t="n">
        <f aca="false">IF(AA62=Tables!J$5,AB62*P62,)</f>
        <v>0</v>
      </c>
      <c r="AD62" s="31"/>
      <c r="AE62" s="31"/>
      <c r="AF62" s="24"/>
      <c r="AG62" s="32"/>
      <c r="AH62" s="25"/>
      <c r="AI62" s="25"/>
      <c r="AL62" s="21" t="s">
        <v>81</v>
      </c>
      <c r="AM62" s="21" t="s">
        <v>121</v>
      </c>
      <c r="AW62" s="25"/>
      <c r="AY62" s="25"/>
      <c r="BA62" s="25"/>
      <c r="BC62" s="25"/>
      <c r="BE62" s="25"/>
      <c r="BG62" s="25"/>
    </row>
    <row r="63" s="21" customFormat="true" ht="12.75" hidden="true" customHeight="true" outlineLevel="0" collapsed="false">
      <c r="A63" s="20" t="n">
        <v>19062</v>
      </c>
      <c r="B63" s="21" t="s">
        <v>296</v>
      </c>
      <c r="C63" s="22" t="s">
        <v>297</v>
      </c>
      <c r="D63" s="21" t="s">
        <v>109</v>
      </c>
      <c r="E63" s="22" t="s">
        <v>76</v>
      </c>
      <c r="F63" s="21" t="s">
        <v>64</v>
      </c>
      <c r="G63" s="23" t="s">
        <v>65</v>
      </c>
      <c r="H63" s="23"/>
      <c r="I63" s="23" t="s">
        <v>89</v>
      </c>
      <c r="J63" s="23" t="s">
        <v>67</v>
      </c>
      <c r="K63" s="23" t="s">
        <v>111</v>
      </c>
      <c r="L63" s="23" t="s">
        <v>91</v>
      </c>
      <c r="M63" s="23" t="s">
        <v>92</v>
      </c>
      <c r="N63" s="23" t="s">
        <v>64</v>
      </c>
      <c r="O63" s="24" t="n">
        <v>43392</v>
      </c>
      <c r="P63" s="25" t="n">
        <v>9928</v>
      </c>
      <c r="Q63" s="26"/>
      <c r="R63" s="25"/>
      <c r="S63" s="25"/>
      <c r="T63" s="25"/>
      <c r="U63" s="25"/>
      <c r="V63" s="25"/>
      <c r="W63" s="25"/>
      <c r="X63" s="27"/>
      <c r="Y63" s="27"/>
      <c r="Z63" s="25"/>
      <c r="AA63" s="28" t="s">
        <v>93</v>
      </c>
      <c r="AB63" s="29"/>
      <c r="AC63" s="30" t="n">
        <f aca="false">IF(AA63=Tables!J$5,AB63*P63,)</f>
        <v>0</v>
      </c>
      <c r="AD63" s="31"/>
      <c r="AE63" s="31"/>
      <c r="AF63" s="24"/>
      <c r="AG63" s="32"/>
      <c r="AH63" s="25"/>
      <c r="AI63" s="25"/>
      <c r="AL63" s="21" t="s">
        <v>298</v>
      </c>
      <c r="AW63" s="25"/>
      <c r="AY63" s="25"/>
      <c r="BA63" s="25"/>
      <c r="BC63" s="25"/>
      <c r="BE63" s="25"/>
      <c r="BG63" s="25"/>
    </row>
    <row r="64" s="21" customFormat="true" ht="12.75" hidden="true" customHeight="true" outlineLevel="0" collapsed="false">
      <c r="A64" s="20" t="n">
        <v>19063</v>
      </c>
      <c r="B64" s="21" t="s">
        <v>299</v>
      </c>
      <c r="C64" s="22" t="s">
        <v>300</v>
      </c>
      <c r="D64" s="21" t="s">
        <v>301</v>
      </c>
      <c r="E64" s="22" t="s">
        <v>302</v>
      </c>
      <c r="F64" s="21" t="s">
        <v>64</v>
      </c>
      <c r="G64" s="23" t="s">
        <v>65</v>
      </c>
      <c r="H64" s="23"/>
      <c r="I64" s="23" t="s">
        <v>173</v>
      </c>
      <c r="J64" s="23" t="s">
        <v>110</v>
      </c>
      <c r="K64" s="23" t="s">
        <v>111</v>
      </c>
      <c r="L64" s="23" t="s">
        <v>116</v>
      </c>
      <c r="M64" s="23" t="s">
        <v>92</v>
      </c>
      <c r="N64" s="23" t="s">
        <v>64</v>
      </c>
      <c r="O64" s="24" t="n">
        <v>43391</v>
      </c>
      <c r="P64" s="25" t="n">
        <v>66500</v>
      </c>
      <c r="Q64" s="26"/>
      <c r="R64" s="25"/>
      <c r="S64" s="25"/>
      <c r="T64" s="25"/>
      <c r="U64" s="25"/>
      <c r="V64" s="25"/>
      <c r="W64" s="25"/>
      <c r="X64" s="27"/>
      <c r="Y64" s="27"/>
      <c r="Z64" s="25"/>
      <c r="AA64" s="28" t="s">
        <v>141</v>
      </c>
      <c r="AB64" s="29"/>
      <c r="AC64" s="30" t="n">
        <f aca="false">IF(AA64=Tables!J$5,AB64*P64,)</f>
        <v>0</v>
      </c>
      <c r="AD64" s="31"/>
      <c r="AE64" s="31"/>
      <c r="AF64" s="24"/>
      <c r="AG64" s="32"/>
      <c r="AH64" s="25"/>
      <c r="AI64" s="25"/>
      <c r="AW64" s="25"/>
      <c r="AY64" s="25"/>
      <c r="BA64" s="25"/>
      <c r="BC64" s="25"/>
      <c r="BE64" s="25"/>
      <c r="BG64" s="25"/>
    </row>
    <row r="65" s="21" customFormat="true" ht="12.75" hidden="true" customHeight="true" outlineLevel="0" collapsed="false">
      <c r="A65" s="20" t="n">
        <v>19064</v>
      </c>
      <c r="B65" s="21" t="s">
        <v>303</v>
      </c>
      <c r="C65" s="22" t="s">
        <v>304</v>
      </c>
      <c r="D65" s="21" t="s">
        <v>305</v>
      </c>
      <c r="E65" s="22" t="s">
        <v>76</v>
      </c>
      <c r="F65" s="21" t="s">
        <v>64</v>
      </c>
      <c r="G65" s="23" t="s">
        <v>65</v>
      </c>
      <c r="H65" s="23"/>
      <c r="I65" s="23" t="s">
        <v>306</v>
      </c>
      <c r="J65" s="23" t="s">
        <v>110</v>
      </c>
      <c r="K65" s="23" t="s">
        <v>68</v>
      </c>
      <c r="L65" s="23" t="s">
        <v>307</v>
      </c>
      <c r="M65" s="23" t="s">
        <v>208</v>
      </c>
      <c r="N65" s="23" t="s">
        <v>64</v>
      </c>
      <c r="O65" s="24"/>
      <c r="P65" s="38"/>
      <c r="Q65" s="26"/>
      <c r="R65" s="25"/>
      <c r="S65" s="25"/>
      <c r="T65" s="25"/>
      <c r="U65" s="25"/>
      <c r="V65" s="25"/>
      <c r="W65" s="25"/>
      <c r="X65" s="27"/>
      <c r="Y65" s="27"/>
      <c r="Z65" s="25"/>
      <c r="AA65" s="39" t="s">
        <v>184</v>
      </c>
      <c r="AB65" s="29"/>
      <c r="AC65" s="30" t="n">
        <f aca="false">IF(AA65=Tables!J$5,AB65*P65,)</f>
        <v>0</v>
      </c>
      <c r="AD65" s="31"/>
      <c r="AE65" s="31"/>
      <c r="AF65" s="24"/>
      <c r="AG65" s="32"/>
      <c r="AH65" s="25"/>
      <c r="AI65" s="25"/>
      <c r="AW65" s="25"/>
      <c r="AY65" s="25"/>
      <c r="BA65" s="25"/>
      <c r="BC65" s="25"/>
      <c r="BE65" s="25"/>
      <c r="BG65" s="25"/>
    </row>
    <row r="66" s="21" customFormat="true" ht="12.75" hidden="true" customHeight="true" outlineLevel="0" collapsed="false">
      <c r="A66" s="20" t="n">
        <v>19065</v>
      </c>
      <c r="B66" s="21" t="s">
        <v>308</v>
      </c>
      <c r="C66" s="22" t="s">
        <v>309</v>
      </c>
      <c r="D66" s="21" t="s">
        <v>87</v>
      </c>
      <c r="E66" s="22" t="s">
        <v>88</v>
      </c>
      <c r="F66" s="21" t="s">
        <v>64</v>
      </c>
      <c r="G66" s="23" t="s">
        <v>65</v>
      </c>
      <c r="H66" s="23"/>
      <c r="I66" s="23" t="s">
        <v>89</v>
      </c>
      <c r="J66" s="23" t="s">
        <v>110</v>
      </c>
      <c r="K66" s="23" t="s">
        <v>111</v>
      </c>
      <c r="L66" s="23" t="s">
        <v>91</v>
      </c>
      <c r="M66" s="23" t="s">
        <v>92</v>
      </c>
      <c r="N66" s="23" t="s">
        <v>64</v>
      </c>
      <c r="O66" s="24" t="n">
        <v>43396</v>
      </c>
      <c r="P66" s="25" t="n">
        <v>8800</v>
      </c>
      <c r="Q66" s="40"/>
      <c r="R66" s="25"/>
      <c r="S66" s="25"/>
      <c r="T66" s="25"/>
      <c r="U66" s="25"/>
      <c r="V66" s="25"/>
      <c r="W66" s="25"/>
      <c r="X66" s="27"/>
      <c r="Y66" s="27"/>
      <c r="Z66" s="25"/>
      <c r="AA66" s="28" t="s">
        <v>93</v>
      </c>
      <c r="AB66" s="29"/>
      <c r="AC66" s="30" t="n">
        <f aca="false">IF(AA66=Tables!J$5,AB66*P66,)</f>
        <v>0</v>
      </c>
      <c r="AD66" s="31"/>
      <c r="AE66" s="31"/>
      <c r="AF66" s="24"/>
      <c r="AG66" s="32"/>
      <c r="AH66" s="25"/>
      <c r="AI66" s="25"/>
      <c r="AW66" s="25"/>
      <c r="AY66" s="25"/>
      <c r="BA66" s="25"/>
      <c r="BC66" s="25"/>
      <c r="BE66" s="25"/>
      <c r="BG66" s="25"/>
    </row>
    <row r="67" s="21" customFormat="true" ht="12.75" hidden="false" customHeight="true" outlineLevel="0" collapsed="false">
      <c r="A67" s="20" t="n">
        <v>19066</v>
      </c>
      <c r="B67" s="21" t="s">
        <v>310</v>
      </c>
      <c r="C67" s="22" t="s">
        <v>95</v>
      </c>
      <c r="D67" s="21" t="s">
        <v>311</v>
      </c>
      <c r="E67" s="22" t="s">
        <v>88</v>
      </c>
      <c r="F67" s="21" t="s">
        <v>64</v>
      </c>
      <c r="G67" s="23" t="s">
        <v>65</v>
      </c>
      <c r="H67" s="23"/>
      <c r="I67" s="23" t="s">
        <v>66</v>
      </c>
      <c r="J67" s="23" t="s">
        <v>90</v>
      </c>
      <c r="K67" s="23" t="s">
        <v>68</v>
      </c>
      <c r="L67" s="23" t="s">
        <v>106</v>
      </c>
      <c r="M67" s="23" t="s">
        <v>70</v>
      </c>
      <c r="N67" s="23" t="s">
        <v>64</v>
      </c>
      <c r="O67" s="24" t="n">
        <v>43410</v>
      </c>
      <c r="P67" s="25" t="n">
        <v>96276</v>
      </c>
      <c r="Q67" s="26" t="n">
        <v>12.29</v>
      </c>
      <c r="R67" s="25"/>
      <c r="S67" s="25"/>
      <c r="T67" s="25"/>
      <c r="U67" s="25"/>
      <c r="V67" s="25"/>
      <c r="W67" s="25"/>
      <c r="X67" s="27"/>
      <c r="Y67" s="27"/>
      <c r="Z67" s="25"/>
      <c r="AA67" s="28" t="s">
        <v>71</v>
      </c>
      <c r="AB67" s="29" t="n">
        <v>0.3</v>
      </c>
      <c r="AC67" s="30" t="n">
        <f aca="false">IF(AA67=Tables!J$5,AB67*P67,)</f>
        <v>0</v>
      </c>
      <c r="AD67" s="31"/>
      <c r="AE67" s="31"/>
      <c r="AF67" s="24"/>
      <c r="AG67" s="32"/>
      <c r="AH67" s="25"/>
      <c r="AI67" s="25"/>
      <c r="AL67" s="21" t="s">
        <v>98</v>
      </c>
      <c r="AM67" s="21" t="s">
        <v>312</v>
      </c>
      <c r="AW67" s="25"/>
      <c r="AY67" s="25"/>
      <c r="BA67" s="25"/>
      <c r="BC67" s="25"/>
      <c r="BE67" s="25"/>
      <c r="BG67" s="25"/>
    </row>
    <row r="68" s="21" customFormat="true" ht="12.75" hidden="true" customHeight="true" outlineLevel="0" collapsed="false">
      <c r="A68" s="20" t="n">
        <v>19067</v>
      </c>
      <c r="B68" s="21" t="s">
        <v>313</v>
      </c>
      <c r="C68" s="22" t="s">
        <v>314</v>
      </c>
      <c r="D68" s="21" t="s">
        <v>315</v>
      </c>
      <c r="E68" s="22" t="s">
        <v>88</v>
      </c>
      <c r="F68" s="21" t="s">
        <v>64</v>
      </c>
      <c r="G68" s="23" t="s">
        <v>65</v>
      </c>
      <c r="H68" s="23"/>
      <c r="I68" s="23" t="s">
        <v>66</v>
      </c>
      <c r="J68" s="23" t="s">
        <v>67</v>
      </c>
      <c r="K68" s="23" t="s">
        <v>111</v>
      </c>
      <c r="L68" s="23" t="s">
        <v>116</v>
      </c>
      <c r="M68" s="23" t="s">
        <v>92</v>
      </c>
      <c r="N68" s="23" t="s">
        <v>64</v>
      </c>
      <c r="O68" s="24" t="n">
        <v>43397</v>
      </c>
      <c r="P68" s="25" t="n">
        <v>8680</v>
      </c>
      <c r="Q68" s="26"/>
      <c r="R68" s="25"/>
      <c r="S68" s="25"/>
      <c r="T68" s="25"/>
      <c r="U68" s="25"/>
      <c r="V68" s="25"/>
      <c r="W68" s="25"/>
      <c r="X68" s="27"/>
      <c r="Y68" s="27"/>
      <c r="Z68" s="25"/>
      <c r="AA68" s="28" t="s">
        <v>93</v>
      </c>
      <c r="AB68" s="29"/>
      <c r="AC68" s="30" t="n">
        <f aca="false">IF(AA68=Tables!J$5,AB68*P68,)</f>
        <v>0</v>
      </c>
      <c r="AD68" s="31"/>
      <c r="AE68" s="31"/>
      <c r="AF68" s="24"/>
      <c r="AG68" s="32"/>
      <c r="AH68" s="25"/>
      <c r="AI68" s="25"/>
      <c r="AW68" s="25"/>
      <c r="AY68" s="25"/>
      <c r="BA68" s="25"/>
      <c r="BC68" s="25"/>
      <c r="BE68" s="25"/>
      <c r="BG68" s="25"/>
    </row>
    <row r="69" s="21" customFormat="true" ht="12.75" hidden="true" customHeight="true" outlineLevel="0" collapsed="false">
      <c r="A69" s="20" t="n">
        <v>19068</v>
      </c>
      <c r="B69" s="21" t="s">
        <v>316</v>
      </c>
      <c r="C69" s="22" t="s">
        <v>317</v>
      </c>
      <c r="D69" s="21" t="s">
        <v>87</v>
      </c>
      <c r="E69" s="22" t="s">
        <v>88</v>
      </c>
      <c r="F69" s="21" t="s">
        <v>64</v>
      </c>
      <c r="G69" s="23" t="s">
        <v>65</v>
      </c>
      <c r="H69" s="23"/>
      <c r="I69" s="23" t="s">
        <v>89</v>
      </c>
      <c r="J69" s="23" t="s">
        <v>67</v>
      </c>
      <c r="K69" s="23" t="s">
        <v>111</v>
      </c>
      <c r="L69" s="23" t="s">
        <v>91</v>
      </c>
      <c r="M69" s="23" t="s">
        <v>92</v>
      </c>
      <c r="N69" s="23" t="s">
        <v>64</v>
      </c>
      <c r="O69" s="24" t="s">
        <v>223</v>
      </c>
      <c r="P69" s="25" t="n">
        <v>0</v>
      </c>
      <c r="Q69" s="26"/>
      <c r="R69" s="25"/>
      <c r="S69" s="25"/>
      <c r="T69" s="25"/>
      <c r="U69" s="25"/>
      <c r="V69" s="25"/>
      <c r="W69" s="25"/>
      <c r="X69" s="27"/>
      <c r="Y69" s="27"/>
      <c r="Z69" s="25"/>
      <c r="AA69" s="28" t="s">
        <v>141</v>
      </c>
      <c r="AB69" s="29"/>
      <c r="AC69" s="30" t="n">
        <f aca="false">IF(AA69=Tables!J$5,AB69*P69,)</f>
        <v>0</v>
      </c>
      <c r="AD69" s="31"/>
      <c r="AE69" s="31"/>
      <c r="AF69" s="24"/>
      <c r="AG69" s="32"/>
      <c r="AH69" s="25"/>
      <c r="AI69" s="25"/>
      <c r="AW69" s="25"/>
      <c r="AY69" s="25"/>
      <c r="BA69" s="25"/>
      <c r="BC69" s="25"/>
      <c r="BE69" s="25"/>
      <c r="BG69" s="25"/>
    </row>
    <row r="70" s="21" customFormat="true" ht="12.75" hidden="true" customHeight="true" outlineLevel="0" collapsed="false">
      <c r="A70" s="20" t="n">
        <v>19069</v>
      </c>
      <c r="B70" s="21" t="s">
        <v>318</v>
      </c>
      <c r="C70" s="22" t="s">
        <v>66</v>
      </c>
      <c r="D70" s="21" t="s">
        <v>319</v>
      </c>
      <c r="E70" s="22" t="s">
        <v>88</v>
      </c>
      <c r="F70" s="21" t="s">
        <v>64</v>
      </c>
      <c r="G70" s="23" t="s">
        <v>65</v>
      </c>
      <c r="H70" s="23"/>
      <c r="I70" s="23" t="s">
        <v>66</v>
      </c>
      <c r="J70" s="23" t="s">
        <v>67</v>
      </c>
      <c r="K70" s="23" t="s">
        <v>68</v>
      </c>
      <c r="L70" s="23" t="s">
        <v>80</v>
      </c>
      <c r="M70" s="23" t="s">
        <v>70</v>
      </c>
      <c r="N70" s="23" t="s">
        <v>64</v>
      </c>
      <c r="O70" s="24" t="n">
        <v>43768</v>
      </c>
      <c r="P70" s="25" t="n">
        <v>498754</v>
      </c>
      <c r="Q70" s="26"/>
      <c r="R70" s="25"/>
      <c r="S70" s="25"/>
      <c r="T70" s="25"/>
      <c r="U70" s="25"/>
      <c r="V70" s="25"/>
      <c r="W70" s="25"/>
      <c r="X70" s="27"/>
      <c r="Y70" s="27"/>
      <c r="Z70" s="25"/>
      <c r="AA70" s="28" t="s">
        <v>71</v>
      </c>
      <c r="AB70" s="29"/>
      <c r="AC70" s="30" t="n">
        <f aca="false">IF(AA70=Tables!J$5,AB70*P70,)</f>
        <v>0</v>
      </c>
      <c r="AD70" s="31"/>
      <c r="AE70" s="31"/>
      <c r="AF70" s="24"/>
      <c r="AG70" s="32"/>
      <c r="AH70" s="25"/>
      <c r="AI70" s="25"/>
      <c r="AW70" s="25"/>
      <c r="AY70" s="25"/>
      <c r="BA70" s="25"/>
      <c r="BC70" s="25"/>
      <c r="BE70" s="25"/>
      <c r="BG70" s="25"/>
    </row>
    <row r="71" s="21" customFormat="true" ht="12.75" hidden="false" customHeight="true" outlineLevel="0" collapsed="false">
      <c r="A71" s="20" t="n">
        <v>19070</v>
      </c>
      <c r="B71" s="21" t="s">
        <v>320</v>
      </c>
      <c r="C71" s="22" t="s">
        <v>321</v>
      </c>
      <c r="E71" s="22" t="s">
        <v>322</v>
      </c>
      <c r="F71" s="21" t="s">
        <v>64</v>
      </c>
      <c r="G71" s="23" t="s">
        <v>65</v>
      </c>
      <c r="H71" s="23"/>
      <c r="I71" s="23" t="s">
        <v>66</v>
      </c>
      <c r="J71" s="23" t="s">
        <v>78</v>
      </c>
      <c r="K71" s="23" t="s">
        <v>68</v>
      </c>
      <c r="L71" s="23" t="s">
        <v>248</v>
      </c>
      <c r="M71" s="23" t="s">
        <v>208</v>
      </c>
      <c r="N71" s="23" t="s">
        <v>64</v>
      </c>
      <c r="O71" s="24" t="n">
        <v>43398</v>
      </c>
      <c r="P71" s="25" t="n">
        <v>10000</v>
      </c>
      <c r="Q71" s="26"/>
      <c r="R71" s="25"/>
      <c r="S71" s="25"/>
      <c r="T71" s="25"/>
      <c r="U71" s="25"/>
      <c r="V71" s="25"/>
      <c r="W71" s="25"/>
      <c r="X71" s="27"/>
      <c r="Y71" s="27"/>
      <c r="Z71" s="25"/>
      <c r="AA71" s="28" t="s">
        <v>97</v>
      </c>
      <c r="AB71" s="29"/>
      <c r="AC71" s="30" t="n">
        <f aca="false">IF(AA71=Tables!J$5,AB71*P71,)</f>
        <v>0</v>
      </c>
      <c r="AD71" s="31"/>
      <c r="AE71" s="31"/>
      <c r="AF71" s="24"/>
      <c r="AG71" s="32"/>
      <c r="AH71" s="25"/>
      <c r="AI71" s="25"/>
      <c r="AW71" s="25"/>
      <c r="AY71" s="25"/>
      <c r="BA71" s="25"/>
      <c r="BC71" s="25"/>
      <c r="BE71" s="25"/>
      <c r="BG71" s="25"/>
    </row>
    <row r="72" s="21" customFormat="true" ht="12.75" hidden="false" customHeight="true" outlineLevel="0" collapsed="false">
      <c r="A72" s="20" t="n">
        <v>19071</v>
      </c>
      <c r="B72" s="21" t="s">
        <v>323</v>
      </c>
      <c r="C72" s="22" t="s">
        <v>324</v>
      </c>
      <c r="D72" s="21" t="s">
        <v>325</v>
      </c>
      <c r="E72" s="22" t="s">
        <v>283</v>
      </c>
      <c r="F72" s="21" t="s">
        <v>64</v>
      </c>
      <c r="G72" s="23" t="s">
        <v>326</v>
      </c>
      <c r="H72" s="23" t="n">
        <v>153541</v>
      </c>
      <c r="I72" s="23" t="s">
        <v>327</v>
      </c>
      <c r="J72" s="23" t="s">
        <v>67</v>
      </c>
      <c r="K72" s="23" t="s">
        <v>68</v>
      </c>
      <c r="L72" s="23" t="s">
        <v>69</v>
      </c>
      <c r="M72" s="23" t="s">
        <v>70</v>
      </c>
      <c r="N72" s="23" t="s">
        <v>64</v>
      </c>
      <c r="O72" s="24" t="n">
        <v>43418</v>
      </c>
      <c r="P72" s="25" t="n">
        <v>1310525</v>
      </c>
      <c r="Q72" s="26" t="n">
        <f aca="false">P72/H72</f>
        <v>8.53534235155431</v>
      </c>
      <c r="R72" s="25" t="n">
        <v>48731</v>
      </c>
      <c r="S72" s="25"/>
      <c r="T72" s="25"/>
      <c r="U72" s="25"/>
      <c r="V72" s="25"/>
      <c r="W72" s="25"/>
      <c r="X72" s="27"/>
      <c r="Y72" s="27"/>
      <c r="Z72" s="25"/>
      <c r="AA72" s="28" t="s">
        <v>71</v>
      </c>
      <c r="AB72" s="29"/>
      <c r="AC72" s="30" t="n">
        <f aca="false">IF(AA72=Tables!J$5,AB72*P72,)</f>
        <v>0</v>
      </c>
      <c r="AD72" s="31"/>
      <c r="AE72" s="31"/>
      <c r="AF72" s="24"/>
      <c r="AG72" s="32"/>
      <c r="AH72" s="25"/>
      <c r="AI72" s="25"/>
      <c r="AL72" s="21" t="s">
        <v>81</v>
      </c>
      <c r="AM72" s="21" t="s">
        <v>328</v>
      </c>
      <c r="AW72" s="25"/>
      <c r="AY72" s="25"/>
      <c r="BA72" s="25"/>
      <c r="BC72" s="25"/>
      <c r="BE72" s="25"/>
      <c r="BG72" s="25"/>
    </row>
    <row r="73" s="21" customFormat="true" ht="12.75" hidden="true" customHeight="true" outlineLevel="0" collapsed="false">
      <c r="A73" s="20" t="n">
        <v>19072</v>
      </c>
      <c r="B73" s="21" t="s">
        <v>329</v>
      </c>
      <c r="C73" s="22" t="s">
        <v>330</v>
      </c>
      <c r="D73" s="21" t="s">
        <v>331</v>
      </c>
      <c r="E73" s="22" t="s">
        <v>133</v>
      </c>
      <c r="F73" s="21" t="s">
        <v>64</v>
      </c>
      <c r="G73" s="23" t="s">
        <v>65</v>
      </c>
      <c r="H73" s="23"/>
      <c r="I73" s="23" t="s">
        <v>66</v>
      </c>
      <c r="J73" s="23" t="s">
        <v>110</v>
      </c>
      <c r="K73" s="23" t="s">
        <v>79</v>
      </c>
      <c r="L73" s="23" t="s">
        <v>116</v>
      </c>
      <c r="M73" s="23" t="s">
        <v>92</v>
      </c>
      <c r="N73" s="23" t="s">
        <v>64</v>
      </c>
      <c r="O73" s="24" t="n">
        <v>43399</v>
      </c>
      <c r="P73" s="38" t="n">
        <v>11000</v>
      </c>
      <c r="Q73" s="26"/>
      <c r="R73" s="25"/>
      <c r="S73" s="25"/>
      <c r="T73" s="25"/>
      <c r="U73" s="25"/>
      <c r="V73" s="25"/>
      <c r="W73" s="25"/>
      <c r="X73" s="27"/>
      <c r="Y73" s="27"/>
      <c r="Z73" s="25"/>
      <c r="AA73" s="28" t="s">
        <v>141</v>
      </c>
      <c r="AB73" s="29"/>
      <c r="AC73" s="30" t="n">
        <f aca="false">IF(AA73=Tables!J$5,AB73*P73,)</f>
        <v>0</v>
      </c>
      <c r="AD73" s="31"/>
      <c r="AE73" s="31"/>
      <c r="AF73" s="24"/>
      <c r="AG73" s="32"/>
      <c r="AH73" s="25"/>
      <c r="AI73" s="25"/>
      <c r="AW73" s="25"/>
      <c r="AY73" s="25"/>
      <c r="BA73" s="25"/>
      <c r="BC73" s="25"/>
      <c r="BE73" s="25"/>
      <c r="BG73" s="25"/>
    </row>
    <row r="74" s="21" customFormat="true" ht="12.75" hidden="true" customHeight="true" outlineLevel="0" collapsed="false">
      <c r="A74" s="20" t="n">
        <v>19073</v>
      </c>
      <c r="B74" s="21" t="s">
        <v>332</v>
      </c>
      <c r="C74" s="22" t="s">
        <v>333</v>
      </c>
      <c r="D74" s="21" t="s">
        <v>334</v>
      </c>
      <c r="E74" s="22" t="s">
        <v>335</v>
      </c>
      <c r="F74" s="21" t="s">
        <v>64</v>
      </c>
      <c r="G74" s="23" t="s">
        <v>65</v>
      </c>
      <c r="H74" s="23"/>
      <c r="I74" s="23" t="s">
        <v>105</v>
      </c>
      <c r="J74" s="23" t="s">
        <v>67</v>
      </c>
      <c r="K74" s="23" t="s">
        <v>111</v>
      </c>
      <c r="L74" s="23" t="s">
        <v>116</v>
      </c>
      <c r="M74" s="23" t="s">
        <v>92</v>
      </c>
      <c r="N74" s="23" t="s">
        <v>64</v>
      </c>
      <c r="O74" s="24" t="n">
        <v>43399</v>
      </c>
      <c r="P74" s="25" t="n">
        <v>1878</v>
      </c>
      <c r="Q74" s="26"/>
      <c r="R74" s="25"/>
      <c r="S74" s="25"/>
      <c r="T74" s="25"/>
      <c r="U74" s="25"/>
      <c r="V74" s="25"/>
      <c r="W74" s="25"/>
      <c r="X74" s="27"/>
      <c r="Y74" s="27"/>
      <c r="Z74" s="25"/>
      <c r="AA74" s="28" t="s">
        <v>93</v>
      </c>
      <c r="AB74" s="29"/>
      <c r="AC74" s="30" t="n">
        <f aca="false">IF(AA74=Tables!J$5,AB74*P74,)</f>
        <v>0</v>
      </c>
      <c r="AD74" s="31"/>
      <c r="AE74" s="31"/>
      <c r="AF74" s="24"/>
      <c r="AG74" s="32"/>
      <c r="AH74" s="25"/>
      <c r="AI74" s="25"/>
      <c r="AW74" s="25"/>
      <c r="AY74" s="25"/>
      <c r="BA74" s="25"/>
      <c r="BC74" s="25"/>
      <c r="BE74" s="25"/>
      <c r="BG74" s="25"/>
    </row>
    <row r="75" s="21" customFormat="true" ht="12.75" hidden="false" customHeight="true" outlineLevel="0" collapsed="false">
      <c r="A75" s="20" t="n">
        <v>19074</v>
      </c>
      <c r="B75" s="21" t="s">
        <v>336</v>
      </c>
      <c r="C75" s="22" t="s">
        <v>337</v>
      </c>
      <c r="E75" s="22" t="s">
        <v>338</v>
      </c>
      <c r="F75" s="21" t="s">
        <v>64</v>
      </c>
      <c r="G75" s="23" t="s">
        <v>65</v>
      </c>
      <c r="H75" s="23"/>
      <c r="I75" s="23" t="s">
        <v>66</v>
      </c>
      <c r="J75" s="23" t="s">
        <v>67</v>
      </c>
      <c r="K75" s="23" t="s">
        <v>79</v>
      </c>
      <c r="L75" s="23" t="s">
        <v>116</v>
      </c>
      <c r="M75" s="23" t="s">
        <v>92</v>
      </c>
      <c r="N75" s="23" t="s">
        <v>64</v>
      </c>
      <c r="O75" s="24" t="n">
        <v>43402</v>
      </c>
      <c r="P75" s="25" t="n">
        <v>4790</v>
      </c>
      <c r="Q75" s="26"/>
      <c r="R75" s="25"/>
      <c r="S75" s="25"/>
      <c r="T75" s="25"/>
      <c r="U75" s="25"/>
      <c r="V75" s="25"/>
      <c r="W75" s="25"/>
      <c r="X75" s="27"/>
      <c r="Y75" s="27"/>
      <c r="Z75" s="25"/>
      <c r="AA75" s="28" t="s">
        <v>93</v>
      </c>
      <c r="AB75" s="29"/>
      <c r="AC75" s="30" t="n">
        <f aca="false">IF(AA75=Tables!J$5,AB75*P75,)</f>
        <v>0</v>
      </c>
      <c r="AD75" s="31"/>
      <c r="AE75" s="31"/>
      <c r="AF75" s="24"/>
      <c r="AG75" s="32"/>
      <c r="AH75" s="25"/>
      <c r="AI75" s="25"/>
      <c r="AW75" s="25"/>
      <c r="AY75" s="25"/>
      <c r="BA75" s="25"/>
      <c r="BC75" s="25"/>
      <c r="BE75" s="25"/>
      <c r="BG75" s="25"/>
    </row>
    <row r="76" s="21" customFormat="true" ht="12.75" hidden="true" customHeight="true" outlineLevel="0" collapsed="false">
      <c r="A76" s="20" t="n">
        <v>19075</v>
      </c>
      <c r="B76" s="21" t="s">
        <v>339</v>
      </c>
      <c r="C76" s="22" t="s">
        <v>340</v>
      </c>
      <c r="D76" s="21" t="s">
        <v>114</v>
      </c>
      <c r="E76" s="22" t="s">
        <v>115</v>
      </c>
      <c r="F76" s="21" t="s">
        <v>64</v>
      </c>
      <c r="G76" s="23" t="s">
        <v>65</v>
      </c>
      <c r="H76" s="23"/>
      <c r="I76" s="23" t="s">
        <v>66</v>
      </c>
      <c r="J76" s="23" t="s">
        <v>67</v>
      </c>
      <c r="K76" s="23" t="s">
        <v>111</v>
      </c>
      <c r="L76" s="23" t="s">
        <v>116</v>
      </c>
      <c r="M76" s="23" t="s">
        <v>92</v>
      </c>
      <c r="N76" s="23" t="s">
        <v>64</v>
      </c>
      <c r="O76" s="24" t="n">
        <v>43403</v>
      </c>
      <c r="P76" s="25" t="n">
        <v>5388</v>
      </c>
      <c r="Q76" s="26"/>
      <c r="R76" s="25"/>
      <c r="S76" s="25"/>
      <c r="T76" s="25"/>
      <c r="U76" s="25"/>
      <c r="V76" s="25"/>
      <c r="W76" s="25"/>
      <c r="X76" s="27"/>
      <c r="Y76" s="27"/>
      <c r="Z76" s="25"/>
      <c r="AA76" s="28" t="s">
        <v>93</v>
      </c>
      <c r="AB76" s="29"/>
      <c r="AC76" s="30" t="n">
        <f aca="false">IF(AA76=Tables!J$5,AB76*P76,)</f>
        <v>0</v>
      </c>
      <c r="AD76" s="31"/>
      <c r="AE76" s="31"/>
      <c r="AF76" s="24"/>
      <c r="AG76" s="32"/>
      <c r="AH76" s="25"/>
      <c r="AI76" s="25"/>
      <c r="AW76" s="25"/>
      <c r="AY76" s="25"/>
      <c r="BA76" s="25"/>
      <c r="BC76" s="25"/>
      <c r="BE76" s="25"/>
      <c r="BG76" s="25"/>
    </row>
    <row r="77" s="21" customFormat="true" ht="12.75" hidden="true" customHeight="true" outlineLevel="0" collapsed="false">
      <c r="A77" s="20" t="n">
        <v>19076</v>
      </c>
      <c r="B77" s="21" t="s">
        <v>341</v>
      </c>
      <c r="C77" s="22" t="s">
        <v>342</v>
      </c>
      <c r="D77" s="21" t="s">
        <v>343</v>
      </c>
      <c r="E77" s="22" t="s">
        <v>88</v>
      </c>
      <c r="F77" s="21" t="s">
        <v>64</v>
      </c>
      <c r="G77" s="23" t="s">
        <v>65</v>
      </c>
      <c r="H77" s="23"/>
      <c r="I77" s="23" t="s">
        <v>66</v>
      </c>
      <c r="J77" s="23" t="s">
        <v>67</v>
      </c>
      <c r="K77" s="23" t="s">
        <v>111</v>
      </c>
      <c r="L77" s="23" t="s">
        <v>116</v>
      </c>
      <c r="M77" s="23" t="s">
        <v>92</v>
      </c>
      <c r="N77" s="23" t="s">
        <v>64</v>
      </c>
      <c r="O77" s="24" t="n">
        <v>43406</v>
      </c>
      <c r="P77" s="25" t="n">
        <v>988</v>
      </c>
      <c r="Q77" s="26"/>
      <c r="R77" s="25"/>
      <c r="S77" s="25"/>
      <c r="T77" s="25"/>
      <c r="U77" s="25"/>
      <c r="V77" s="25"/>
      <c r="W77" s="25"/>
      <c r="X77" s="27"/>
      <c r="Y77" s="27"/>
      <c r="Z77" s="25"/>
      <c r="AA77" s="28" t="s">
        <v>93</v>
      </c>
      <c r="AB77" s="29"/>
      <c r="AC77" s="30" t="n">
        <f aca="false">IF(AA77=Tables!J$5,AB77*P77,)</f>
        <v>0</v>
      </c>
      <c r="AD77" s="31"/>
      <c r="AE77" s="31"/>
      <c r="AF77" s="24"/>
      <c r="AG77" s="32"/>
      <c r="AH77" s="25"/>
      <c r="AI77" s="25"/>
      <c r="AW77" s="25"/>
      <c r="AY77" s="25"/>
      <c r="BA77" s="25"/>
      <c r="BC77" s="25"/>
      <c r="BE77" s="25"/>
      <c r="BG77" s="25"/>
    </row>
    <row r="78" s="21" customFormat="true" ht="12.75" hidden="true" customHeight="true" outlineLevel="0" collapsed="false">
      <c r="A78" s="20" t="n">
        <v>19077</v>
      </c>
      <c r="B78" s="21" t="s">
        <v>344</v>
      </c>
      <c r="C78" s="22" t="s">
        <v>345</v>
      </c>
      <c r="D78" s="21" t="s">
        <v>346</v>
      </c>
      <c r="E78" s="22" t="s">
        <v>88</v>
      </c>
      <c r="F78" s="21" t="s">
        <v>64</v>
      </c>
      <c r="G78" s="23" t="s">
        <v>65</v>
      </c>
      <c r="H78" s="23"/>
      <c r="I78" s="23" t="s">
        <v>66</v>
      </c>
      <c r="J78" s="23" t="s">
        <v>67</v>
      </c>
      <c r="K78" s="23" t="s">
        <v>111</v>
      </c>
      <c r="L78" s="23" t="s">
        <v>116</v>
      </c>
      <c r="M78" s="23" t="s">
        <v>92</v>
      </c>
      <c r="N78" s="23" t="s">
        <v>64</v>
      </c>
      <c r="O78" s="24" t="n">
        <v>43406</v>
      </c>
      <c r="P78" s="25" t="n">
        <v>25979</v>
      </c>
      <c r="Q78" s="26"/>
      <c r="R78" s="25"/>
      <c r="S78" s="25"/>
      <c r="T78" s="25"/>
      <c r="U78" s="25"/>
      <c r="V78" s="25"/>
      <c r="W78" s="25"/>
      <c r="X78" s="27"/>
      <c r="Y78" s="27"/>
      <c r="Z78" s="25"/>
      <c r="AA78" s="28" t="s">
        <v>93</v>
      </c>
      <c r="AB78" s="29"/>
      <c r="AC78" s="30" t="n">
        <f aca="false">IF(AA78=Tables!J$5,AB78*P78,)</f>
        <v>0</v>
      </c>
      <c r="AD78" s="31"/>
      <c r="AE78" s="31"/>
      <c r="AF78" s="24"/>
      <c r="AG78" s="32"/>
      <c r="AH78" s="25"/>
      <c r="AI78" s="25"/>
      <c r="AW78" s="25"/>
      <c r="AY78" s="25"/>
      <c r="BA78" s="25"/>
      <c r="BC78" s="25"/>
      <c r="BE78" s="25"/>
      <c r="BG78" s="25"/>
    </row>
    <row r="79" s="21" customFormat="true" ht="12.75" hidden="true" customHeight="true" outlineLevel="0" collapsed="false">
      <c r="A79" s="20" t="n">
        <v>19078</v>
      </c>
      <c r="B79" s="21" t="s">
        <v>347</v>
      </c>
      <c r="C79" s="22" t="s">
        <v>348</v>
      </c>
      <c r="D79" s="21" t="s">
        <v>349</v>
      </c>
      <c r="E79" s="22" t="s">
        <v>322</v>
      </c>
      <c r="F79" s="21" t="s">
        <v>64</v>
      </c>
      <c r="G79" s="23" t="s">
        <v>65</v>
      </c>
      <c r="H79" s="23"/>
      <c r="I79" s="23" t="s">
        <v>66</v>
      </c>
      <c r="J79" s="23" t="s">
        <v>67</v>
      </c>
      <c r="K79" s="23" t="s">
        <v>111</v>
      </c>
      <c r="L79" s="23" t="s">
        <v>116</v>
      </c>
      <c r="M79" s="23" t="s">
        <v>92</v>
      </c>
      <c r="N79" s="23" t="s">
        <v>64</v>
      </c>
      <c r="O79" s="24" t="n">
        <v>43413</v>
      </c>
      <c r="P79" s="38" t="n">
        <v>8000</v>
      </c>
      <c r="Q79" s="26"/>
      <c r="R79" s="25"/>
      <c r="S79" s="25"/>
      <c r="T79" s="25"/>
      <c r="U79" s="25"/>
      <c r="V79" s="25"/>
      <c r="W79" s="25"/>
      <c r="X79" s="27"/>
      <c r="Y79" s="27"/>
      <c r="Z79" s="25"/>
      <c r="AA79" s="28" t="s">
        <v>184</v>
      </c>
      <c r="AB79" s="29"/>
      <c r="AC79" s="30" t="n">
        <f aca="false">IF(AA79=Tables!J$5,AB79*P79,)</f>
        <v>0</v>
      </c>
      <c r="AD79" s="31"/>
      <c r="AE79" s="31"/>
      <c r="AF79" s="24"/>
      <c r="AG79" s="32"/>
      <c r="AH79" s="25"/>
      <c r="AI79" s="25"/>
      <c r="AW79" s="25"/>
      <c r="AY79" s="25"/>
      <c r="BA79" s="25"/>
      <c r="BC79" s="25"/>
      <c r="BE79" s="25"/>
      <c r="BG79" s="25"/>
    </row>
    <row r="80" s="21" customFormat="true" ht="12.75" hidden="true" customHeight="true" outlineLevel="0" collapsed="false">
      <c r="A80" s="20" t="n">
        <v>19079</v>
      </c>
      <c r="B80" s="21" t="s">
        <v>350</v>
      </c>
      <c r="C80" s="22" t="s">
        <v>351</v>
      </c>
      <c r="D80" s="21" t="s">
        <v>352</v>
      </c>
      <c r="E80" s="22" t="s">
        <v>353</v>
      </c>
      <c r="F80" s="21" t="s">
        <v>64</v>
      </c>
      <c r="G80" s="23" t="s">
        <v>65</v>
      </c>
      <c r="H80" s="23"/>
      <c r="I80" s="23" t="s">
        <v>173</v>
      </c>
      <c r="J80" s="23" t="s">
        <v>67</v>
      </c>
      <c r="K80" s="23" t="s">
        <v>111</v>
      </c>
      <c r="L80" s="23" t="s">
        <v>116</v>
      </c>
      <c r="M80" s="23" t="s">
        <v>92</v>
      </c>
      <c r="N80" s="23" t="s">
        <v>64</v>
      </c>
      <c r="O80" s="24" t="n">
        <v>43478</v>
      </c>
      <c r="P80" s="25" t="n">
        <v>5880</v>
      </c>
      <c r="Q80" s="26"/>
      <c r="R80" s="25"/>
      <c r="S80" s="25"/>
      <c r="T80" s="25"/>
      <c r="U80" s="25"/>
      <c r="V80" s="25"/>
      <c r="W80" s="25"/>
      <c r="X80" s="27"/>
      <c r="Y80" s="27"/>
      <c r="Z80" s="25"/>
      <c r="AA80" s="28" t="s">
        <v>93</v>
      </c>
      <c r="AB80" s="29"/>
      <c r="AC80" s="30" t="n">
        <f aca="false">IF(AA80=Tables!J$5,AB80*P80,)</f>
        <v>0</v>
      </c>
      <c r="AD80" s="31"/>
      <c r="AE80" s="31"/>
      <c r="AF80" s="24"/>
      <c r="AG80" s="32"/>
      <c r="AH80" s="25"/>
      <c r="AI80" s="25"/>
      <c r="AW80" s="25"/>
      <c r="AY80" s="25"/>
      <c r="BA80" s="25"/>
      <c r="BC80" s="25"/>
      <c r="BE80" s="25"/>
      <c r="BG80" s="25"/>
    </row>
    <row r="81" s="21" customFormat="true" ht="12.75" hidden="false" customHeight="true" outlineLevel="0" collapsed="false">
      <c r="A81" s="20" t="n">
        <v>19080</v>
      </c>
      <c r="B81" s="21" t="s">
        <v>354</v>
      </c>
      <c r="C81" s="22" t="s">
        <v>355</v>
      </c>
      <c r="D81" s="21" t="s">
        <v>356</v>
      </c>
      <c r="E81" s="22" t="s">
        <v>88</v>
      </c>
      <c r="F81" s="21" t="s">
        <v>64</v>
      </c>
      <c r="G81" s="23" t="s">
        <v>65</v>
      </c>
      <c r="H81" s="23"/>
      <c r="I81" s="23" t="s">
        <v>66</v>
      </c>
      <c r="J81" s="23" t="s">
        <v>90</v>
      </c>
      <c r="K81" s="23" t="s">
        <v>68</v>
      </c>
      <c r="L81" s="23" t="s">
        <v>91</v>
      </c>
      <c r="M81" s="23" t="s">
        <v>92</v>
      </c>
      <c r="N81" s="23" t="s">
        <v>64</v>
      </c>
      <c r="O81" s="24" t="n">
        <v>43412</v>
      </c>
      <c r="P81" s="25" t="n">
        <v>26300</v>
      </c>
      <c r="Q81" s="26"/>
      <c r="R81" s="25"/>
      <c r="S81" s="25"/>
      <c r="T81" s="25"/>
      <c r="U81" s="25"/>
      <c r="V81" s="25"/>
      <c r="W81" s="25"/>
      <c r="X81" s="27"/>
      <c r="Y81" s="27"/>
      <c r="Z81" s="25"/>
      <c r="AA81" s="28" t="s">
        <v>97</v>
      </c>
      <c r="AB81" s="29"/>
      <c r="AC81" s="30" t="n">
        <f aca="false">IF(AA81=Tables!J$5,AB81*P81,)</f>
        <v>0</v>
      </c>
      <c r="AD81" s="31"/>
      <c r="AE81" s="31"/>
      <c r="AF81" s="24"/>
      <c r="AG81" s="32"/>
      <c r="AH81" s="25"/>
      <c r="AI81" s="25"/>
      <c r="AW81" s="25"/>
      <c r="AY81" s="25"/>
      <c r="BA81" s="25"/>
      <c r="BC81" s="25"/>
      <c r="BE81" s="25"/>
      <c r="BG81" s="25"/>
    </row>
    <row r="82" s="21" customFormat="true" ht="12.75" hidden="true" customHeight="true" outlineLevel="0" collapsed="false">
      <c r="A82" s="20" t="n">
        <v>19081</v>
      </c>
      <c r="B82" s="21" t="s">
        <v>357</v>
      </c>
      <c r="C82" s="22" t="s">
        <v>358</v>
      </c>
      <c r="D82" s="21" t="s">
        <v>359</v>
      </c>
      <c r="E82" s="22" t="s">
        <v>275</v>
      </c>
      <c r="F82" s="21" t="s">
        <v>64</v>
      </c>
      <c r="G82" s="23" t="s">
        <v>65</v>
      </c>
      <c r="H82" s="23" t="n">
        <v>62600</v>
      </c>
      <c r="I82" s="23" t="s">
        <v>306</v>
      </c>
      <c r="J82" s="23" t="s">
        <v>67</v>
      </c>
      <c r="K82" s="23" t="s">
        <v>68</v>
      </c>
      <c r="L82" s="23" t="s">
        <v>69</v>
      </c>
      <c r="M82" s="23" t="s">
        <v>70</v>
      </c>
      <c r="N82" s="23" t="s">
        <v>64</v>
      </c>
      <c r="O82" s="24" t="n">
        <v>43424</v>
      </c>
      <c r="P82" s="25" t="n">
        <v>2164479</v>
      </c>
      <c r="Q82" s="26" t="n">
        <f aca="false">P82/H82</f>
        <v>34.5763418530351</v>
      </c>
      <c r="R82" s="25"/>
      <c r="S82" s="25"/>
      <c r="T82" s="25"/>
      <c r="U82" s="25"/>
      <c r="V82" s="25"/>
      <c r="W82" s="25"/>
      <c r="X82" s="27"/>
      <c r="Y82" s="27"/>
      <c r="Z82" s="25"/>
      <c r="AA82" s="28" t="s">
        <v>93</v>
      </c>
      <c r="AB82" s="29" t="n">
        <v>0.9</v>
      </c>
      <c r="AC82" s="30" t="n">
        <f aca="false">IF(AA82=Tables!J$5,AB82*P82,)</f>
        <v>0</v>
      </c>
      <c r="AD82" s="31"/>
      <c r="AE82" s="31"/>
      <c r="AF82" s="24"/>
      <c r="AG82" s="32"/>
      <c r="AH82" s="25"/>
      <c r="AI82" s="25"/>
      <c r="AL82" s="21" t="s">
        <v>81</v>
      </c>
      <c r="AM82" s="21" t="s">
        <v>360</v>
      </c>
      <c r="AW82" s="25"/>
      <c r="AY82" s="25"/>
      <c r="BA82" s="25"/>
      <c r="BC82" s="25"/>
      <c r="BE82" s="25"/>
      <c r="BG82" s="25"/>
    </row>
    <row r="83" s="21" customFormat="true" ht="12.75" hidden="false" customHeight="true" outlineLevel="0" collapsed="false">
      <c r="A83" s="20" t="n">
        <v>19082</v>
      </c>
      <c r="B83" s="21" t="s">
        <v>361</v>
      </c>
      <c r="C83" s="22" t="s">
        <v>362</v>
      </c>
      <c r="D83" s="21" t="s">
        <v>87</v>
      </c>
      <c r="E83" s="22" t="s">
        <v>88</v>
      </c>
      <c r="F83" s="21" t="s">
        <v>64</v>
      </c>
      <c r="G83" s="23" t="s">
        <v>65</v>
      </c>
      <c r="H83" s="23"/>
      <c r="I83" s="23" t="s">
        <v>89</v>
      </c>
      <c r="J83" s="23" t="s">
        <v>67</v>
      </c>
      <c r="K83" s="23" t="s">
        <v>68</v>
      </c>
      <c r="L83" s="23" t="s">
        <v>91</v>
      </c>
      <c r="M83" s="23" t="s">
        <v>92</v>
      </c>
      <c r="N83" s="23" t="s">
        <v>64</v>
      </c>
      <c r="O83" s="24" t="n">
        <v>43434</v>
      </c>
      <c r="P83" s="25" t="n">
        <v>181845</v>
      </c>
      <c r="Q83" s="26"/>
      <c r="R83" s="25"/>
      <c r="S83" s="25"/>
      <c r="T83" s="25"/>
      <c r="U83" s="25"/>
      <c r="V83" s="25"/>
      <c r="W83" s="25"/>
      <c r="X83" s="27"/>
      <c r="Y83" s="27"/>
      <c r="Z83" s="25"/>
      <c r="AA83" s="28" t="s">
        <v>97</v>
      </c>
      <c r="AB83" s="29"/>
      <c r="AC83" s="30" t="n">
        <f aca="false">IF(AA83=Tables!J$5,AB83*P83,)</f>
        <v>0</v>
      </c>
      <c r="AD83" s="31"/>
      <c r="AE83" s="31"/>
      <c r="AF83" s="24"/>
      <c r="AG83" s="32"/>
      <c r="AH83" s="25"/>
      <c r="AI83" s="25"/>
      <c r="AW83" s="25"/>
      <c r="AY83" s="25"/>
      <c r="BA83" s="25"/>
      <c r="BC83" s="25"/>
      <c r="BE83" s="25"/>
      <c r="BG83" s="25"/>
    </row>
    <row r="84" s="21" customFormat="true" ht="12.75" hidden="false" customHeight="true" outlineLevel="0" collapsed="false">
      <c r="A84" s="20" t="n">
        <v>19083</v>
      </c>
      <c r="B84" s="21" t="s">
        <v>363</v>
      </c>
      <c r="C84" s="22" t="s">
        <v>364</v>
      </c>
      <c r="D84" s="21" t="s">
        <v>87</v>
      </c>
      <c r="E84" s="22" t="s">
        <v>88</v>
      </c>
      <c r="F84" s="21" t="s">
        <v>64</v>
      </c>
      <c r="G84" s="23" t="s">
        <v>65</v>
      </c>
      <c r="H84" s="23"/>
      <c r="I84" s="23" t="s">
        <v>89</v>
      </c>
      <c r="J84" s="23" t="s">
        <v>67</v>
      </c>
      <c r="K84" s="23" t="s">
        <v>111</v>
      </c>
      <c r="L84" s="23" t="s">
        <v>91</v>
      </c>
      <c r="M84" s="23" t="s">
        <v>92</v>
      </c>
      <c r="N84" s="23" t="s">
        <v>64</v>
      </c>
      <c r="O84" s="24" t="n">
        <v>43417</v>
      </c>
      <c r="P84" s="25" t="n">
        <v>42871</v>
      </c>
      <c r="Q84" s="26"/>
      <c r="R84" s="25"/>
      <c r="S84" s="25"/>
      <c r="T84" s="25"/>
      <c r="U84" s="25"/>
      <c r="V84" s="25"/>
      <c r="W84" s="25"/>
      <c r="X84" s="27"/>
      <c r="Y84" s="27"/>
      <c r="Z84" s="25"/>
      <c r="AA84" s="28" t="s">
        <v>97</v>
      </c>
      <c r="AB84" s="29"/>
      <c r="AC84" s="30" t="n">
        <f aca="false">IF(AA84=Tables!J$5,AB84*P84,)</f>
        <v>0</v>
      </c>
      <c r="AD84" s="31"/>
      <c r="AE84" s="31"/>
      <c r="AF84" s="24"/>
      <c r="AG84" s="32"/>
      <c r="AH84" s="25"/>
      <c r="AI84" s="25"/>
      <c r="AW84" s="25"/>
      <c r="AY84" s="25"/>
      <c r="BA84" s="25"/>
      <c r="BC84" s="25"/>
      <c r="BE84" s="25"/>
      <c r="BG84" s="25"/>
    </row>
    <row r="85" s="21" customFormat="true" ht="12.75" hidden="false" customHeight="true" outlineLevel="0" collapsed="false">
      <c r="A85" s="20" t="n">
        <v>19084</v>
      </c>
      <c r="B85" s="21" t="s">
        <v>365</v>
      </c>
      <c r="C85" s="22" t="s">
        <v>101</v>
      </c>
      <c r="D85" s="21" t="s">
        <v>366</v>
      </c>
      <c r="E85" s="22" t="s">
        <v>367</v>
      </c>
      <c r="F85" s="21" t="s">
        <v>64</v>
      </c>
      <c r="G85" s="23" t="s">
        <v>65</v>
      </c>
      <c r="H85" s="23"/>
      <c r="I85" s="23" t="s">
        <v>105</v>
      </c>
      <c r="J85" s="23" t="s">
        <v>67</v>
      </c>
      <c r="K85" s="23" t="s">
        <v>68</v>
      </c>
      <c r="L85" s="23" t="s">
        <v>106</v>
      </c>
      <c r="M85" s="23" t="s">
        <v>70</v>
      </c>
      <c r="N85" s="23" t="s">
        <v>64</v>
      </c>
      <c r="O85" s="24" t="n">
        <v>43416</v>
      </c>
      <c r="P85" s="25" t="n">
        <v>130378</v>
      </c>
      <c r="Q85" s="26"/>
      <c r="R85" s="25"/>
      <c r="S85" s="25"/>
      <c r="T85" s="25"/>
      <c r="U85" s="25"/>
      <c r="V85" s="25"/>
      <c r="W85" s="25"/>
      <c r="X85" s="27"/>
      <c r="Y85" s="27"/>
      <c r="Z85" s="25"/>
      <c r="AA85" s="28" t="s">
        <v>71</v>
      </c>
      <c r="AB85" s="29"/>
      <c r="AC85" s="30" t="n">
        <f aca="false">IF(AA85=Tables!J$5,AB85*P85,)</f>
        <v>0</v>
      </c>
      <c r="AD85" s="31"/>
      <c r="AE85" s="31"/>
      <c r="AF85" s="24"/>
      <c r="AG85" s="32"/>
      <c r="AH85" s="25"/>
      <c r="AI85" s="25"/>
      <c r="AW85" s="25"/>
      <c r="AY85" s="25"/>
      <c r="BA85" s="25"/>
      <c r="BC85" s="25"/>
      <c r="BE85" s="25"/>
      <c r="BG85" s="25"/>
    </row>
    <row r="86" s="21" customFormat="true" ht="12.75" hidden="false" customHeight="true" outlineLevel="0" collapsed="false">
      <c r="A86" s="20" t="n">
        <v>19085</v>
      </c>
      <c r="B86" s="21" t="s">
        <v>368</v>
      </c>
      <c r="C86" s="22" t="s">
        <v>101</v>
      </c>
      <c r="D86" s="21" t="s">
        <v>369</v>
      </c>
      <c r="E86" s="22" t="s">
        <v>133</v>
      </c>
      <c r="F86" s="21" t="s">
        <v>64</v>
      </c>
      <c r="G86" s="23" t="s">
        <v>65</v>
      </c>
      <c r="H86" s="23"/>
      <c r="I86" s="23" t="s">
        <v>105</v>
      </c>
      <c r="J86" s="23" t="s">
        <v>67</v>
      </c>
      <c r="K86" s="23" t="s">
        <v>68</v>
      </c>
      <c r="L86" s="23" t="s">
        <v>106</v>
      </c>
      <c r="M86" s="23" t="s">
        <v>70</v>
      </c>
      <c r="N86" s="23" t="s">
        <v>64</v>
      </c>
      <c r="O86" s="24" t="n">
        <v>43416</v>
      </c>
      <c r="P86" s="25" t="n">
        <v>68071</v>
      </c>
      <c r="Q86" s="26"/>
      <c r="R86" s="25"/>
      <c r="S86" s="25"/>
      <c r="T86" s="25"/>
      <c r="U86" s="25"/>
      <c r="V86" s="25"/>
      <c r="W86" s="25"/>
      <c r="X86" s="27"/>
      <c r="Y86" s="27"/>
      <c r="Z86" s="25"/>
      <c r="AA86" s="28" t="s">
        <v>97</v>
      </c>
      <c r="AB86" s="29"/>
      <c r="AC86" s="30" t="n">
        <f aca="false">IF(AA86=Tables!J$5,AB86*P86,)</f>
        <v>0</v>
      </c>
      <c r="AD86" s="31"/>
      <c r="AE86" s="31"/>
      <c r="AF86" s="24"/>
      <c r="AG86" s="32"/>
      <c r="AH86" s="25"/>
      <c r="AI86" s="25"/>
      <c r="AW86" s="25"/>
      <c r="AY86" s="25"/>
      <c r="BA86" s="25"/>
      <c r="BC86" s="25"/>
      <c r="BE86" s="25"/>
      <c r="BG86" s="25"/>
    </row>
    <row r="87" s="21" customFormat="true" ht="12.75" hidden="true" customHeight="true" outlineLevel="0" collapsed="false">
      <c r="A87" s="20" t="n">
        <v>19086</v>
      </c>
      <c r="B87" s="21" t="s">
        <v>370</v>
      </c>
      <c r="C87" s="22" t="s">
        <v>101</v>
      </c>
      <c r="D87" s="21" t="s">
        <v>371</v>
      </c>
      <c r="E87" s="22" t="s">
        <v>372</v>
      </c>
      <c r="F87" s="21" t="s">
        <v>64</v>
      </c>
      <c r="G87" s="23" t="s">
        <v>104</v>
      </c>
      <c r="H87" s="23"/>
      <c r="I87" s="23" t="s">
        <v>105</v>
      </c>
      <c r="J87" s="23" t="s">
        <v>67</v>
      </c>
      <c r="K87" s="23" t="s">
        <v>68</v>
      </c>
      <c r="L87" s="23" t="s">
        <v>106</v>
      </c>
      <c r="M87" s="23" t="s">
        <v>70</v>
      </c>
      <c r="N87" s="23" t="s">
        <v>64</v>
      </c>
      <c r="O87" s="24" t="n">
        <v>43420</v>
      </c>
      <c r="P87" s="25" t="n">
        <v>0</v>
      </c>
      <c r="Q87" s="26"/>
      <c r="R87" s="25"/>
      <c r="S87" s="25"/>
      <c r="T87" s="25"/>
      <c r="U87" s="25"/>
      <c r="V87" s="25"/>
      <c r="W87" s="25"/>
      <c r="X87" s="27"/>
      <c r="Y87" s="27"/>
      <c r="Z87" s="25"/>
      <c r="AA87" s="28" t="s">
        <v>184</v>
      </c>
      <c r="AB87" s="29"/>
      <c r="AC87" s="30" t="n">
        <f aca="false">IF(AA87=Tables!J$5,AB87*P87,)</f>
        <v>0</v>
      </c>
      <c r="AD87" s="31"/>
      <c r="AE87" s="31"/>
      <c r="AF87" s="24"/>
      <c r="AG87" s="32"/>
      <c r="AH87" s="25"/>
      <c r="AI87" s="25"/>
      <c r="AW87" s="25"/>
      <c r="AY87" s="25"/>
      <c r="BA87" s="25"/>
      <c r="BC87" s="25"/>
      <c r="BE87" s="25"/>
      <c r="BG87" s="25"/>
    </row>
    <row r="88" s="21" customFormat="true" ht="12.75" hidden="true" customHeight="true" outlineLevel="0" collapsed="false">
      <c r="A88" s="20" t="n">
        <v>19087</v>
      </c>
      <c r="B88" s="21" t="s">
        <v>373</v>
      </c>
      <c r="C88" s="22" t="s">
        <v>101</v>
      </c>
      <c r="D88" s="21" t="s">
        <v>374</v>
      </c>
      <c r="E88" s="22" t="s">
        <v>375</v>
      </c>
      <c r="F88" s="21" t="s">
        <v>64</v>
      </c>
      <c r="G88" s="23" t="s">
        <v>104</v>
      </c>
      <c r="H88" s="23"/>
      <c r="I88" s="23" t="s">
        <v>105</v>
      </c>
      <c r="J88" s="23" t="s">
        <v>67</v>
      </c>
      <c r="K88" s="23" t="s">
        <v>68</v>
      </c>
      <c r="L88" s="23" t="s">
        <v>106</v>
      </c>
      <c r="M88" s="23" t="s">
        <v>70</v>
      </c>
      <c r="N88" s="23" t="s">
        <v>64</v>
      </c>
      <c r="O88" s="24" t="n">
        <v>43420</v>
      </c>
      <c r="P88" s="25" t="n">
        <v>0</v>
      </c>
      <c r="Q88" s="26"/>
      <c r="R88" s="25"/>
      <c r="S88" s="25"/>
      <c r="T88" s="25"/>
      <c r="U88" s="25"/>
      <c r="V88" s="25"/>
      <c r="W88" s="25"/>
      <c r="X88" s="27"/>
      <c r="Y88" s="27"/>
      <c r="Z88" s="25"/>
      <c r="AA88" s="28" t="s">
        <v>184</v>
      </c>
      <c r="AB88" s="29"/>
      <c r="AC88" s="30" t="n">
        <f aca="false">IF(AA88=Tables!J$5,AB88*P88,)</f>
        <v>0</v>
      </c>
      <c r="AD88" s="31"/>
      <c r="AE88" s="31"/>
      <c r="AF88" s="24"/>
      <c r="AG88" s="32"/>
      <c r="AH88" s="25"/>
      <c r="AI88" s="25"/>
      <c r="AW88" s="25"/>
      <c r="AY88" s="25"/>
      <c r="BA88" s="25"/>
      <c r="BC88" s="25"/>
      <c r="BE88" s="25"/>
      <c r="BG88" s="25"/>
    </row>
    <row r="89" s="21" customFormat="true" ht="12.75" hidden="true" customHeight="true" outlineLevel="0" collapsed="false">
      <c r="A89" s="20" t="n">
        <v>19088</v>
      </c>
      <c r="B89" s="21" t="s">
        <v>376</v>
      </c>
      <c r="C89" s="22" t="s">
        <v>101</v>
      </c>
      <c r="D89" s="21" t="s">
        <v>377</v>
      </c>
      <c r="E89" s="22" t="s">
        <v>378</v>
      </c>
      <c r="F89" s="21" t="s">
        <v>64</v>
      </c>
      <c r="G89" s="23" t="s">
        <v>104</v>
      </c>
      <c r="H89" s="23"/>
      <c r="I89" s="23" t="s">
        <v>105</v>
      </c>
      <c r="J89" s="23" t="s">
        <v>67</v>
      </c>
      <c r="K89" s="23" t="s">
        <v>68</v>
      </c>
      <c r="L89" s="23" t="s">
        <v>106</v>
      </c>
      <c r="M89" s="23" t="s">
        <v>70</v>
      </c>
      <c r="N89" s="23" t="s">
        <v>64</v>
      </c>
      <c r="O89" s="24" t="n">
        <v>43420</v>
      </c>
      <c r="P89" s="25" t="n">
        <v>0</v>
      </c>
      <c r="Q89" s="26"/>
      <c r="R89" s="25"/>
      <c r="S89" s="25"/>
      <c r="T89" s="25"/>
      <c r="U89" s="25"/>
      <c r="V89" s="25"/>
      <c r="W89" s="25"/>
      <c r="X89" s="27"/>
      <c r="Y89" s="27"/>
      <c r="Z89" s="25"/>
      <c r="AA89" s="28" t="s">
        <v>184</v>
      </c>
      <c r="AB89" s="29"/>
      <c r="AC89" s="30" t="n">
        <f aca="false">IF(AA89=Tables!J$5,AB89*P89,)</f>
        <v>0</v>
      </c>
      <c r="AD89" s="31"/>
      <c r="AE89" s="31"/>
      <c r="AF89" s="24"/>
      <c r="AG89" s="32"/>
      <c r="AH89" s="25"/>
      <c r="AI89" s="25"/>
      <c r="AW89" s="25"/>
      <c r="AY89" s="25"/>
      <c r="BA89" s="25"/>
      <c r="BC89" s="25"/>
      <c r="BE89" s="25"/>
      <c r="BG89" s="25"/>
    </row>
    <row r="90" s="21" customFormat="true" ht="12.75" hidden="true" customHeight="true" outlineLevel="0" collapsed="false">
      <c r="A90" s="20" t="n">
        <v>19089</v>
      </c>
      <c r="B90" s="21" t="s">
        <v>379</v>
      </c>
      <c r="C90" s="22" t="s">
        <v>101</v>
      </c>
      <c r="D90" s="21" t="s">
        <v>380</v>
      </c>
      <c r="E90" s="22" t="s">
        <v>381</v>
      </c>
      <c r="F90" s="21" t="s">
        <v>64</v>
      </c>
      <c r="G90" s="23" t="s">
        <v>326</v>
      </c>
      <c r="H90" s="23"/>
      <c r="I90" s="23" t="s">
        <v>105</v>
      </c>
      <c r="J90" s="23" t="s">
        <v>67</v>
      </c>
      <c r="K90" s="23" t="s">
        <v>68</v>
      </c>
      <c r="L90" s="23" t="s">
        <v>106</v>
      </c>
      <c r="M90" s="23" t="s">
        <v>70</v>
      </c>
      <c r="N90" s="23" t="s">
        <v>64</v>
      </c>
      <c r="O90" s="24" t="n">
        <v>43420</v>
      </c>
      <c r="P90" s="25" t="n">
        <v>0</v>
      </c>
      <c r="Q90" s="26"/>
      <c r="R90" s="25"/>
      <c r="S90" s="25"/>
      <c r="T90" s="25"/>
      <c r="U90" s="25"/>
      <c r="V90" s="25"/>
      <c r="W90" s="25"/>
      <c r="X90" s="27"/>
      <c r="Y90" s="27"/>
      <c r="Z90" s="25"/>
      <c r="AA90" s="28" t="s">
        <v>184</v>
      </c>
      <c r="AB90" s="29"/>
      <c r="AC90" s="30" t="n">
        <f aca="false">IF(AA90=Tables!J$5,AB90*P90,)</f>
        <v>0</v>
      </c>
      <c r="AD90" s="31"/>
      <c r="AE90" s="31"/>
      <c r="AF90" s="24"/>
      <c r="AG90" s="32"/>
      <c r="AH90" s="25"/>
      <c r="AI90" s="25"/>
      <c r="AW90" s="25"/>
      <c r="AY90" s="25"/>
      <c r="BA90" s="25"/>
      <c r="BC90" s="25"/>
      <c r="BE90" s="25"/>
      <c r="BG90" s="25"/>
    </row>
    <row r="91" s="21" customFormat="true" ht="12.75" hidden="true" customHeight="true" outlineLevel="0" collapsed="false">
      <c r="A91" s="20" t="n">
        <v>19090</v>
      </c>
      <c r="B91" s="21" t="s">
        <v>382</v>
      </c>
      <c r="C91" s="22" t="s">
        <v>383</v>
      </c>
      <c r="D91" s="21" t="s">
        <v>87</v>
      </c>
      <c r="E91" s="22" t="s">
        <v>88</v>
      </c>
      <c r="F91" s="21" t="s">
        <v>64</v>
      </c>
      <c r="G91" s="23" t="s">
        <v>65</v>
      </c>
      <c r="H91" s="23"/>
      <c r="I91" s="23" t="s">
        <v>89</v>
      </c>
      <c r="J91" s="23" t="s">
        <v>78</v>
      </c>
      <c r="K91" s="23" t="s">
        <v>111</v>
      </c>
      <c r="L91" s="23" t="s">
        <v>91</v>
      </c>
      <c r="M91" s="23" t="s">
        <v>92</v>
      </c>
      <c r="N91" s="23" t="s">
        <v>64</v>
      </c>
      <c r="O91" s="24" t="n">
        <v>43412</v>
      </c>
      <c r="P91" s="25" t="n">
        <v>9500</v>
      </c>
      <c r="Q91" s="26"/>
      <c r="R91" s="25"/>
      <c r="S91" s="25"/>
      <c r="T91" s="25"/>
      <c r="U91" s="25"/>
      <c r="V91" s="25"/>
      <c r="W91" s="25"/>
      <c r="X91" s="27"/>
      <c r="Y91" s="27"/>
      <c r="Z91" s="25"/>
      <c r="AA91" s="28" t="s">
        <v>93</v>
      </c>
      <c r="AB91" s="29"/>
      <c r="AC91" s="30" t="n">
        <f aca="false">IF(AA91=Tables!J$5,AB91*P91,)</f>
        <v>0</v>
      </c>
      <c r="AD91" s="31"/>
      <c r="AE91" s="31"/>
      <c r="AF91" s="24"/>
      <c r="AG91" s="32"/>
      <c r="AH91" s="25"/>
      <c r="AI91" s="25"/>
      <c r="AW91" s="25"/>
      <c r="AY91" s="25"/>
      <c r="BA91" s="25"/>
      <c r="BC91" s="25"/>
      <c r="BE91" s="25"/>
      <c r="BG91" s="25"/>
    </row>
    <row r="92" s="21" customFormat="true" ht="12.75" hidden="true" customHeight="true" outlineLevel="0" collapsed="false">
      <c r="A92" s="20" t="n">
        <v>19091</v>
      </c>
      <c r="B92" s="21" t="s">
        <v>384</v>
      </c>
      <c r="C92" s="22" t="s">
        <v>385</v>
      </c>
      <c r="D92" s="21" t="s">
        <v>87</v>
      </c>
      <c r="E92" s="22" t="s">
        <v>88</v>
      </c>
      <c r="F92" s="21" t="s">
        <v>64</v>
      </c>
      <c r="G92" s="23" t="s">
        <v>65</v>
      </c>
      <c r="H92" s="23"/>
      <c r="I92" s="23" t="s">
        <v>66</v>
      </c>
      <c r="J92" s="23" t="s">
        <v>67</v>
      </c>
      <c r="K92" s="23" t="s">
        <v>111</v>
      </c>
      <c r="L92" s="23" t="s">
        <v>91</v>
      </c>
      <c r="M92" s="23" t="s">
        <v>92</v>
      </c>
      <c r="N92" s="23" t="s">
        <v>64</v>
      </c>
      <c r="O92" s="24" t="n">
        <v>43412</v>
      </c>
      <c r="P92" s="25" t="n">
        <v>15054</v>
      </c>
      <c r="Q92" s="26"/>
      <c r="R92" s="25"/>
      <c r="S92" s="25"/>
      <c r="T92" s="25"/>
      <c r="U92" s="25"/>
      <c r="V92" s="25"/>
      <c r="W92" s="25"/>
      <c r="X92" s="27"/>
      <c r="Y92" s="27"/>
      <c r="Z92" s="25"/>
      <c r="AA92" s="28" t="s">
        <v>93</v>
      </c>
      <c r="AB92" s="29"/>
      <c r="AC92" s="30" t="n">
        <f aca="false">IF(AA92=Tables!J$5,AB92*P92,)</f>
        <v>0</v>
      </c>
      <c r="AD92" s="31"/>
      <c r="AE92" s="31"/>
      <c r="AF92" s="24"/>
      <c r="AG92" s="32"/>
      <c r="AH92" s="25"/>
      <c r="AI92" s="25"/>
      <c r="AW92" s="25"/>
      <c r="AY92" s="25"/>
      <c r="BA92" s="25"/>
      <c r="BC92" s="25"/>
      <c r="BE92" s="25"/>
      <c r="BG92" s="25"/>
    </row>
    <row r="93" s="21" customFormat="true" ht="12.75" hidden="true" customHeight="true" outlineLevel="0" collapsed="false">
      <c r="A93" s="20" t="n">
        <v>19092</v>
      </c>
      <c r="B93" s="21" t="s">
        <v>386</v>
      </c>
      <c r="C93" s="21" t="s">
        <v>101</v>
      </c>
      <c r="D93" s="21" t="s">
        <v>387</v>
      </c>
      <c r="E93" s="21" t="s">
        <v>322</v>
      </c>
      <c r="F93" s="21" t="s">
        <v>64</v>
      </c>
      <c r="G93" s="23" t="s">
        <v>65</v>
      </c>
      <c r="H93" s="23"/>
      <c r="I93" s="23" t="s">
        <v>105</v>
      </c>
      <c r="J93" s="23" t="s">
        <v>67</v>
      </c>
      <c r="K93" s="23" t="s">
        <v>68</v>
      </c>
      <c r="L93" s="23" t="s">
        <v>106</v>
      </c>
      <c r="M93" s="23" t="s">
        <v>70</v>
      </c>
      <c r="N93" s="23" t="s">
        <v>64</v>
      </c>
      <c r="O93" s="35" t="n">
        <v>43416</v>
      </c>
      <c r="P93" s="25" t="n">
        <v>88341</v>
      </c>
      <c r="Q93" s="26"/>
      <c r="R93" s="25"/>
      <c r="S93" s="25"/>
      <c r="T93" s="25"/>
      <c r="U93" s="25"/>
      <c r="V93" s="25"/>
      <c r="W93" s="25"/>
      <c r="X93" s="27" t="n">
        <v>0.15</v>
      </c>
      <c r="Y93" s="27" t="n">
        <v>0.05</v>
      </c>
      <c r="Z93" s="25"/>
      <c r="AA93" s="28" t="s">
        <v>93</v>
      </c>
      <c r="AB93" s="29" t="n">
        <v>1</v>
      </c>
      <c r="AC93" s="30" t="n">
        <f aca="false">IF(AA93=Tables!J$5,AB93*P93,)</f>
        <v>0</v>
      </c>
      <c r="AD93" s="31"/>
      <c r="AE93" s="31"/>
      <c r="AF93" s="24" t="n">
        <v>43444</v>
      </c>
      <c r="AG93" s="32"/>
      <c r="AH93" s="25"/>
      <c r="AI93" s="25"/>
      <c r="AJ93" s="21" t="s">
        <v>388</v>
      </c>
      <c r="AK93" s="21" t="s">
        <v>389</v>
      </c>
      <c r="AW93" s="25"/>
      <c r="AY93" s="25"/>
      <c r="BA93" s="25"/>
      <c r="BC93" s="25"/>
      <c r="BE93" s="25"/>
      <c r="BG93" s="25"/>
    </row>
    <row r="94" s="21" customFormat="true" ht="12.75" hidden="false" customHeight="true" outlineLevel="0" collapsed="false">
      <c r="A94" s="20" t="n">
        <v>19093</v>
      </c>
      <c r="B94" s="21" t="s">
        <v>390</v>
      </c>
      <c r="C94" s="22" t="s">
        <v>101</v>
      </c>
      <c r="D94" s="21" t="s">
        <v>391</v>
      </c>
      <c r="E94" s="22" t="s">
        <v>392</v>
      </c>
      <c r="F94" s="21" t="s">
        <v>64</v>
      </c>
      <c r="G94" s="23" t="s">
        <v>65</v>
      </c>
      <c r="H94" s="23"/>
      <c r="I94" s="23" t="s">
        <v>105</v>
      </c>
      <c r="J94" s="23" t="s">
        <v>67</v>
      </c>
      <c r="K94" s="23" t="s">
        <v>68</v>
      </c>
      <c r="L94" s="23" t="s">
        <v>106</v>
      </c>
      <c r="M94" s="23" t="s">
        <v>70</v>
      </c>
      <c r="N94" s="23" t="s">
        <v>64</v>
      </c>
      <c r="O94" s="24" t="n">
        <v>43416</v>
      </c>
      <c r="P94" s="25" t="n">
        <v>39919</v>
      </c>
      <c r="Q94" s="26"/>
      <c r="R94" s="25"/>
      <c r="S94" s="25"/>
      <c r="T94" s="25"/>
      <c r="U94" s="25"/>
      <c r="V94" s="25"/>
      <c r="W94" s="25"/>
      <c r="X94" s="27"/>
      <c r="Y94" s="27"/>
      <c r="Z94" s="25"/>
      <c r="AA94" s="28" t="s">
        <v>97</v>
      </c>
      <c r="AB94" s="29"/>
      <c r="AC94" s="30" t="n">
        <f aca="false">IF(AA94=Tables!J$5,AB94*P94,)</f>
        <v>0</v>
      </c>
      <c r="AD94" s="31"/>
      <c r="AE94" s="31"/>
      <c r="AF94" s="24"/>
      <c r="AG94" s="32"/>
      <c r="AH94" s="25"/>
      <c r="AI94" s="25"/>
      <c r="AW94" s="25"/>
      <c r="AY94" s="25"/>
      <c r="BA94" s="25"/>
      <c r="BC94" s="25"/>
      <c r="BE94" s="25"/>
      <c r="BG94" s="25"/>
    </row>
    <row r="95" s="21" customFormat="true" ht="12.75" hidden="true" customHeight="true" outlineLevel="0" collapsed="false">
      <c r="A95" s="20" t="n">
        <v>19094</v>
      </c>
      <c r="B95" s="21" t="s">
        <v>393</v>
      </c>
      <c r="C95" s="22" t="s">
        <v>394</v>
      </c>
      <c r="D95" s="21" t="s">
        <v>87</v>
      </c>
      <c r="E95" s="22" t="s">
        <v>88</v>
      </c>
      <c r="F95" s="21" t="s">
        <v>64</v>
      </c>
      <c r="G95" s="23" t="s">
        <v>65</v>
      </c>
      <c r="H95" s="23"/>
      <c r="I95" s="23" t="s">
        <v>89</v>
      </c>
      <c r="J95" s="23" t="s">
        <v>67</v>
      </c>
      <c r="K95" s="23" t="s">
        <v>111</v>
      </c>
      <c r="L95" s="23" t="s">
        <v>91</v>
      </c>
      <c r="M95" s="23" t="s">
        <v>92</v>
      </c>
      <c r="N95" s="23" t="s">
        <v>64</v>
      </c>
      <c r="O95" s="24" t="n">
        <v>43412</v>
      </c>
      <c r="P95" s="25" t="n">
        <v>1900</v>
      </c>
      <c r="Q95" s="26"/>
      <c r="R95" s="25"/>
      <c r="S95" s="25"/>
      <c r="T95" s="25"/>
      <c r="U95" s="25"/>
      <c r="V95" s="25"/>
      <c r="W95" s="25"/>
      <c r="X95" s="27"/>
      <c r="Y95" s="27"/>
      <c r="Z95" s="25"/>
      <c r="AA95" s="28" t="s">
        <v>97</v>
      </c>
      <c r="AB95" s="29"/>
      <c r="AC95" s="30" t="n">
        <f aca="false">IF(AA95=Tables!J$5,AB95*P95,)</f>
        <v>0</v>
      </c>
      <c r="AD95" s="31"/>
      <c r="AE95" s="31"/>
      <c r="AF95" s="24"/>
      <c r="AG95" s="32"/>
      <c r="AH95" s="25"/>
      <c r="AI95" s="25"/>
      <c r="AW95" s="25"/>
      <c r="AY95" s="25"/>
      <c r="BA95" s="25"/>
      <c r="BC95" s="25"/>
      <c r="BE95" s="25"/>
      <c r="BG95" s="25"/>
    </row>
    <row r="96" s="21" customFormat="true" ht="12.75" hidden="false" customHeight="true" outlineLevel="0" collapsed="false">
      <c r="A96" s="20" t="n">
        <v>19095</v>
      </c>
      <c r="B96" s="21" t="s">
        <v>395</v>
      </c>
      <c r="C96" s="22" t="s">
        <v>396</v>
      </c>
      <c r="D96" s="21" t="s">
        <v>264</v>
      </c>
      <c r="E96" s="22" t="s">
        <v>265</v>
      </c>
      <c r="F96" s="21" t="s">
        <v>64</v>
      </c>
      <c r="G96" s="23" t="s">
        <v>65</v>
      </c>
      <c r="H96" s="23"/>
      <c r="I96" s="23" t="s">
        <v>66</v>
      </c>
      <c r="J96" s="23" t="s">
        <v>67</v>
      </c>
      <c r="K96" s="23" t="s">
        <v>79</v>
      </c>
      <c r="L96" s="23" t="s">
        <v>116</v>
      </c>
      <c r="M96" s="23" t="s">
        <v>92</v>
      </c>
      <c r="N96" s="23" t="s">
        <v>64</v>
      </c>
      <c r="O96" s="24" t="n">
        <v>43412</v>
      </c>
      <c r="P96" s="25" t="n">
        <v>3556</v>
      </c>
      <c r="Q96" s="26"/>
      <c r="R96" s="25"/>
      <c r="S96" s="25"/>
      <c r="T96" s="25"/>
      <c r="U96" s="25"/>
      <c r="V96" s="25"/>
      <c r="W96" s="25"/>
      <c r="X96" s="27"/>
      <c r="Y96" s="27"/>
      <c r="Z96" s="25"/>
      <c r="AA96" s="28" t="s">
        <v>97</v>
      </c>
      <c r="AB96" s="29"/>
      <c r="AC96" s="30" t="n">
        <f aca="false">IF(AA96=Tables!J$5,AB96*P96,)</f>
        <v>0</v>
      </c>
      <c r="AD96" s="31"/>
      <c r="AE96" s="31"/>
      <c r="AF96" s="24"/>
      <c r="AG96" s="32"/>
      <c r="AH96" s="25"/>
      <c r="AI96" s="25"/>
      <c r="AW96" s="25"/>
      <c r="AY96" s="25"/>
      <c r="BA96" s="25"/>
      <c r="BC96" s="25"/>
      <c r="BE96" s="25"/>
      <c r="BG96" s="25"/>
    </row>
    <row r="97" s="21" customFormat="true" ht="12.75" hidden="true" customHeight="true" outlineLevel="0" collapsed="false">
      <c r="A97" s="20" t="n">
        <v>19096</v>
      </c>
      <c r="B97" s="21" t="s">
        <v>397</v>
      </c>
      <c r="C97" s="22" t="s">
        <v>398</v>
      </c>
      <c r="D97" s="21" t="s">
        <v>114</v>
      </c>
      <c r="E97" s="22" t="s">
        <v>115</v>
      </c>
      <c r="F97" s="21" t="s">
        <v>64</v>
      </c>
      <c r="G97" s="23" t="s">
        <v>65</v>
      </c>
      <c r="H97" s="23"/>
      <c r="I97" s="23" t="s">
        <v>66</v>
      </c>
      <c r="J97" s="23" t="s">
        <v>67</v>
      </c>
      <c r="K97" s="23" t="s">
        <v>111</v>
      </c>
      <c r="L97" s="23" t="s">
        <v>116</v>
      </c>
      <c r="M97" s="23" t="s">
        <v>92</v>
      </c>
      <c r="N97" s="23" t="s">
        <v>64</v>
      </c>
      <c r="O97" s="24" t="n">
        <v>43412</v>
      </c>
      <c r="P97" s="25" t="n">
        <v>1810</v>
      </c>
      <c r="Q97" s="26"/>
      <c r="R97" s="25"/>
      <c r="S97" s="25"/>
      <c r="T97" s="25"/>
      <c r="U97" s="25"/>
      <c r="V97" s="25"/>
      <c r="W97" s="25"/>
      <c r="X97" s="27"/>
      <c r="Y97" s="27"/>
      <c r="Z97" s="25"/>
      <c r="AA97" s="28" t="s">
        <v>93</v>
      </c>
      <c r="AB97" s="29"/>
      <c r="AC97" s="30" t="n">
        <f aca="false">IF(AA97=Tables!J$5,AB97*P97,)</f>
        <v>0</v>
      </c>
      <c r="AD97" s="31"/>
      <c r="AE97" s="31"/>
      <c r="AF97" s="24"/>
      <c r="AG97" s="32"/>
      <c r="AH97" s="25"/>
      <c r="AI97" s="25"/>
      <c r="AW97" s="25"/>
      <c r="AY97" s="25"/>
      <c r="BA97" s="25"/>
      <c r="BC97" s="25"/>
      <c r="BE97" s="25"/>
      <c r="BG97" s="25"/>
    </row>
    <row r="98" s="21" customFormat="true" ht="12.75" hidden="true" customHeight="true" outlineLevel="0" collapsed="false">
      <c r="A98" s="20" t="n">
        <v>19097</v>
      </c>
      <c r="B98" s="21" t="s">
        <v>399</v>
      </c>
      <c r="C98" s="22" t="s">
        <v>400</v>
      </c>
      <c r="D98" s="21" t="s">
        <v>401</v>
      </c>
      <c r="E98" s="22" t="s">
        <v>88</v>
      </c>
      <c r="F98" s="21" t="s">
        <v>64</v>
      </c>
      <c r="G98" s="23" t="s">
        <v>65</v>
      </c>
      <c r="H98" s="23"/>
      <c r="I98" s="23" t="s">
        <v>66</v>
      </c>
      <c r="J98" s="23" t="s">
        <v>67</v>
      </c>
      <c r="K98" s="23" t="s">
        <v>111</v>
      </c>
      <c r="L98" s="23" t="s">
        <v>116</v>
      </c>
      <c r="M98" s="23" t="s">
        <v>92</v>
      </c>
      <c r="N98" s="23" t="s">
        <v>64</v>
      </c>
      <c r="O98" s="24" t="n">
        <v>43416</v>
      </c>
      <c r="P98" s="25" t="n">
        <v>5840</v>
      </c>
      <c r="Q98" s="26"/>
      <c r="R98" s="25"/>
      <c r="S98" s="25"/>
      <c r="T98" s="25"/>
      <c r="U98" s="25"/>
      <c r="V98" s="25"/>
      <c r="W98" s="25"/>
      <c r="X98" s="27"/>
      <c r="Y98" s="27"/>
      <c r="Z98" s="25"/>
      <c r="AA98" s="28" t="s">
        <v>93</v>
      </c>
      <c r="AB98" s="29"/>
      <c r="AC98" s="30" t="n">
        <f aca="false">IF(AA98=Tables!J$5,AB98*P98,)</f>
        <v>0</v>
      </c>
      <c r="AD98" s="31"/>
      <c r="AE98" s="31"/>
      <c r="AF98" s="24"/>
      <c r="AG98" s="32"/>
      <c r="AH98" s="25"/>
      <c r="AI98" s="25"/>
      <c r="AW98" s="25"/>
      <c r="AY98" s="25"/>
      <c r="BA98" s="25"/>
      <c r="BC98" s="25"/>
      <c r="BE98" s="25"/>
      <c r="BG98" s="25"/>
    </row>
    <row r="99" s="21" customFormat="true" ht="12.75" hidden="true" customHeight="true" outlineLevel="0" collapsed="false">
      <c r="A99" s="20" t="n">
        <v>19098</v>
      </c>
      <c r="B99" s="21" t="s">
        <v>402</v>
      </c>
      <c r="C99" s="22" t="s">
        <v>403</v>
      </c>
      <c r="D99" s="21" t="s">
        <v>404</v>
      </c>
      <c r="E99" s="22" t="s">
        <v>405</v>
      </c>
      <c r="F99" s="21" t="s">
        <v>64</v>
      </c>
      <c r="G99" s="23" t="s">
        <v>65</v>
      </c>
      <c r="H99" s="23"/>
      <c r="I99" s="23" t="s">
        <v>66</v>
      </c>
      <c r="J99" s="23" t="s">
        <v>67</v>
      </c>
      <c r="K99" s="23" t="s">
        <v>111</v>
      </c>
      <c r="L99" s="23" t="s">
        <v>116</v>
      </c>
      <c r="M99" s="23" t="s">
        <v>92</v>
      </c>
      <c r="N99" s="23" t="s">
        <v>64</v>
      </c>
      <c r="O99" s="24" t="n">
        <v>43416</v>
      </c>
      <c r="P99" s="25" t="n">
        <v>29289</v>
      </c>
      <c r="Q99" s="26"/>
      <c r="R99" s="25"/>
      <c r="S99" s="25"/>
      <c r="T99" s="25"/>
      <c r="U99" s="25"/>
      <c r="V99" s="25"/>
      <c r="W99" s="25"/>
      <c r="X99" s="27"/>
      <c r="Y99" s="27"/>
      <c r="Z99" s="25"/>
      <c r="AA99" s="28" t="s">
        <v>141</v>
      </c>
      <c r="AB99" s="29"/>
      <c r="AC99" s="30" t="n">
        <f aca="false">IF(AA99=Tables!J$5,AB99*P99,)</f>
        <v>0</v>
      </c>
      <c r="AD99" s="31"/>
      <c r="AE99" s="31"/>
      <c r="AF99" s="24"/>
      <c r="AG99" s="32"/>
      <c r="AH99" s="25"/>
      <c r="AI99" s="25"/>
      <c r="AW99" s="25"/>
      <c r="AY99" s="25"/>
      <c r="BA99" s="25"/>
      <c r="BC99" s="25"/>
      <c r="BE99" s="25"/>
      <c r="BG99" s="25"/>
    </row>
    <row r="100" s="21" customFormat="true" ht="12.75" hidden="false" customHeight="true" outlineLevel="0" collapsed="false">
      <c r="A100" s="20" t="n">
        <v>19099</v>
      </c>
      <c r="B100" s="21" t="s">
        <v>406</v>
      </c>
      <c r="C100" s="22" t="s">
        <v>407</v>
      </c>
      <c r="D100" s="21" t="s">
        <v>408</v>
      </c>
      <c r="E100" s="22" t="s">
        <v>409</v>
      </c>
      <c r="F100" s="21" t="s">
        <v>64</v>
      </c>
      <c r="G100" s="23" t="s">
        <v>65</v>
      </c>
      <c r="H100" s="23"/>
      <c r="I100" s="23" t="s">
        <v>66</v>
      </c>
      <c r="J100" s="23" t="s">
        <v>67</v>
      </c>
      <c r="K100" s="23" t="s">
        <v>111</v>
      </c>
      <c r="L100" s="23" t="s">
        <v>116</v>
      </c>
      <c r="M100" s="23" t="s">
        <v>92</v>
      </c>
      <c r="N100" s="23" t="s">
        <v>64</v>
      </c>
      <c r="O100" s="24" t="n">
        <v>43416</v>
      </c>
      <c r="P100" s="25" t="n">
        <v>1600</v>
      </c>
      <c r="Q100" s="26"/>
      <c r="R100" s="25"/>
      <c r="S100" s="25"/>
      <c r="T100" s="25"/>
      <c r="U100" s="25"/>
      <c r="V100" s="25"/>
      <c r="W100" s="25"/>
      <c r="X100" s="27"/>
      <c r="Y100" s="27"/>
      <c r="Z100" s="25"/>
      <c r="AA100" s="28" t="s">
        <v>97</v>
      </c>
      <c r="AB100" s="29"/>
      <c r="AC100" s="30" t="n">
        <f aca="false">IF(AA100=Tables!J$5,AB100*P100,)</f>
        <v>0</v>
      </c>
      <c r="AD100" s="31"/>
      <c r="AE100" s="31"/>
      <c r="AF100" s="24"/>
      <c r="AG100" s="32"/>
      <c r="AH100" s="25"/>
      <c r="AI100" s="25"/>
      <c r="AW100" s="25"/>
      <c r="AY100" s="25"/>
      <c r="BA100" s="25"/>
      <c r="BC100" s="25"/>
      <c r="BE100" s="25"/>
      <c r="BG100" s="25"/>
    </row>
    <row r="101" s="21" customFormat="true" ht="12.75" hidden="true" customHeight="true" outlineLevel="0" collapsed="false">
      <c r="A101" s="20" t="n">
        <v>19100</v>
      </c>
      <c r="B101" s="21" t="s">
        <v>410</v>
      </c>
      <c r="C101" s="22" t="s">
        <v>411</v>
      </c>
      <c r="D101" s="21" t="s">
        <v>87</v>
      </c>
      <c r="E101" s="22" t="s">
        <v>88</v>
      </c>
      <c r="F101" s="21" t="s">
        <v>64</v>
      </c>
      <c r="G101" s="23" t="s">
        <v>65</v>
      </c>
      <c r="H101" s="23"/>
      <c r="I101" s="23" t="s">
        <v>66</v>
      </c>
      <c r="J101" s="23" t="s">
        <v>67</v>
      </c>
      <c r="K101" s="23" t="s">
        <v>111</v>
      </c>
      <c r="L101" s="23" t="s">
        <v>91</v>
      </c>
      <c r="M101" s="23" t="s">
        <v>92</v>
      </c>
      <c r="N101" s="23" t="s">
        <v>64</v>
      </c>
      <c r="O101" s="24" t="n">
        <v>43419</v>
      </c>
      <c r="P101" s="25" t="n">
        <v>1551</v>
      </c>
      <c r="Q101" s="26"/>
      <c r="R101" s="25"/>
      <c r="S101" s="25"/>
      <c r="T101" s="25"/>
      <c r="U101" s="25"/>
      <c r="V101" s="25"/>
      <c r="W101" s="25"/>
      <c r="X101" s="27"/>
      <c r="Y101" s="27"/>
      <c r="Z101" s="25"/>
      <c r="AA101" s="28" t="s">
        <v>93</v>
      </c>
      <c r="AB101" s="29"/>
      <c r="AC101" s="30" t="n">
        <f aca="false">IF(AA101=Tables!J$5,AB101*P101,)</f>
        <v>0</v>
      </c>
      <c r="AD101" s="31"/>
      <c r="AE101" s="31"/>
      <c r="AF101" s="24"/>
      <c r="AG101" s="32"/>
      <c r="AH101" s="25"/>
      <c r="AI101" s="25"/>
      <c r="AW101" s="25"/>
      <c r="AY101" s="25"/>
      <c r="BA101" s="25"/>
      <c r="BC101" s="25"/>
      <c r="BE101" s="25"/>
      <c r="BG101" s="25"/>
    </row>
    <row r="102" s="21" customFormat="true" ht="12.75" hidden="true" customHeight="true" outlineLevel="0" collapsed="false">
      <c r="A102" s="20" t="n">
        <v>19101</v>
      </c>
      <c r="B102" s="21" t="s">
        <v>412</v>
      </c>
      <c r="C102" s="22" t="s">
        <v>413</v>
      </c>
      <c r="D102" s="21" t="s">
        <v>414</v>
      </c>
      <c r="E102" s="22" t="s">
        <v>415</v>
      </c>
      <c r="F102" s="21" t="s">
        <v>64</v>
      </c>
      <c r="G102" s="23" t="s">
        <v>65</v>
      </c>
      <c r="H102" s="23"/>
      <c r="I102" s="23" t="s">
        <v>66</v>
      </c>
      <c r="J102" s="23" t="s">
        <v>67</v>
      </c>
      <c r="K102" s="23" t="s">
        <v>111</v>
      </c>
      <c r="L102" s="23" t="s">
        <v>116</v>
      </c>
      <c r="M102" s="23" t="s">
        <v>92</v>
      </c>
      <c r="N102" s="23" t="s">
        <v>64</v>
      </c>
      <c r="O102" s="24" t="n">
        <v>43419</v>
      </c>
      <c r="P102" s="25" t="n">
        <v>875</v>
      </c>
      <c r="Q102" s="26"/>
      <c r="R102" s="25"/>
      <c r="S102" s="25"/>
      <c r="T102" s="25"/>
      <c r="U102" s="25"/>
      <c r="V102" s="25"/>
      <c r="W102" s="25"/>
      <c r="X102" s="27"/>
      <c r="Y102" s="27"/>
      <c r="Z102" s="25"/>
      <c r="AA102" s="28" t="s">
        <v>93</v>
      </c>
      <c r="AB102" s="29"/>
      <c r="AC102" s="30" t="n">
        <f aca="false">IF(AA102=Tables!J$5,AB102*P102,)</f>
        <v>0</v>
      </c>
      <c r="AD102" s="31"/>
      <c r="AE102" s="31"/>
      <c r="AF102" s="24"/>
      <c r="AG102" s="32"/>
      <c r="AH102" s="25"/>
      <c r="AI102" s="25"/>
      <c r="AW102" s="25"/>
      <c r="AY102" s="25"/>
      <c r="BA102" s="25"/>
      <c r="BC102" s="25"/>
      <c r="BE102" s="25"/>
      <c r="BG102" s="25"/>
    </row>
    <row r="103" s="21" customFormat="true" ht="12.75" hidden="true" customHeight="true" outlineLevel="0" collapsed="false">
      <c r="A103" s="20" t="n">
        <v>19102</v>
      </c>
      <c r="B103" s="21" t="s">
        <v>416</v>
      </c>
      <c r="C103" s="22" t="s">
        <v>417</v>
      </c>
      <c r="D103" s="21" t="s">
        <v>418</v>
      </c>
      <c r="E103" s="22" t="s">
        <v>275</v>
      </c>
      <c r="F103" s="21" t="s">
        <v>64</v>
      </c>
      <c r="G103" s="23" t="s">
        <v>65</v>
      </c>
      <c r="H103" s="23"/>
      <c r="I103" s="23" t="s">
        <v>66</v>
      </c>
      <c r="J103" s="23" t="s">
        <v>67</v>
      </c>
      <c r="K103" s="23" t="s">
        <v>111</v>
      </c>
      <c r="L103" s="23" t="s">
        <v>116</v>
      </c>
      <c r="M103" s="23" t="s">
        <v>92</v>
      </c>
      <c r="N103" s="23" t="s">
        <v>64</v>
      </c>
      <c r="O103" s="24" t="n">
        <v>43419</v>
      </c>
      <c r="P103" s="25" t="n">
        <v>985</v>
      </c>
      <c r="Q103" s="26"/>
      <c r="R103" s="25"/>
      <c r="S103" s="25"/>
      <c r="T103" s="25"/>
      <c r="U103" s="25"/>
      <c r="V103" s="25"/>
      <c r="W103" s="25"/>
      <c r="X103" s="27"/>
      <c r="Y103" s="27"/>
      <c r="Z103" s="25"/>
      <c r="AA103" s="28" t="s">
        <v>93</v>
      </c>
      <c r="AB103" s="29"/>
      <c r="AC103" s="30" t="n">
        <f aca="false">IF(AA103=Tables!J$5,AB103*P103,)</f>
        <v>0</v>
      </c>
      <c r="AD103" s="31"/>
      <c r="AE103" s="31"/>
      <c r="AF103" s="24"/>
      <c r="AG103" s="32"/>
      <c r="AH103" s="25"/>
      <c r="AI103" s="25"/>
      <c r="AW103" s="25"/>
      <c r="AY103" s="25"/>
      <c r="BA103" s="25"/>
      <c r="BC103" s="25"/>
      <c r="BE103" s="25"/>
      <c r="BG103" s="25"/>
    </row>
    <row r="104" s="21" customFormat="true" ht="12.75" hidden="true" customHeight="true" outlineLevel="0" collapsed="false">
      <c r="A104" s="20" t="n">
        <v>19103</v>
      </c>
      <c r="B104" s="21" t="s">
        <v>419</v>
      </c>
      <c r="C104" s="22" t="s">
        <v>420</v>
      </c>
      <c r="D104" s="21" t="s">
        <v>421</v>
      </c>
      <c r="E104" s="22" t="s">
        <v>88</v>
      </c>
      <c r="F104" s="21" t="s">
        <v>64</v>
      </c>
      <c r="G104" s="23" t="s">
        <v>65</v>
      </c>
      <c r="H104" s="23"/>
      <c r="I104" s="23" t="s">
        <v>66</v>
      </c>
      <c r="J104" s="23" t="s">
        <v>67</v>
      </c>
      <c r="K104" s="23" t="s">
        <v>111</v>
      </c>
      <c r="L104" s="23" t="s">
        <v>116</v>
      </c>
      <c r="M104" s="23" t="s">
        <v>92</v>
      </c>
      <c r="N104" s="23" t="s">
        <v>64</v>
      </c>
      <c r="O104" s="24" t="n">
        <v>43419</v>
      </c>
      <c r="P104" s="25" t="n">
        <v>4640</v>
      </c>
      <c r="Q104" s="26"/>
      <c r="R104" s="25"/>
      <c r="S104" s="25"/>
      <c r="T104" s="25"/>
      <c r="U104" s="25"/>
      <c r="V104" s="25"/>
      <c r="W104" s="25"/>
      <c r="X104" s="27"/>
      <c r="Y104" s="27"/>
      <c r="Z104" s="25"/>
      <c r="AA104" s="28" t="s">
        <v>93</v>
      </c>
      <c r="AB104" s="29"/>
      <c r="AC104" s="30" t="n">
        <f aca="false">IF(AA104=Tables!J$5,AB104*P104,)</f>
        <v>0</v>
      </c>
      <c r="AD104" s="31"/>
      <c r="AE104" s="31"/>
      <c r="AF104" s="24"/>
      <c r="AG104" s="32"/>
      <c r="AH104" s="25"/>
      <c r="AI104" s="25"/>
      <c r="AW104" s="25"/>
      <c r="AY104" s="25"/>
      <c r="BA104" s="25"/>
      <c r="BC104" s="25"/>
      <c r="BE104" s="25"/>
      <c r="BG104" s="25"/>
    </row>
    <row r="105" s="21" customFormat="true" ht="12.75" hidden="true" customHeight="true" outlineLevel="0" collapsed="false">
      <c r="A105" s="20" t="n">
        <v>19104</v>
      </c>
      <c r="B105" s="21" t="s">
        <v>422</v>
      </c>
      <c r="C105" s="22" t="s">
        <v>423</v>
      </c>
      <c r="D105" s="21" t="s">
        <v>87</v>
      </c>
      <c r="E105" s="22" t="s">
        <v>88</v>
      </c>
      <c r="F105" s="21" t="s">
        <v>64</v>
      </c>
      <c r="G105" s="23" t="s">
        <v>65</v>
      </c>
      <c r="H105" s="23"/>
      <c r="I105" s="23" t="s">
        <v>66</v>
      </c>
      <c r="J105" s="23" t="s">
        <v>67</v>
      </c>
      <c r="K105" s="23" t="s">
        <v>111</v>
      </c>
      <c r="L105" s="23" t="s">
        <v>91</v>
      </c>
      <c r="M105" s="23" t="s">
        <v>92</v>
      </c>
      <c r="N105" s="23" t="s">
        <v>64</v>
      </c>
      <c r="O105" s="24" t="n">
        <v>43420</v>
      </c>
      <c r="P105" s="25" t="n">
        <v>10830</v>
      </c>
      <c r="Q105" s="26"/>
      <c r="R105" s="25"/>
      <c r="S105" s="25"/>
      <c r="T105" s="25"/>
      <c r="U105" s="25"/>
      <c r="V105" s="25"/>
      <c r="W105" s="25"/>
      <c r="X105" s="27"/>
      <c r="Y105" s="27"/>
      <c r="Z105" s="25"/>
      <c r="AA105" s="28" t="s">
        <v>93</v>
      </c>
      <c r="AB105" s="29"/>
      <c r="AC105" s="30" t="n">
        <f aca="false">IF(AA105=Tables!J$5,AB105*P105,)</f>
        <v>0</v>
      </c>
      <c r="AD105" s="31"/>
      <c r="AE105" s="31"/>
      <c r="AF105" s="24"/>
      <c r="AG105" s="32"/>
      <c r="AH105" s="25"/>
      <c r="AI105" s="25"/>
      <c r="AW105" s="25"/>
      <c r="AY105" s="25"/>
      <c r="BA105" s="25"/>
      <c r="BC105" s="25"/>
      <c r="BE105" s="25"/>
      <c r="BG105" s="25"/>
    </row>
    <row r="106" s="21" customFormat="true" ht="12.75" hidden="true" customHeight="true" outlineLevel="0" collapsed="false">
      <c r="A106" s="20" t="n">
        <v>19105</v>
      </c>
      <c r="B106" s="21" t="s">
        <v>424</v>
      </c>
      <c r="C106" s="21" t="s">
        <v>425</v>
      </c>
      <c r="D106" s="21" t="s">
        <v>87</v>
      </c>
      <c r="E106" s="22" t="s">
        <v>88</v>
      </c>
      <c r="F106" s="21" t="s">
        <v>64</v>
      </c>
      <c r="G106" s="23" t="s">
        <v>65</v>
      </c>
      <c r="H106" s="23"/>
      <c r="I106" s="23" t="s">
        <v>66</v>
      </c>
      <c r="J106" s="23" t="s">
        <v>67</v>
      </c>
      <c r="K106" s="23" t="s">
        <v>111</v>
      </c>
      <c r="L106" s="23" t="s">
        <v>91</v>
      </c>
      <c r="M106" s="23" t="s">
        <v>92</v>
      </c>
      <c r="N106" s="23" t="s">
        <v>64</v>
      </c>
      <c r="O106" s="24" t="n">
        <v>43423</v>
      </c>
      <c r="P106" s="25" t="n">
        <v>14352</v>
      </c>
      <c r="Q106" s="26"/>
      <c r="R106" s="25"/>
      <c r="S106" s="25"/>
      <c r="T106" s="25"/>
      <c r="U106" s="25"/>
      <c r="V106" s="25"/>
      <c r="W106" s="25"/>
      <c r="X106" s="27"/>
      <c r="Y106" s="27"/>
      <c r="Z106" s="25"/>
      <c r="AA106" s="28" t="s">
        <v>97</v>
      </c>
      <c r="AB106" s="29"/>
      <c r="AC106" s="30" t="n">
        <f aca="false">IF(AA106=Tables!J$5,AB106*P106,)</f>
        <v>0</v>
      </c>
      <c r="AD106" s="31"/>
      <c r="AE106" s="31"/>
      <c r="AF106" s="24"/>
      <c r="AG106" s="32"/>
      <c r="AH106" s="25"/>
      <c r="AI106" s="25"/>
      <c r="AW106" s="25"/>
      <c r="AY106" s="25"/>
      <c r="BA106" s="25"/>
      <c r="BC106" s="25"/>
      <c r="BE106" s="25"/>
      <c r="BG106" s="25"/>
    </row>
    <row r="107" s="21" customFormat="true" ht="12.75" hidden="false" customHeight="true" outlineLevel="0" collapsed="false">
      <c r="A107" s="20" t="n">
        <v>19106</v>
      </c>
      <c r="B107" s="21" t="s">
        <v>426</v>
      </c>
      <c r="C107" s="22" t="s">
        <v>95</v>
      </c>
      <c r="D107" s="21" t="s">
        <v>427</v>
      </c>
      <c r="E107" s="22" t="s">
        <v>115</v>
      </c>
      <c r="F107" s="21" t="s">
        <v>64</v>
      </c>
      <c r="G107" s="23" t="s">
        <v>65</v>
      </c>
      <c r="H107" s="23"/>
      <c r="I107" s="23" t="s">
        <v>66</v>
      </c>
      <c r="J107" s="23" t="s">
        <v>67</v>
      </c>
      <c r="K107" s="23" t="s">
        <v>68</v>
      </c>
      <c r="L107" s="23" t="s">
        <v>106</v>
      </c>
      <c r="M107" s="23" t="s">
        <v>70</v>
      </c>
      <c r="N107" s="23" t="s">
        <v>64</v>
      </c>
      <c r="O107" s="24" t="n">
        <v>43424</v>
      </c>
      <c r="P107" s="25" t="n">
        <v>489358</v>
      </c>
      <c r="Q107" s="26" t="n">
        <v>25.56</v>
      </c>
      <c r="R107" s="25"/>
      <c r="S107" s="25"/>
      <c r="T107" s="25"/>
      <c r="U107" s="25"/>
      <c r="V107" s="25"/>
      <c r="W107" s="25"/>
      <c r="X107" s="27"/>
      <c r="Y107" s="27"/>
      <c r="Z107" s="25"/>
      <c r="AA107" s="28" t="s">
        <v>71</v>
      </c>
      <c r="AB107" s="29"/>
      <c r="AC107" s="30" t="n">
        <f aca="false">IF(AA107=Tables!J$5,AB107*P107,)</f>
        <v>0</v>
      </c>
      <c r="AD107" s="31"/>
      <c r="AE107" s="31"/>
      <c r="AF107" s="24"/>
      <c r="AG107" s="32"/>
      <c r="AH107" s="25"/>
      <c r="AI107" s="25"/>
      <c r="AW107" s="25"/>
      <c r="AY107" s="25"/>
      <c r="BA107" s="25"/>
      <c r="BC107" s="25"/>
      <c r="BE107" s="25"/>
      <c r="BG107" s="25"/>
    </row>
    <row r="108" s="21" customFormat="true" ht="12.75" hidden="false" customHeight="true" outlineLevel="0" collapsed="false">
      <c r="A108" s="20" t="n">
        <v>19107</v>
      </c>
      <c r="B108" s="21" t="s">
        <v>428</v>
      </c>
      <c r="C108" s="22" t="s">
        <v>429</v>
      </c>
      <c r="D108" s="21" t="s">
        <v>87</v>
      </c>
      <c r="E108" s="22" t="s">
        <v>88</v>
      </c>
      <c r="F108" s="21" t="s">
        <v>64</v>
      </c>
      <c r="G108" s="23" t="s">
        <v>65</v>
      </c>
      <c r="H108" s="23"/>
      <c r="I108" s="23" t="s">
        <v>66</v>
      </c>
      <c r="J108" s="23" t="s">
        <v>67</v>
      </c>
      <c r="K108" s="23" t="s">
        <v>68</v>
      </c>
      <c r="L108" s="23" t="s">
        <v>91</v>
      </c>
      <c r="M108" s="23" t="s">
        <v>92</v>
      </c>
      <c r="N108" s="23" t="s">
        <v>64</v>
      </c>
      <c r="O108" s="24" t="n">
        <v>43432</v>
      </c>
      <c r="P108" s="25" t="n">
        <v>164316</v>
      </c>
      <c r="Q108" s="26"/>
      <c r="R108" s="25"/>
      <c r="S108" s="25"/>
      <c r="T108" s="25"/>
      <c r="U108" s="25"/>
      <c r="V108" s="25"/>
      <c r="W108" s="25"/>
      <c r="X108" s="27"/>
      <c r="Y108" s="27"/>
      <c r="Z108" s="25"/>
      <c r="AA108" s="28" t="s">
        <v>97</v>
      </c>
      <c r="AB108" s="29"/>
      <c r="AC108" s="30" t="n">
        <f aca="false">IF(AA108=Tables!J$5,AB108*P108,)</f>
        <v>0</v>
      </c>
      <c r="AD108" s="31"/>
      <c r="AE108" s="31"/>
      <c r="AF108" s="24"/>
      <c r="AG108" s="32"/>
      <c r="AH108" s="25"/>
      <c r="AI108" s="25"/>
      <c r="AW108" s="25"/>
      <c r="AY108" s="25"/>
      <c r="BA108" s="25"/>
      <c r="BC108" s="25"/>
      <c r="BE108" s="25"/>
      <c r="BG108" s="25"/>
    </row>
    <row r="109" s="21" customFormat="true" ht="12.75" hidden="false" customHeight="true" outlineLevel="0" collapsed="false">
      <c r="A109" s="20" t="n">
        <v>19108</v>
      </c>
      <c r="B109" s="21" t="s">
        <v>430</v>
      </c>
      <c r="C109" s="22" t="s">
        <v>431</v>
      </c>
      <c r="D109" s="21" t="s">
        <v>432</v>
      </c>
      <c r="E109" s="22" t="s">
        <v>254</v>
      </c>
      <c r="F109" s="21" t="s">
        <v>64</v>
      </c>
      <c r="G109" s="23" t="s">
        <v>65</v>
      </c>
      <c r="H109" s="23"/>
      <c r="I109" s="23" t="s">
        <v>66</v>
      </c>
      <c r="J109" s="23" t="s">
        <v>67</v>
      </c>
      <c r="K109" s="23" t="s">
        <v>111</v>
      </c>
      <c r="L109" s="23" t="s">
        <v>116</v>
      </c>
      <c r="M109" s="23" t="s">
        <v>92</v>
      </c>
      <c r="N109" s="23" t="s">
        <v>64</v>
      </c>
      <c r="O109" s="24" t="n">
        <v>43796</v>
      </c>
      <c r="P109" s="25" t="n">
        <v>96537</v>
      </c>
      <c r="Q109" s="26"/>
      <c r="R109" s="25"/>
      <c r="S109" s="25"/>
      <c r="T109" s="25"/>
      <c r="U109" s="25"/>
      <c r="V109" s="25"/>
      <c r="W109" s="25"/>
      <c r="X109" s="27"/>
      <c r="Y109" s="27"/>
      <c r="Z109" s="25"/>
      <c r="AA109" s="28" t="s">
        <v>97</v>
      </c>
      <c r="AB109" s="29"/>
      <c r="AC109" s="30" t="n">
        <f aca="false">IF(AA109=Tables!J$5,AB109*P109,)</f>
        <v>0</v>
      </c>
      <c r="AD109" s="31"/>
      <c r="AE109" s="31"/>
      <c r="AF109" s="24"/>
      <c r="AG109" s="32"/>
      <c r="AH109" s="25"/>
      <c r="AI109" s="25"/>
      <c r="AW109" s="25"/>
      <c r="AY109" s="25"/>
      <c r="BA109" s="25"/>
      <c r="BC109" s="25"/>
      <c r="BE109" s="25"/>
      <c r="BG109" s="25"/>
    </row>
    <row r="110" s="21" customFormat="true" ht="12.75" hidden="false" customHeight="true" outlineLevel="0" collapsed="false">
      <c r="A110" s="20" t="n">
        <v>19109</v>
      </c>
      <c r="B110" s="21" t="s">
        <v>433</v>
      </c>
      <c r="C110" s="22" t="s">
        <v>95</v>
      </c>
      <c r="D110" s="21" t="s">
        <v>434</v>
      </c>
      <c r="E110" s="22" t="s">
        <v>435</v>
      </c>
      <c r="F110" s="21" t="s">
        <v>64</v>
      </c>
      <c r="G110" s="23" t="s">
        <v>104</v>
      </c>
      <c r="H110" s="23" t="n">
        <v>4000</v>
      </c>
      <c r="I110" s="23" t="s">
        <v>66</v>
      </c>
      <c r="J110" s="23" t="s">
        <v>90</v>
      </c>
      <c r="K110" s="23" t="s">
        <v>68</v>
      </c>
      <c r="L110" s="23" t="s">
        <v>106</v>
      </c>
      <c r="M110" s="23" t="s">
        <v>70</v>
      </c>
      <c r="N110" s="23" t="s">
        <v>64</v>
      </c>
      <c r="O110" s="24" t="n">
        <v>43438</v>
      </c>
      <c r="P110" s="25" t="n">
        <v>113144</v>
      </c>
      <c r="Q110" s="26"/>
      <c r="R110" s="25"/>
      <c r="S110" s="25"/>
      <c r="T110" s="25"/>
      <c r="U110" s="25"/>
      <c r="V110" s="25"/>
      <c r="W110" s="25"/>
      <c r="X110" s="27"/>
      <c r="Y110" s="27"/>
      <c r="Z110" s="25"/>
      <c r="AA110" s="28" t="s">
        <v>71</v>
      </c>
      <c r="AB110" s="29"/>
      <c r="AC110" s="30" t="n">
        <f aca="false">IF(AA110=Tables!J$5,AB110*P110,)</f>
        <v>0</v>
      </c>
      <c r="AD110" s="31"/>
      <c r="AE110" s="31"/>
      <c r="AF110" s="24"/>
      <c r="AG110" s="32"/>
      <c r="AH110" s="25"/>
      <c r="AI110" s="25"/>
      <c r="AL110" s="21" t="s">
        <v>119</v>
      </c>
      <c r="AM110" s="21" t="s">
        <v>436</v>
      </c>
      <c r="AW110" s="25"/>
      <c r="AY110" s="25"/>
      <c r="BA110" s="25"/>
      <c r="BC110" s="25"/>
      <c r="BE110" s="25"/>
      <c r="BG110" s="25"/>
    </row>
    <row r="111" s="21" customFormat="true" ht="12.75" hidden="false" customHeight="true" outlineLevel="0" collapsed="false">
      <c r="A111" s="20" t="n">
        <v>19110</v>
      </c>
      <c r="B111" s="21" t="s">
        <v>437</v>
      </c>
      <c r="C111" s="22" t="s">
        <v>239</v>
      </c>
      <c r="E111" s="22" t="s">
        <v>322</v>
      </c>
      <c r="F111" s="21" t="s">
        <v>64</v>
      </c>
      <c r="G111" s="23" t="s">
        <v>65</v>
      </c>
      <c r="H111" s="23" t="s">
        <v>172</v>
      </c>
      <c r="I111" s="23" t="s">
        <v>173</v>
      </c>
      <c r="J111" s="23" t="s">
        <v>90</v>
      </c>
      <c r="K111" s="23" t="s">
        <v>68</v>
      </c>
      <c r="L111" s="23" t="s">
        <v>69</v>
      </c>
      <c r="M111" s="23" t="s">
        <v>70</v>
      </c>
      <c r="N111" s="23" t="s">
        <v>64</v>
      </c>
      <c r="O111" s="24" t="n">
        <v>43438</v>
      </c>
      <c r="P111" s="25" t="n">
        <v>21443</v>
      </c>
      <c r="Q111" s="26" t="s">
        <v>172</v>
      </c>
      <c r="R111" s="25" t="n">
        <v>4092</v>
      </c>
      <c r="S111" s="25"/>
      <c r="T111" s="25"/>
      <c r="U111" s="25"/>
      <c r="V111" s="25"/>
      <c r="W111" s="25"/>
      <c r="X111" s="27"/>
      <c r="Y111" s="27"/>
      <c r="Z111" s="25"/>
      <c r="AA111" s="28" t="s">
        <v>71</v>
      </c>
      <c r="AB111" s="29"/>
      <c r="AC111" s="30" t="n">
        <f aca="false">IF(AA111=Tables!J$5,AB111*P111,)</f>
        <v>0</v>
      </c>
      <c r="AD111" s="31"/>
      <c r="AE111" s="31"/>
      <c r="AF111" s="24"/>
      <c r="AG111" s="32"/>
      <c r="AH111" s="25"/>
      <c r="AI111" s="25"/>
      <c r="AL111" s="21" t="s">
        <v>438</v>
      </c>
      <c r="AM111" s="21" t="s">
        <v>439</v>
      </c>
      <c r="AW111" s="25"/>
      <c r="AY111" s="25"/>
      <c r="BA111" s="25"/>
      <c r="BC111" s="25"/>
      <c r="BE111" s="25"/>
      <c r="BG111" s="25"/>
    </row>
    <row r="112" s="21" customFormat="true" ht="12.75" hidden="true" customHeight="true" outlineLevel="0" collapsed="false">
      <c r="A112" s="20" t="n">
        <v>19111</v>
      </c>
      <c r="B112" s="21" t="s">
        <v>440</v>
      </c>
      <c r="C112" s="22" t="s">
        <v>441</v>
      </c>
      <c r="D112" s="21" t="s">
        <v>442</v>
      </c>
      <c r="E112" s="22" t="s">
        <v>443</v>
      </c>
      <c r="F112" s="21" t="s">
        <v>64</v>
      </c>
      <c r="G112" s="23" t="s">
        <v>65</v>
      </c>
      <c r="H112" s="23" t="n">
        <v>44736</v>
      </c>
      <c r="I112" s="23" t="s">
        <v>66</v>
      </c>
      <c r="J112" s="23" t="s">
        <v>90</v>
      </c>
      <c r="K112" s="23" t="s">
        <v>68</v>
      </c>
      <c r="L112" s="23" t="s">
        <v>106</v>
      </c>
      <c r="M112" s="23" t="s">
        <v>70</v>
      </c>
      <c r="N112" s="23" t="s">
        <v>64</v>
      </c>
      <c r="O112" s="24" t="n">
        <v>43445</v>
      </c>
      <c r="P112" s="25" t="n">
        <v>258664</v>
      </c>
      <c r="Q112" s="26"/>
      <c r="R112" s="25"/>
      <c r="S112" s="25"/>
      <c r="T112" s="25"/>
      <c r="U112" s="25"/>
      <c r="V112" s="25"/>
      <c r="W112" s="25"/>
      <c r="X112" s="27"/>
      <c r="Y112" s="27"/>
      <c r="Z112" s="25"/>
      <c r="AA112" s="28" t="s">
        <v>93</v>
      </c>
      <c r="AB112" s="29"/>
      <c r="AC112" s="30" t="n">
        <f aca="false">IF(AA112=Tables!J$5,AB112*P112,)</f>
        <v>0</v>
      </c>
      <c r="AD112" s="31"/>
      <c r="AE112" s="31"/>
      <c r="AF112" s="24"/>
      <c r="AG112" s="32"/>
      <c r="AH112" s="25"/>
      <c r="AI112" s="25"/>
      <c r="AW112" s="25"/>
      <c r="AY112" s="25"/>
      <c r="BA112" s="25"/>
      <c r="BC112" s="25"/>
      <c r="BE112" s="25"/>
      <c r="BG112" s="25"/>
    </row>
    <row r="113" s="21" customFormat="true" ht="12.75" hidden="false" customHeight="true" outlineLevel="0" collapsed="false">
      <c r="A113" s="20" t="n">
        <v>19112</v>
      </c>
      <c r="B113" s="21" t="s">
        <v>444</v>
      </c>
      <c r="C113" s="21" t="s">
        <v>423</v>
      </c>
      <c r="D113" s="21" t="s">
        <v>445</v>
      </c>
      <c r="E113" s="22" t="s">
        <v>88</v>
      </c>
      <c r="F113" s="21" t="s">
        <v>64</v>
      </c>
      <c r="G113" s="23" t="s">
        <v>65</v>
      </c>
      <c r="H113" s="23" t="n">
        <v>15240</v>
      </c>
      <c r="I113" s="23" t="s">
        <v>66</v>
      </c>
      <c r="J113" s="23" t="s">
        <v>67</v>
      </c>
      <c r="K113" s="23" t="s">
        <v>68</v>
      </c>
      <c r="L113" s="23" t="s">
        <v>69</v>
      </c>
      <c r="M113" s="23" t="s">
        <v>70</v>
      </c>
      <c r="N113" s="23" t="s">
        <v>64</v>
      </c>
      <c r="O113" s="24" t="n">
        <v>43439</v>
      </c>
      <c r="P113" s="25" t="n">
        <v>543163</v>
      </c>
      <c r="Q113" s="26" t="n">
        <f aca="false">P113/H113</f>
        <v>35.6406167979003</v>
      </c>
      <c r="R113" s="25"/>
      <c r="S113" s="25"/>
      <c r="T113" s="25"/>
      <c r="U113" s="25"/>
      <c r="V113" s="25"/>
      <c r="W113" s="25"/>
      <c r="X113" s="27"/>
      <c r="Y113" s="27"/>
      <c r="Z113" s="25"/>
      <c r="AA113" s="28" t="s">
        <v>71</v>
      </c>
      <c r="AB113" s="29"/>
      <c r="AC113" s="30" t="n">
        <v>0</v>
      </c>
      <c r="AD113" s="31"/>
      <c r="AE113" s="31"/>
      <c r="AF113" s="24"/>
      <c r="AG113" s="32"/>
      <c r="AH113" s="25"/>
      <c r="AI113" s="25"/>
      <c r="AL113" s="21" t="s">
        <v>119</v>
      </c>
      <c r="AM113" s="21" t="s">
        <v>446</v>
      </c>
      <c r="AW113" s="25"/>
      <c r="AY113" s="25"/>
      <c r="BA113" s="25"/>
      <c r="BC113" s="25"/>
      <c r="BE113" s="25"/>
      <c r="BG113" s="25"/>
    </row>
    <row r="114" s="21" customFormat="true" ht="12.75" hidden="false" customHeight="true" outlineLevel="0" collapsed="false">
      <c r="A114" s="20" t="n">
        <v>19113</v>
      </c>
      <c r="B114" s="21" t="s">
        <v>447</v>
      </c>
      <c r="C114" s="22" t="s">
        <v>448</v>
      </c>
      <c r="D114" s="21" t="s">
        <v>87</v>
      </c>
      <c r="E114" s="22" t="s">
        <v>88</v>
      </c>
      <c r="F114" s="21" t="s">
        <v>64</v>
      </c>
      <c r="G114" s="23" t="s">
        <v>65</v>
      </c>
      <c r="H114" s="23" t="n">
        <v>417490</v>
      </c>
      <c r="I114" s="23" t="s">
        <v>89</v>
      </c>
      <c r="J114" s="23" t="s">
        <v>67</v>
      </c>
      <c r="K114" s="23" t="s">
        <v>68</v>
      </c>
      <c r="L114" s="23" t="s">
        <v>80</v>
      </c>
      <c r="M114" s="23" t="s">
        <v>70</v>
      </c>
      <c r="N114" s="23" t="s">
        <v>64</v>
      </c>
      <c r="O114" s="24" t="n">
        <v>43473</v>
      </c>
      <c r="P114" s="25" t="n">
        <v>3489899</v>
      </c>
      <c r="Q114" s="26" t="n">
        <f aca="false">P114/H114</f>
        <v>8.35923974226928</v>
      </c>
      <c r="R114" s="25"/>
      <c r="S114" s="25"/>
      <c r="T114" s="25"/>
      <c r="U114" s="25"/>
      <c r="V114" s="25"/>
      <c r="W114" s="25"/>
      <c r="X114" s="27"/>
      <c r="Y114" s="27"/>
      <c r="Z114" s="25"/>
      <c r="AA114" s="28" t="s">
        <v>93</v>
      </c>
      <c r="AB114" s="29" t="n">
        <v>0.15</v>
      </c>
      <c r="AC114" s="30" t="n">
        <f aca="false">IF(AA114=Tables!J$5,AB114*P114,)</f>
        <v>0</v>
      </c>
      <c r="AD114" s="31"/>
      <c r="AE114" s="31"/>
      <c r="AF114" s="24"/>
      <c r="AG114" s="32"/>
      <c r="AH114" s="25"/>
      <c r="AI114" s="25"/>
      <c r="AW114" s="25"/>
      <c r="AY114" s="25"/>
      <c r="BA114" s="25"/>
      <c r="BC114" s="25"/>
      <c r="BE114" s="25"/>
      <c r="BG114" s="25"/>
    </row>
    <row r="115" s="21" customFormat="true" ht="12.75" hidden="true" customHeight="true" outlineLevel="0" collapsed="false">
      <c r="A115" s="20" t="n">
        <v>19114</v>
      </c>
      <c r="B115" s="21" t="s">
        <v>449</v>
      </c>
      <c r="C115" s="22" t="s">
        <v>450</v>
      </c>
      <c r="D115" s="21" t="s">
        <v>87</v>
      </c>
      <c r="E115" s="22" t="s">
        <v>88</v>
      </c>
      <c r="F115" s="21" t="s">
        <v>64</v>
      </c>
      <c r="G115" s="23" t="s">
        <v>65</v>
      </c>
      <c r="H115" s="23"/>
      <c r="I115" s="23" t="s">
        <v>89</v>
      </c>
      <c r="J115" s="23" t="s">
        <v>67</v>
      </c>
      <c r="K115" s="23" t="s">
        <v>68</v>
      </c>
      <c r="L115" s="23" t="s">
        <v>91</v>
      </c>
      <c r="M115" s="23" t="s">
        <v>70</v>
      </c>
      <c r="N115" s="23" t="s">
        <v>64</v>
      </c>
      <c r="O115" s="24" t="n">
        <v>43441</v>
      </c>
      <c r="P115" s="38" t="n">
        <v>0</v>
      </c>
      <c r="Q115" s="26"/>
      <c r="R115" s="25"/>
      <c r="S115" s="25"/>
      <c r="T115" s="25"/>
      <c r="U115" s="25"/>
      <c r="V115" s="25"/>
      <c r="W115" s="25"/>
      <c r="X115" s="27"/>
      <c r="Y115" s="27"/>
      <c r="Z115" s="25"/>
      <c r="AA115" s="39" t="s">
        <v>141</v>
      </c>
      <c r="AB115" s="29"/>
      <c r="AC115" s="30" t="n">
        <f aca="false">IF(AA115=Tables!J$5,AB115*P115,)</f>
        <v>0</v>
      </c>
      <c r="AD115" s="31"/>
      <c r="AE115" s="31"/>
      <c r="AF115" s="24"/>
      <c r="AG115" s="32"/>
      <c r="AH115" s="25"/>
      <c r="AI115" s="25"/>
      <c r="AW115" s="25"/>
      <c r="AY115" s="25"/>
      <c r="BA115" s="25"/>
      <c r="BC115" s="25"/>
      <c r="BE115" s="25"/>
      <c r="BG115" s="25"/>
    </row>
    <row r="116" s="21" customFormat="true" ht="12.75" hidden="false" customHeight="true" outlineLevel="0" collapsed="false">
      <c r="A116" s="20" t="n">
        <v>19115</v>
      </c>
      <c r="B116" s="21" t="s">
        <v>451</v>
      </c>
      <c r="C116" s="22" t="s">
        <v>452</v>
      </c>
      <c r="D116" s="21" t="s">
        <v>114</v>
      </c>
      <c r="E116" s="22" t="s">
        <v>115</v>
      </c>
      <c r="F116" s="21" t="s">
        <v>64</v>
      </c>
      <c r="G116" s="23" t="s">
        <v>65</v>
      </c>
      <c r="H116" s="23"/>
      <c r="I116" s="23" t="s">
        <v>66</v>
      </c>
      <c r="J116" s="23" t="s">
        <v>67</v>
      </c>
      <c r="K116" s="23" t="s">
        <v>111</v>
      </c>
      <c r="L116" s="23" t="s">
        <v>116</v>
      </c>
      <c r="M116" s="23" t="s">
        <v>92</v>
      </c>
      <c r="N116" s="23" t="s">
        <v>64</v>
      </c>
      <c r="O116" s="24" t="n">
        <v>43423</v>
      </c>
      <c r="P116" s="25" t="n">
        <v>3477</v>
      </c>
      <c r="Q116" s="26"/>
      <c r="R116" s="25"/>
      <c r="S116" s="25"/>
      <c r="T116" s="25"/>
      <c r="U116" s="25"/>
      <c r="V116" s="25"/>
      <c r="W116" s="25"/>
      <c r="X116" s="27"/>
      <c r="Y116" s="27"/>
      <c r="Z116" s="25"/>
      <c r="AA116" s="28" t="s">
        <v>97</v>
      </c>
      <c r="AB116" s="29"/>
      <c r="AC116" s="30" t="n">
        <f aca="false">IF(AA116=Tables!J$5,AB116*P116,)</f>
        <v>0</v>
      </c>
      <c r="AD116" s="31"/>
      <c r="AE116" s="31"/>
      <c r="AF116" s="24"/>
      <c r="AG116" s="32"/>
      <c r="AH116" s="25"/>
      <c r="AI116" s="25"/>
      <c r="AW116" s="25"/>
      <c r="AY116" s="25"/>
      <c r="BA116" s="25"/>
      <c r="BC116" s="25"/>
      <c r="BE116" s="25"/>
      <c r="BG116" s="25"/>
    </row>
    <row r="117" s="21" customFormat="true" ht="12.75" hidden="true" customHeight="true" outlineLevel="0" collapsed="false">
      <c r="A117" s="20" t="n">
        <v>19116</v>
      </c>
      <c r="B117" s="21" t="s">
        <v>453</v>
      </c>
      <c r="C117" s="22" t="s">
        <v>454</v>
      </c>
      <c r="D117" s="21" t="s">
        <v>87</v>
      </c>
      <c r="E117" s="22" t="s">
        <v>88</v>
      </c>
      <c r="F117" s="21" t="s">
        <v>64</v>
      </c>
      <c r="G117" s="23" t="s">
        <v>65</v>
      </c>
      <c r="H117" s="23"/>
      <c r="I117" s="23" t="s">
        <v>89</v>
      </c>
      <c r="J117" s="23" t="s">
        <v>67</v>
      </c>
      <c r="K117" s="23" t="s">
        <v>111</v>
      </c>
      <c r="L117" s="23" t="s">
        <v>91</v>
      </c>
      <c r="M117" s="23" t="s">
        <v>92</v>
      </c>
      <c r="N117" s="23" t="s">
        <v>64</v>
      </c>
      <c r="O117" s="24" t="s">
        <v>223</v>
      </c>
      <c r="P117" s="38" t="n">
        <v>0</v>
      </c>
      <c r="Q117" s="26"/>
      <c r="R117" s="25"/>
      <c r="S117" s="25"/>
      <c r="T117" s="25"/>
      <c r="U117" s="25"/>
      <c r="V117" s="25"/>
      <c r="W117" s="25"/>
      <c r="X117" s="27"/>
      <c r="Y117" s="27"/>
      <c r="Z117" s="25"/>
      <c r="AA117" s="41" t="s">
        <v>141</v>
      </c>
      <c r="AB117" s="29"/>
      <c r="AC117" s="30" t="n">
        <f aca="false">IF(AA117=Tables!J$5,AB117*P117,)</f>
        <v>0</v>
      </c>
      <c r="AD117" s="31"/>
      <c r="AE117" s="31"/>
      <c r="AF117" s="24"/>
      <c r="AG117" s="32"/>
      <c r="AH117" s="25"/>
      <c r="AI117" s="25"/>
      <c r="AW117" s="25"/>
      <c r="AY117" s="25"/>
      <c r="BA117" s="25"/>
      <c r="BC117" s="25"/>
      <c r="BE117" s="25"/>
      <c r="BG117" s="25"/>
    </row>
    <row r="118" s="21" customFormat="true" ht="12.75" hidden="true" customHeight="true" outlineLevel="0" collapsed="false">
      <c r="A118" s="20" t="n">
        <v>19117</v>
      </c>
      <c r="B118" s="21" t="s">
        <v>455</v>
      </c>
      <c r="C118" s="22" t="s">
        <v>456</v>
      </c>
      <c r="D118" s="21" t="s">
        <v>87</v>
      </c>
      <c r="E118" s="22" t="s">
        <v>88</v>
      </c>
      <c r="F118" s="21" t="s">
        <v>64</v>
      </c>
      <c r="G118" s="23" t="s">
        <v>65</v>
      </c>
      <c r="H118" s="23"/>
      <c r="I118" s="23" t="s">
        <v>89</v>
      </c>
      <c r="J118" s="23" t="s">
        <v>67</v>
      </c>
      <c r="K118" s="23" t="s">
        <v>111</v>
      </c>
      <c r="L118" s="23" t="s">
        <v>91</v>
      </c>
      <c r="M118" s="23" t="s">
        <v>92</v>
      </c>
      <c r="N118" s="23" t="s">
        <v>64</v>
      </c>
      <c r="O118" s="24" t="n">
        <v>43438</v>
      </c>
      <c r="P118" s="25" t="n">
        <v>26820</v>
      </c>
      <c r="Q118" s="26"/>
      <c r="R118" s="25"/>
      <c r="S118" s="25"/>
      <c r="T118" s="25"/>
      <c r="U118" s="25"/>
      <c r="V118" s="25"/>
      <c r="W118" s="25"/>
      <c r="X118" s="27"/>
      <c r="Y118" s="27"/>
      <c r="Z118" s="25"/>
      <c r="AA118" s="28" t="s">
        <v>93</v>
      </c>
      <c r="AB118" s="29"/>
      <c r="AC118" s="30" t="n">
        <f aca="false">IF(AA118=Tables!J$5,AB118*P118,)</f>
        <v>0</v>
      </c>
      <c r="AD118" s="31"/>
      <c r="AE118" s="31"/>
      <c r="AF118" s="24"/>
      <c r="AG118" s="32"/>
      <c r="AH118" s="25"/>
      <c r="AI118" s="25"/>
      <c r="AW118" s="25"/>
      <c r="AY118" s="25"/>
      <c r="BA118" s="25"/>
      <c r="BC118" s="25"/>
      <c r="BE118" s="25"/>
      <c r="BG118" s="25"/>
    </row>
    <row r="119" s="21" customFormat="true" ht="12.75" hidden="true" customHeight="true" outlineLevel="0" collapsed="false">
      <c r="A119" s="20" t="n">
        <v>19118</v>
      </c>
      <c r="B119" s="21" t="s">
        <v>457</v>
      </c>
      <c r="C119" s="22" t="s">
        <v>458</v>
      </c>
      <c r="D119" s="21" t="s">
        <v>87</v>
      </c>
      <c r="E119" s="22" t="s">
        <v>88</v>
      </c>
      <c r="F119" s="21" t="s">
        <v>64</v>
      </c>
      <c r="G119" s="23" t="s">
        <v>65</v>
      </c>
      <c r="H119" s="23"/>
      <c r="I119" s="23" t="s">
        <v>89</v>
      </c>
      <c r="J119" s="23" t="s">
        <v>67</v>
      </c>
      <c r="K119" s="23" t="s">
        <v>111</v>
      </c>
      <c r="L119" s="23" t="s">
        <v>91</v>
      </c>
      <c r="M119" s="23" t="s">
        <v>92</v>
      </c>
      <c r="N119" s="23" t="s">
        <v>64</v>
      </c>
      <c r="O119" s="24" t="n">
        <v>43438</v>
      </c>
      <c r="P119" s="25" t="n">
        <v>9140</v>
      </c>
      <c r="Q119" s="26"/>
      <c r="R119" s="25"/>
      <c r="S119" s="25"/>
      <c r="T119" s="25"/>
      <c r="U119" s="25"/>
      <c r="V119" s="25"/>
      <c r="W119" s="25"/>
      <c r="X119" s="27"/>
      <c r="Y119" s="27"/>
      <c r="Z119" s="25"/>
      <c r="AA119" s="28" t="s">
        <v>93</v>
      </c>
      <c r="AB119" s="29"/>
      <c r="AC119" s="30" t="n">
        <f aca="false">IF(AA119=Tables!J$5,AB119*P119,)</f>
        <v>0</v>
      </c>
      <c r="AD119" s="31"/>
      <c r="AE119" s="31"/>
      <c r="AF119" s="24"/>
      <c r="AG119" s="32"/>
      <c r="AH119" s="25"/>
      <c r="AI119" s="25"/>
      <c r="AW119" s="25"/>
      <c r="AY119" s="25"/>
      <c r="BA119" s="25"/>
      <c r="BC119" s="25"/>
      <c r="BE119" s="25"/>
      <c r="BG119" s="25"/>
    </row>
    <row r="120" s="21" customFormat="true" ht="12.75" hidden="true" customHeight="true" outlineLevel="0" collapsed="false">
      <c r="A120" s="20" t="n">
        <v>19119</v>
      </c>
      <c r="B120" s="21" t="s">
        <v>459</v>
      </c>
      <c r="C120" s="22" t="s">
        <v>460</v>
      </c>
      <c r="D120" s="21" t="s">
        <v>87</v>
      </c>
      <c r="E120" s="22" t="s">
        <v>88</v>
      </c>
      <c r="F120" s="21" t="s">
        <v>64</v>
      </c>
      <c r="G120" s="23" t="s">
        <v>65</v>
      </c>
      <c r="H120" s="23" t="s">
        <v>172</v>
      </c>
      <c r="I120" s="23" t="s">
        <v>89</v>
      </c>
      <c r="J120" s="23" t="s">
        <v>67</v>
      </c>
      <c r="K120" s="23" t="s">
        <v>68</v>
      </c>
      <c r="L120" s="23" t="s">
        <v>69</v>
      </c>
      <c r="M120" s="23" t="s">
        <v>70</v>
      </c>
      <c r="N120" s="23" t="s">
        <v>64</v>
      </c>
      <c r="O120" s="24" t="n">
        <v>43441</v>
      </c>
      <c r="P120" s="25" t="n">
        <v>86812</v>
      </c>
      <c r="Q120" s="26" t="s">
        <v>172</v>
      </c>
      <c r="R120" s="25"/>
      <c r="S120" s="25"/>
      <c r="T120" s="25"/>
      <c r="U120" s="25"/>
      <c r="V120" s="25"/>
      <c r="W120" s="25"/>
      <c r="X120" s="27"/>
      <c r="Y120" s="27"/>
      <c r="Z120" s="25"/>
      <c r="AA120" s="28" t="s">
        <v>93</v>
      </c>
      <c r="AB120" s="29"/>
      <c r="AC120" s="30" t="n">
        <f aca="false">IF(AA120=Tables!J$5,AB120*P120,)</f>
        <v>0</v>
      </c>
      <c r="AD120" s="31"/>
      <c r="AE120" s="31"/>
      <c r="AF120" s="24"/>
      <c r="AG120" s="32"/>
      <c r="AH120" s="25"/>
      <c r="AI120" s="25"/>
      <c r="AW120" s="25"/>
      <c r="AY120" s="25"/>
      <c r="BA120" s="25"/>
      <c r="BC120" s="25"/>
      <c r="BE120" s="25"/>
      <c r="BG120" s="25"/>
    </row>
    <row r="121" s="21" customFormat="true" ht="12.75" hidden="true" customHeight="true" outlineLevel="0" collapsed="false">
      <c r="A121" s="20" t="n">
        <v>19120</v>
      </c>
      <c r="B121" s="21" t="s">
        <v>461</v>
      </c>
      <c r="C121" s="22" t="s">
        <v>462</v>
      </c>
      <c r="D121" s="21" t="s">
        <v>463</v>
      </c>
      <c r="E121" s="22" t="s">
        <v>464</v>
      </c>
      <c r="F121" s="21" t="s">
        <v>64</v>
      </c>
      <c r="G121" s="23" t="s">
        <v>65</v>
      </c>
      <c r="H121" s="23" t="s">
        <v>172</v>
      </c>
      <c r="I121" s="23" t="s">
        <v>66</v>
      </c>
      <c r="J121" s="23" t="s">
        <v>67</v>
      </c>
      <c r="K121" s="23" t="s">
        <v>111</v>
      </c>
      <c r="L121" s="23" t="s">
        <v>116</v>
      </c>
      <c r="M121" s="23" t="s">
        <v>92</v>
      </c>
      <c r="N121" s="23" t="s">
        <v>64</v>
      </c>
      <c r="O121" s="24" t="n">
        <v>43439</v>
      </c>
      <c r="P121" s="25" t="n">
        <v>977</v>
      </c>
      <c r="Q121" s="26"/>
      <c r="R121" s="25"/>
      <c r="S121" s="25"/>
      <c r="T121" s="25"/>
      <c r="U121" s="25"/>
      <c r="V121" s="25"/>
      <c r="W121" s="25"/>
      <c r="X121" s="27"/>
      <c r="Y121" s="27"/>
      <c r="Z121" s="25"/>
      <c r="AA121" s="28" t="s">
        <v>93</v>
      </c>
      <c r="AB121" s="29"/>
      <c r="AC121" s="30" t="n">
        <f aca="false">IF(AA121=Tables!J$5,AB121*P121,)</f>
        <v>0</v>
      </c>
      <c r="AD121" s="31"/>
      <c r="AE121" s="31"/>
      <c r="AF121" s="24"/>
      <c r="AG121" s="32"/>
      <c r="AH121" s="25"/>
      <c r="AI121" s="25"/>
      <c r="AW121" s="25"/>
      <c r="AY121" s="25"/>
      <c r="BA121" s="25"/>
      <c r="BC121" s="25"/>
      <c r="BE121" s="25"/>
      <c r="BG121" s="25"/>
    </row>
    <row r="122" s="21" customFormat="true" ht="12.75" hidden="false" customHeight="true" outlineLevel="0" collapsed="false">
      <c r="A122" s="20" t="n">
        <v>19121</v>
      </c>
      <c r="B122" s="21" t="s">
        <v>465</v>
      </c>
      <c r="C122" s="22" t="s">
        <v>466</v>
      </c>
      <c r="D122" s="21" t="s">
        <v>467</v>
      </c>
      <c r="E122" s="22" t="s">
        <v>88</v>
      </c>
      <c r="F122" s="21" t="s">
        <v>64</v>
      </c>
      <c r="G122" s="23" t="s">
        <v>65</v>
      </c>
      <c r="H122" s="23"/>
      <c r="I122" s="23" t="s">
        <v>66</v>
      </c>
      <c r="J122" s="23" t="s">
        <v>67</v>
      </c>
      <c r="K122" s="23" t="s">
        <v>111</v>
      </c>
      <c r="L122" s="23" t="s">
        <v>116</v>
      </c>
      <c r="M122" s="23" t="s">
        <v>92</v>
      </c>
      <c r="N122" s="23" t="s">
        <v>64</v>
      </c>
      <c r="O122" s="24" t="n">
        <v>43439</v>
      </c>
      <c r="P122" s="25" t="n">
        <v>7988</v>
      </c>
      <c r="Q122" s="26"/>
      <c r="R122" s="25" t="n">
        <v>1850</v>
      </c>
      <c r="S122" s="25"/>
      <c r="T122" s="25"/>
      <c r="U122" s="25"/>
      <c r="V122" s="25"/>
      <c r="W122" s="25"/>
      <c r="X122" s="27"/>
      <c r="Y122" s="27"/>
      <c r="Z122" s="25"/>
      <c r="AA122" s="28" t="s">
        <v>97</v>
      </c>
      <c r="AB122" s="29"/>
      <c r="AC122" s="30" t="n">
        <f aca="false">IF(AA122=Tables!J$5,AB122*P122,)</f>
        <v>0</v>
      </c>
      <c r="AD122" s="31"/>
      <c r="AE122" s="31"/>
      <c r="AF122" s="24"/>
      <c r="AG122" s="32"/>
      <c r="AH122" s="25"/>
      <c r="AI122" s="25"/>
      <c r="AW122" s="25"/>
      <c r="AY122" s="25"/>
      <c r="BA122" s="25"/>
      <c r="BC122" s="25"/>
      <c r="BE122" s="25"/>
      <c r="BG122" s="25"/>
    </row>
    <row r="123" s="21" customFormat="true" ht="12.75" hidden="true" customHeight="true" outlineLevel="0" collapsed="false">
      <c r="A123" s="20" t="n">
        <v>19122</v>
      </c>
      <c r="B123" s="21" t="s">
        <v>468</v>
      </c>
      <c r="C123" s="22" t="s">
        <v>469</v>
      </c>
      <c r="D123" s="21" t="s">
        <v>470</v>
      </c>
      <c r="E123" s="22" t="s">
        <v>265</v>
      </c>
      <c r="F123" s="21" t="s">
        <v>64</v>
      </c>
      <c r="G123" s="23" t="s">
        <v>65</v>
      </c>
      <c r="H123" s="23"/>
      <c r="I123" s="23" t="s">
        <v>173</v>
      </c>
      <c r="J123" s="23" t="s">
        <v>110</v>
      </c>
      <c r="K123" s="23" t="s">
        <v>111</v>
      </c>
      <c r="L123" s="23" t="s">
        <v>116</v>
      </c>
      <c r="M123" s="23" t="s">
        <v>92</v>
      </c>
      <c r="N123" s="23" t="s">
        <v>64</v>
      </c>
      <c r="O123" s="24" t="n">
        <v>43439</v>
      </c>
      <c r="P123" s="25" t="n">
        <v>198000</v>
      </c>
      <c r="Q123" s="26"/>
      <c r="R123" s="25"/>
      <c r="S123" s="25"/>
      <c r="T123" s="25"/>
      <c r="U123" s="25"/>
      <c r="V123" s="25"/>
      <c r="W123" s="25"/>
      <c r="X123" s="27"/>
      <c r="Y123" s="27"/>
      <c r="Z123" s="25"/>
      <c r="AA123" s="28" t="s">
        <v>141</v>
      </c>
      <c r="AB123" s="29"/>
      <c r="AC123" s="30" t="n">
        <f aca="false">IF(AA123=Tables!J$5,AB123*P123,)</f>
        <v>0</v>
      </c>
      <c r="AD123" s="31"/>
      <c r="AE123" s="31"/>
      <c r="AF123" s="24"/>
      <c r="AG123" s="32"/>
      <c r="AH123" s="25"/>
      <c r="AI123" s="25"/>
      <c r="AW123" s="25"/>
      <c r="AY123" s="25"/>
      <c r="BA123" s="25"/>
      <c r="BC123" s="25"/>
      <c r="BE123" s="25"/>
      <c r="BG123" s="25"/>
    </row>
    <row r="124" s="21" customFormat="true" ht="12.75" hidden="false" customHeight="true" outlineLevel="0" collapsed="false">
      <c r="A124" s="20" t="n">
        <v>19123</v>
      </c>
      <c r="B124" s="21" t="s">
        <v>471</v>
      </c>
      <c r="C124" s="22" t="s">
        <v>472</v>
      </c>
      <c r="D124" s="21" t="s">
        <v>473</v>
      </c>
      <c r="E124" s="22" t="s">
        <v>88</v>
      </c>
      <c r="F124" s="21" t="s">
        <v>64</v>
      </c>
      <c r="G124" s="23" t="s">
        <v>65</v>
      </c>
      <c r="H124" s="23"/>
      <c r="I124" s="23" t="s">
        <v>66</v>
      </c>
      <c r="J124" s="23" t="s">
        <v>67</v>
      </c>
      <c r="K124" s="23" t="s">
        <v>111</v>
      </c>
      <c r="L124" s="23" t="s">
        <v>116</v>
      </c>
      <c r="M124" s="23" t="s">
        <v>92</v>
      </c>
      <c r="N124" s="23" t="s">
        <v>64</v>
      </c>
      <c r="O124" s="24" t="n">
        <v>43473</v>
      </c>
      <c r="P124" s="25" t="n">
        <v>9980</v>
      </c>
      <c r="Q124" s="26"/>
      <c r="R124" s="25"/>
      <c r="S124" s="25"/>
      <c r="T124" s="25"/>
      <c r="U124" s="25"/>
      <c r="V124" s="25"/>
      <c r="W124" s="25"/>
      <c r="X124" s="27"/>
      <c r="Y124" s="27"/>
      <c r="Z124" s="25"/>
      <c r="AA124" s="28" t="s">
        <v>97</v>
      </c>
      <c r="AB124" s="29"/>
      <c r="AC124" s="30" t="n">
        <f aca="false">IF(AA124=Tables!J$5,AB124*P124,)</f>
        <v>0</v>
      </c>
      <c r="AD124" s="31"/>
      <c r="AE124" s="31"/>
      <c r="AF124" s="24"/>
      <c r="AG124" s="32"/>
      <c r="AH124" s="25"/>
      <c r="AI124" s="25"/>
      <c r="AW124" s="25"/>
      <c r="AY124" s="25"/>
      <c r="BA124" s="25"/>
      <c r="BC124" s="25"/>
      <c r="BE124" s="25"/>
      <c r="BG124" s="25"/>
    </row>
    <row r="125" s="21" customFormat="true" ht="12.75" hidden="false" customHeight="true" outlineLevel="0" collapsed="false">
      <c r="A125" s="20" t="n">
        <v>19124</v>
      </c>
      <c r="B125" s="21" t="s">
        <v>474</v>
      </c>
      <c r="C125" s="22" t="s">
        <v>475</v>
      </c>
      <c r="D125" s="21" t="s">
        <v>476</v>
      </c>
      <c r="E125" s="22" t="s">
        <v>88</v>
      </c>
      <c r="F125" s="21" t="s">
        <v>64</v>
      </c>
      <c r="G125" s="23" t="s">
        <v>65</v>
      </c>
      <c r="H125" s="23"/>
      <c r="I125" s="23" t="s">
        <v>173</v>
      </c>
      <c r="J125" s="23" t="s">
        <v>67</v>
      </c>
      <c r="K125" s="23" t="s">
        <v>111</v>
      </c>
      <c r="L125" s="23" t="s">
        <v>116</v>
      </c>
      <c r="M125" s="23" t="s">
        <v>92</v>
      </c>
      <c r="N125" s="23" t="s">
        <v>64</v>
      </c>
      <c r="O125" s="24" t="n">
        <v>43439</v>
      </c>
      <c r="P125" s="25" t="n">
        <v>1500</v>
      </c>
      <c r="Q125" s="26"/>
      <c r="R125" s="25"/>
      <c r="S125" s="25"/>
      <c r="T125" s="25"/>
      <c r="U125" s="25"/>
      <c r="V125" s="25"/>
      <c r="W125" s="25"/>
      <c r="X125" s="27"/>
      <c r="Y125" s="27"/>
      <c r="Z125" s="25"/>
      <c r="AA125" s="28" t="s">
        <v>97</v>
      </c>
      <c r="AB125" s="29"/>
      <c r="AC125" s="30" t="n">
        <f aca="false">IF(AA125=Tables!J$5,AB125*P125,)</f>
        <v>0</v>
      </c>
      <c r="AD125" s="31"/>
      <c r="AE125" s="31"/>
      <c r="AF125" s="24"/>
      <c r="AG125" s="32"/>
      <c r="AH125" s="25"/>
      <c r="AI125" s="25"/>
      <c r="AW125" s="25"/>
      <c r="AY125" s="25"/>
      <c r="BA125" s="25"/>
      <c r="BC125" s="25"/>
      <c r="BE125" s="25"/>
      <c r="BG125" s="25"/>
    </row>
    <row r="126" s="21" customFormat="true" ht="12.75" hidden="true" customHeight="true" outlineLevel="0" collapsed="false">
      <c r="A126" s="20" t="n">
        <v>19125</v>
      </c>
      <c r="B126" s="21" t="s">
        <v>477</v>
      </c>
      <c r="C126" s="22" t="s">
        <v>478</v>
      </c>
      <c r="D126" s="21" t="s">
        <v>87</v>
      </c>
      <c r="E126" s="22" t="s">
        <v>88</v>
      </c>
      <c r="F126" s="21" t="s">
        <v>64</v>
      </c>
      <c r="G126" s="23" t="s">
        <v>65</v>
      </c>
      <c r="H126" s="23"/>
      <c r="I126" s="23" t="s">
        <v>89</v>
      </c>
      <c r="J126" s="23" t="s">
        <v>67</v>
      </c>
      <c r="K126" s="23" t="s">
        <v>111</v>
      </c>
      <c r="L126" s="23" t="s">
        <v>91</v>
      </c>
      <c r="M126" s="23" t="s">
        <v>92</v>
      </c>
      <c r="N126" s="23" t="s">
        <v>64</v>
      </c>
      <c r="O126" s="24" t="n">
        <v>43440</v>
      </c>
      <c r="P126" s="25" t="n">
        <v>12660</v>
      </c>
      <c r="Q126" s="26"/>
      <c r="R126" s="25"/>
      <c r="S126" s="25"/>
      <c r="T126" s="25"/>
      <c r="U126" s="25"/>
      <c r="V126" s="25"/>
      <c r="W126" s="25"/>
      <c r="X126" s="27"/>
      <c r="Y126" s="27"/>
      <c r="Z126" s="25"/>
      <c r="AA126" s="28" t="s">
        <v>93</v>
      </c>
      <c r="AB126" s="29"/>
      <c r="AC126" s="30" t="n">
        <f aca="false">IF(AA126=Tables!J$5,AB126*P126,)</f>
        <v>0</v>
      </c>
      <c r="AD126" s="31"/>
      <c r="AE126" s="31"/>
      <c r="AF126" s="24"/>
      <c r="AG126" s="32"/>
      <c r="AH126" s="25"/>
      <c r="AI126" s="25"/>
      <c r="AW126" s="25"/>
      <c r="AY126" s="25"/>
      <c r="BA126" s="25"/>
      <c r="BC126" s="25"/>
      <c r="BE126" s="25"/>
      <c r="BG126" s="25"/>
    </row>
    <row r="127" s="21" customFormat="true" ht="12.75" hidden="true" customHeight="true" outlineLevel="0" collapsed="false">
      <c r="A127" s="20" t="n">
        <v>19126</v>
      </c>
      <c r="B127" s="21" t="s">
        <v>479</v>
      </c>
      <c r="C127" s="22" t="s">
        <v>480</v>
      </c>
      <c r="D127" s="21" t="s">
        <v>87</v>
      </c>
      <c r="E127" s="22" t="s">
        <v>88</v>
      </c>
      <c r="F127" s="21" t="s">
        <v>64</v>
      </c>
      <c r="G127" s="23" t="s">
        <v>65</v>
      </c>
      <c r="H127" s="23"/>
      <c r="I127" s="23" t="s">
        <v>89</v>
      </c>
      <c r="J127" s="23" t="s">
        <v>67</v>
      </c>
      <c r="K127" s="23" t="s">
        <v>111</v>
      </c>
      <c r="L127" s="23" t="s">
        <v>91</v>
      </c>
      <c r="M127" s="23" t="s">
        <v>92</v>
      </c>
      <c r="N127" s="23" t="s">
        <v>64</v>
      </c>
      <c r="O127" s="24" t="n">
        <v>43440</v>
      </c>
      <c r="P127" s="25" t="n">
        <v>15260</v>
      </c>
      <c r="Q127" s="26"/>
      <c r="R127" s="25"/>
      <c r="S127" s="25"/>
      <c r="T127" s="25"/>
      <c r="U127" s="25"/>
      <c r="V127" s="25"/>
      <c r="W127" s="25"/>
      <c r="X127" s="27"/>
      <c r="Y127" s="27"/>
      <c r="Z127" s="25"/>
      <c r="AA127" s="28" t="s">
        <v>93</v>
      </c>
      <c r="AB127" s="29"/>
      <c r="AC127" s="30" t="n">
        <f aca="false">IF(AA127=Tables!J$5,AB127*P127,)</f>
        <v>0</v>
      </c>
      <c r="AD127" s="31"/>
      <c r="AE127" s="31"/>
      <c r="AF127" s="24"/>
      <c r="AG127" s="32"/>
      <c r="AH127" s="25"/>
      <c r="AI127" s="25"/>
      <c r="AW127" s="25"/>
      <c r="AY127" s="25"/>
      <c r="BA127" s="25"/>
      <c r="BC127" s="25"/>
      <c r="BE127" s="25"/>
      <c r="BG127" s="25"/>
    </row>
    <row r="128" s="21" customFormat="true" ht="12.75" hidden="false" customHeight="true" outlineLevel="0" collapsed="false">
      <c r="A128" s="20" t="n">
        <v>19127</v>
      </c>
      <c r="B128" s="21" t="s">
        <v>481</v>
      </c>
      <c r="C128" s="22" t="s">
        <v>95</v>
      </c>
      <c r="E128" s="22" t="s">
        <v>464</v>
      </c>
      <c r="F128" s="21" t="s">
        <v>64</v>
      </c>
      <c r="G128" s="23" t="s">
        <v>104</v>
      </c>
      <c r="H128" s="23"/>
      <c r="I128" s="23" t="s">
        <v>66</v>
      </c>
      <c r="J128" s="23" t="s">
        <v>110</v>
      </c>
      <c r="K128" s="23" t="s">
        <v>111</v>
      </c>
      <c r="L128" s="23" t="s">
        <v>80</v>
      </c>
      <c r="M128" s="23" t="s">
        <v>70</v>
      </c>
      <c r="N128" s="23" t="s">
        <v>64</v>
      </c>
      <c r="O128" s="24" t="n">
        <v>43441</v>
      </c>
      <c r="P128" s="25" t="n">
        <v>1687</v>
      </c>
      <c r="Q128" s="26"/>
      <c r="R128" s="25"/>
      <c r="S128" s="25"/>
      <c r="T128" s="25"/>
      <c r="U128" s="25"/>
      <c r="V128" s="25"/>
      <c r="W128" s="25"/>
      <c r="X128" s="27" t="n">
        <v>0.15</v>
      </c>
      <c r="Y128" s="27" t="n">
        <v>0.05</v>
      </c>
      <c r="Z128" s="25"/>
      <c r="AA128" s="28" t="s">
        <v>97</v>
      </c>
      <c r="AB128" s="29" t="n">
        <v>0.05</v>
      </c>
      <c r="AC128" s="30" t="n">
        <f aca="false">IF(AA128=Tables!J$5,AB128*P128,)</f>
        <v>0</v>
      </c>
      <c r="AD128" s="31"/>
      <c r="AE128" s="31"/>
      <c r="AF128" s="24"/>
      <c r="AG128" s="32"/>
      <c r="AH128" s="25"/>
      <c r="AI128" s="25"/>
      <c r="AL128" s="21" t="s">
        <v>98</v>
      </c>
      <c r="AM128" s="21" t="s">
        <v>482</v>
      </c>
      <c r="AW128" s="25"/>
      <c r="AY128" s="25"/>
      <c r="BA128" s="25"/>
      <c r="BC128" s="25"/>
      <c r="BE128" s="25"/>
      <c r="BG128" s="25"/>
    </row>
    <row r="129" s="21" customFormat="true" ht="12.75" hidden="true" customHeight="true" outlineLevel="0" collapsed="false">
      <c r="A129" s="20" t="n">
        <v>19128</v>
      </c>
      <c r="B129" s="21" t="s">
        <v>483</v>
      </c>
      <c r="C129" s="22" t="s">
        <v>484</v>
      </c>
      <c r="D129" s="22" t="s">
        <v>114</v>
      </c>
      <c r="E129" s="22" t="s">
        <v>115</v>
      </c>
      <c r="F129" s="21" t="s">
        <v>64</v>
      </c>
      <c r="G129" s="23" t="s">
        <v>65</v>
      </c>
      <c r="H129" s="23"/>
      <c r="I129" s="23" t="s">
        <v>66</v>
      </c>
      <c r="J129" s="23" t="s">
        <v>67</v>
      </c>
      <c r="K129" s="23" t="s">
        <v>111</v>
      </c>
      <c r="L129" s="23" t="s">
        <v>116</v>
      </c>
      <c r="M129" s="23" t="s">
        <v>92</v>
      </c>
      <c r="N129" s="23" t="s">
        <v>64</v>
      </c>
      <c r="O129" s="24" t="n">
        <v>43445</v>
      </c>
      <c r="P129" s="25" t="n">
        <v>2400</v>
      </c>
      <c r="Q129" s="26"/>
      <c r="R129" s="25"/>
      <c r="S129" s="25"/>
      <c r="T129" s="25"/>
      <c r="U129" s="25"/>
      <c r="V129" s="25"/>
      <c r="W129" s="25"/>
      <c r="X129" s="27"/>
      <c r="Y129" s="27"/>
      <c r="Z129" s="25"/>
      <c r="AA129" s="28" t="s">
        <v>93</v>
      </c>
      <c r="AB129" s="29"/>
      <c r="AC129" s="30" t="n">
        <f aca="false">IF(AA129=Tables!J$5,AB129*P129,)</f>
        <v>0</v>
      </c>
      <c r="AD129" s="31"/>
      <c r="AE129" s="31"/>
      <c r="AF129" s="24"/>
      <c r="AG129" s="32"/>
      <c r="AH129" s="25"/>
      <c r="AI129" s="25"/>
      <c r="AW129" s="25"/>
      <c r="AY129" s="25"/>
      <c r="BA129" s="25"/>
      <c r="BC129" s="25"/>
      <c r="BE129" s="25"/>
      <c r="BG129" s="25"/>
    </row>
    <row r="130" s="21" customFormat="true" ht="12.75" hidden="true" customHeight="true" outlineLevel="0" collapsed="false">
      <c r="A130" s="20" t="n">
        <v>19129</v>
      </c>
      <c r="B130" s="21" t="s">
        <v>485</v>
      </c>
      <c r="C130" s="21" t="s">
        <v>441</v>
      </c>
      <c r="D130" s="21" t="s">
        <v>486</v>
      </c>
      <c r="E130" s="22" t="s">
        <v>338</v>
      </c>
      <c r="F130" s="21" t="s">
        <v>64</v>
      </c>
      <c r="G130" s="23" t="s">
        <v>104</v>
      </c>
      <c r="H130" s="23" t="n">
        <v>11450</v>
      </c>
      <c r="I130" s="23" t="s">
        <v>66</v>
      </c>
      <c r="J130" s="23" t="s">
        <v>110</v>
      </c>
      <c r="K130" s="23" t="s">
        <v>68</v>
      </c>
      <c r="L130" s="23" t="s">
        <v>140</v>
      </c>
      <c r="M130" s="23" t="s">
        <v>70</v>
      </c>
      <c r="N130" s="23" t="s">
        <v>64</v>
      </c>
      <c r="O130" s="24" t="n">
        <v>43544</v>
      </c>
      <c r="P130" s="25" t="n">
        <v>787957</v>
      </c>
      <c r="Q130" s="26"/>
      <c r="R130" s="25" t="n">
        <v>22909</v>
      </c>
      <c r="S130" s="25"/>
      <c r="T130" s="25"/>
      <c r="U130" s="25"/>
      <c r="V130" s="25"/>
      <c r="W130" s="25"/>
      <c r="X130" s="27"/>
      <c r="Y130" s="27"/>
      <c r="Z130" s="25"/>
      <c r="AA130" s="28" t="s">
        <v>93</v>
      </c>
      <c r="AB130" s="29" t="n">
        <v>0.05</v>
      </c>
      <c r="AC130" s="30" t="n">
        <f aca="false">IF(AA130=Tables!J$5,AB130*P130,)</f>
        <v>0</v>
      </c>
      <c r="AD130" s="31"/>
      <c r="AE130" s="31"/>
      <c r="AF130" s="24"/>
      <c r="AG130" s="32"/>
      <c r="AH130" s="25"/>
      <c r="AI130" s="25"/>
      <c r="AL130" s="21" t="s">
        <v>83</v>
      </c>
      <c r="AM130" s="21" t="s">
        <v>487</v>
      </c>
      <c r="AW130" s="25"/>
      <c r="AY130" s="25"/>
      <c r="BA130" s="25"/>
      <c r="BC130" s="25"/>
      <c r="BE130" s="25"/>
      <c r="BG130" s="25"/>
    </row>
    <row r="131" s="21" customFormat="true" ht="12.75" hidden="true" customHeight="true" outlineLevel="0" collapsed="false">
      <c r="A131" s="20" t="n">
        <v>19130</v>
      </c>
      <c r="B131" s="21" t="s">
        <v>488</v>
      </c>
      <c r="C131" s="22" t="s">
        <v>489</v>
      </c>
      <c r="E131" s="22" t="s">
        <v>88</v>
      </c>
      <c r="F131" s="21" t="s">
        <v>64</v>
      </c>
      <c r="G131" s="23" t="s">
        <v>65</v>
      </c>
      <c r="H131" s="23"/>
      <c r="I131" s="23" t="s">
        <v>173</v>
      </c>
      <c r="J131" s="23" t="s">
        <v>67</v>
      </c>
      <c r="K131" s="23" t="s">
        <v>68</v>
      </c>
      <c r="L131" s="23" t="s">
        <v>80</v>
      </c>
      <c r="M131" s="23" t="s">
        <v>70</v>
      </c>
      <c r="N131" s="23" t="s">
        <v>64</v>
      </c>
      <c r="O131" s="24" t="n">
        <v>43453</v>
      </c>
      <c r="P131" s="25" t="n">
        <v>383122</v>
      </c>
      <c r="Q131" s="26"/>
      <c r="R131" s="25"/>
      <c r="S131" s="25"/>
      <c r="T131" s="25"/>
      <c r="U131" s="25"/>
      <c r="V131" s="25"/>
      <c r="W131" s="25"/>
      <c r="X131" s="27" t="n">
        <v>0.15</v>
      </c>
      <c r="Y131" s="27" t="n">
        <v>0.03</v>
      </c>
      <c r="Z131" s="25"/>
      <c r="AA131" s="28" t="s">
        <v>71</v>
      </c>
      <c r="AB131" s="29" t="n">
        <v>0.05</v>
      </c>
      <c r="AC131" s="30" t="n">
        <f aca="false">IF(AA131=Tables!J$5,AB131*P131,)</f>
        <v>0</v>
      </c>
      <c r="AD131" s="31"/>
      <c r="AE131" s="31"/>
      <c r="AF131" s="24"/>
      <c r="AG131" s="32"/>
      <c r="AH131" s="25"/>
      <c r="AI131" s="25"/>
      <c r="AJ131" s="21" t="s">
        <v>241</v>
      </c>
      <c r="AK131" s="21" t="s">
        <v>490</v>
      </c>
      <c r="AL131" s="21" t="s">
        <v>241</v>
      </c>
      <c r="AM131" s="21" t="s">
        <v>490</v>
      </c>
      <c r="AW131" s="25"/>
      <c r="AY131" s="25"/>
      <c r="BA131" s="25"/>
      <c r="BC131" s="25"/>
      <c r="BE131" s="25"/>
      <c r="BG131" s="25"/>
    </row>
    <row r="132" s="21" customFormat="true" ht="12.75" hidden="true" customHeight="true" outlineLevel="0" collapsed="false">
      <c r="A132" s="20" t="n">
        <v>19131</v>
      </c>
      <c r="B132" s="21" t="s">
        <v>491</v>
      </c>
      <c r="C132" s="22" t="s">
        <v>441</v>
      </c>
      <c r="D132" s="21" t="s">
        <v>492</v>
      </c>
      <c r="E132" s="22" t="s">
        <v>76</v>
      </c>
      <c r="F132" s="21" t="s">
        <v>64</v>
      </c>
      <c r="G132" s="23" t="s">
        <v>65</v>
      </c>
      <c r="H132" s="23" t="n">
        <v>8576</v>
      </c>
      <c r="I132" s="23" t="s">
        <v>66</v>
      </c>
      <c r="J132" s="23" t="s">
        <v>67</v>
      </c>
      <c r="K132" s="23" t="s">
        <v>68</v>
      </c>
      <c r="L132" s="23" t="s">
        <v>106</v>
      </c>
      <c r="M132" s="23" t="s">
        <v>70</v>
      </c>
      <c r="N132" s="23" t="s">
        <v>64</v>
      </c>
      <c r="O132" s="24" t="n">
        <v>43448</v>
      </c>
      <c r="P132" s="25" t="n">
        <v>261049</v>
      </c>
      <c r="Q132" s="26" t="n">
        <f aca="false">P132/H132</f>
        <v>30.4394822761194</v>
      </c>
      <c r="R132" s="25"/>
      <c r="S132" s="25"/>
      <c r="T132" s="25"/>
      <c r="U132" s="25"/>
      <c r="V132" s="25"/>
      <c r="W132" s="25"/>
      <c r="X132" s="27"/>
      <c r="Y132" s="27"/>
      <c r="Z132" s="25"/>
      <c r="AA132" s="28" t="s">
        <v>71</v>
      </c>
      <c r="AB132" s="29"/>
      <c r="AC132" s="30" t="n">
        <f aca="false">IF(AA132=Tables!J$5,AB132*P132,)</f>
        <v>0</v>
      </c>
      <c r="AD132" s="31"/>
      <c r="AE132" s="31"/>
      <c r="AF132" s="24"/>
      <c r="AG132" s="32"/>
      <c r="AH132" s="25"/>
      <c r="AI132" s="25"/>
      <c r="AW132" s="25"/>
      <c r="AY132" s="25"/>
      <c r="BA132" s="25"/>
      <c r="BC132" s="25"/>
      <c r="BE132" s="25"/>
      <c r="BG132" s="25"/>
    </row>
    <row r="133" s="21" customFormat="true" ht="12.75" hidden="true" customHeight="true" outlineLevel="0" collapsed="false">
      <c r="A133" s="20" t="n">
        <v>19132</v>
      </c>
      <c r="B133" s="21" t="s">
        <v>493</v>
      </c>
      <c r="C133" s="22" t="s">
        <v>285</v>
      </c>
      <c r="D133" s="21" t="s">
        <v>264</v>
      </c>
      <c r="E133" s="22" t="s">
        <v>265</v>
      </c>
      <c r="F133" s="21" t="s">
        <v>64</v>
      </c>
      <c r="G133" s="23" t="s">
        <v>65</v>
      </c>
      <c r="H133" s="23"/>
      <c r="I133" s="23" t="s">
        <v>66</v>
      </c>
      <c r="J133" s="23" t="s">
        <v>67</v>
      </c>
      <c r="K133" s="23" t="s">
        <v>111</v>
      </c>
      <c r="L133" s="23" t="s">
        <v>116</v>
      </c>
      <c r="M133" s="23" t="s">
        <v>92</v>
      </c>
      <c r="N133" s="23" t="s">
        <v>64</v>
      </c>
      <c r="O133" s="24" t="n">
        <v>43445</v>
      </c>
      <c r="P133" s="25" t="n">
        <v>1500</v>
      </c>
      <c r="Q133" s="26"/>
      <c r="R133" s="25"/>
      <c r="S133" s="25"/>
      <c r="T133" s="25"/>
      <c r="U133" s="25"/>
      <c r="V133" s="25"/>
      <c r="W133" s="25"/>
      <c r="X133" s="27"/>
      <c r="Y133" s="27"/>
      <c r="Z133" s="25"/>
      <c r="AA133" s="28" t="s">
        <v>93</v>
      </c>
      <c r="AB133" s="29"/>
      <c r="AC133" s="30" t="n">
        <f aca="false">IF(AA133=Tables!J$5,AB133*P133,)</f>
        <v>0</v>
      </c>
      <c r="AD133" s="31"/>
      <c r="AE133" s="31"/>
      <c r="AF133" s="24"/>
      <c r="AG133" s="32"/>
      <c r="AH133" s="25"/>
      <c r="AI133" s="25"/>
      <c r="AW133" s="25"/>
      <c r="AY133" s="25"/>
      <c r="BA133" s="25"/>
      <c r="BC133" s="25"/>
      <c r="BE133" s="25"/>
      <c r="BG133" s="25"/>
    </row>
    <row r="134" s="21" customFormat="true" ht="12.75" hidden="false" customHeight="true" outlineLevel="0" collapsed="false">
      <c r="A134" s="20" t="n">
        <v>19133</v>
      </c>
      <c r="B134" s="21" t="s">
        <v>494</v>
      </c>
      <c r="C134" s="22" t="s">
        <v>239</v>
      </c>
      <c r="D134" s="21" t="s">
        <v>495</v>
      </c>
      <c r="E134" s="22" t="s">
        <v>88</v>
      </c>
      <c r="F134" s="21" t="s">
        <v>64</v>
      </c>
      <c r="G134" s="23" t="s">
        <v>65</v>
      </c>
      <c r="H134" s="23" t="n">
        <v>41206</v>
      </c>
      <c r="I134" s="23" t="s">
        <v>173</v>
      </c>
      <c r="J134" s="23" t="s">
        <v>90</v>
      </c>
      <c r="K134" s="23" t="s">
        <v>68</v>
      </c>
      <c r="L134" s="23" t="s">
        <v>80</v>
      </c>
      <c r="M134" s="23" t="s">
        <v>70</v>
      </c>
      <c r="N134" s="23" t="s">
        <v>64</v>
      </c>
      <c r="O134" s="24" t="n">
        <v>43447</v>
      </c>
      <c r="P134" s="25" t="n">
        <v>54413</v>
      </c>
      <c r="Q134" s="26" t="n">
        <f aca="false">P134/H134</f>
        <v>1.32051157598408</v>
      </c>
      <c r="R134" s="25"/>
      <c r="S134" s="25"/>
      <c r="T134" s="25"/>
      <c r="U134" s="25"/>
      <c r="V134" s="25"/>
      <c r="W134" s="25"/>
      <c r="X134" s="27" t="n">
        <v>0.15</v>
      </c>
      <c r="Y134" s="27" t="n">
        <v>0.05</v>
      </c>
      <c r="Z134" s="25"/>
      <c r="AA134" s="28" t="s">
        <v>71</v>
      </c>
      <c r="AB134" s="29" t="n">
        <v>0.3</v>
      </c>
      <c r="AC134" s="30" t="n">
        <f aca="false">IF(AA134=Tables!J$5,AB134*P134,)</f>
        <v>0</v>
      </c>
      <c r="AD134" s="31"/>
      <c r="AE134" s="31"/>
      <c r="AF134" s="24"/>
      <c r="AG134" s="32"/>
      <c r="AH134" s="25"/>
      <c r="AI134" s="25"/>
      <c r="AL134" s="21" t="s">
        <v>241</v>
      </c>
      <c r="AM134" s="21" t="s">
        <v>496</v>
      </c>
      <c r="AW134" s="25"/>
      <c r="AY134" s="25"/>
      <c r="BA134" s="25"/>
      <c r="BC134" s="25"/>
      <c r="BE134" s="25"/>
      <c r="BG134" s="25"/>
    </row>
    <row r="135" s="21" customFormat="true" ht="12.75" hidden="true" customHeight="true" outlineLevel="0" collapsed="false">
      <c r="A135" s="20" t="n">
        <v>19134</v>
      </c>
      <c r="B135" s="21" t="s">
        <v>497</v>
      </c>
      <c r="C135" s="22" t="s">
        <v>498</v>
      </c>
      <c r="D135" s="21" t="s">
        <v>114</v>
      </c>
      <c r="E135" s="22" t="s">
        <v>115</v>
      </c>
      <c r="F135" s="21" t="s">
        <v>64</v>
      </c>
      <c r="G135" s="23" t="s">
        <v>65</v>
      </c>
      <c r="H135" s="23"/>
      <c r="I135" s="23" t="s">
        <v>66</v>
      </c>
      <c r="J135" s="23" t="s">
        <v>67</v>
      </c>
      <c r="K135" s="23" t="s">
        <v>111</v>
      </c>
      <c r="L135" s="23" t="s">
        <v>116</v>
      </c>
      <c r="M135" s="23" t="s">
        <v>92</v>
      </c>
      <c r="N135" s="23" t="s">
        <v>64</v>
      </c>
      <c r="O135" s="42" t="n">
        <v>43481</v>
      </c>
      <c r="P135" s="38" t="n">
        <v>73900</v>
      </c>
      <c r="Q135" s="43"/>
      <c r="R135" s="38"/>
      <c r="S135" s="38"/>
      <c r="T135" s="38"/>
      <c r="U135" s="38"/>
      <c r="V135" s="38"/>
      <c r="W135" s="38"/>
      <c r="X135" s="44"/>
      <c r="Y135" s="44"/>
      <c r="Z135" s="38"/>
      <c r="AA135" s="39" t="s">
        <v>71</v>
      </c>
      <c r="AB135" s="29"/>
      <c r="AC135" s="30" t="n">
        <f aca="false">IF(AA135=Tables!J$5,AB135*P135,)</f>
        <v>0</v>
      </c>
      <c r="AD135" s="31"/>
      <c r="AE135" s="31"/>
      <c r="AF135" s="24"/>
      <c r="AG135" s="32"/>
      <c r="AH135" s="25"/>
      <c r="AI135" s="25"/>
      <c r="AW135" s="25"/>
      <c r="AY135" s="25"/>
      <c r="BA135" s="25"/>
      <c r="BC135" s="25"/>
      <c r="BE135" s="25"/>
      <c r="BG135" s="25"/>
    </row>
    <row r="136" s="21" customFormat="true" ht="12.75" hidden="false" customHeight="true" outlineLevel="0" collapsed="false">
      <c r="A136" s="20" t="n">
        <v>19135</v>
      </c>
      <c r="B136" s="21" t="s">
        <v>499</v>
      </c>
      <c r="C136" s="22" t="s">
        <v>500</v>
      </c>
      <c r="D136" s="21" t="s">
        <v>87</v>
      </c>
      <c r="E136" s="22" t="s">
        <v>88</v>
      </c>
      <c r="F136" s="21" t="s">
        <v>64</v>
      </c>
      <c r="G136" s="23" t="s">
        <v>65</v>
      </c>
      <c r="H136" s="23"/>
      <c r="I136" s="23" t="s">
        <v>89</v>
      </c>
      <c r="J136" s="23" t="s">
        <v>67</v>
      </c>
      <c r="K136" s="23" t="s">
        <v>111</v>
      </c>
      <c r="L136" s="23" t="s">
        <v>91</v>
      </c>
      <c r="M136" s="23" t="s">
        <v>92</v>
      </c>
      <c r="N136" s="23" t="s">
        <v>64</v>
      </c>
      <c r="O136" s="24" t="n">
        <v>43448</v>
      </c>
      <c r="P136" s="25" t="n">
        <v>228921</v>
      </c>
      <c r="Q136" s="26"/>
      <c r="R136" s="25"/>
      <c r="S136" s="25"/>
      <c r="T136" s="25"/>
      <c r="U136" s="25"/>
      <c r="V136" s="25"/>
      <c r="W136" s="25"/>
      <c r="X136" s="27"/>
      <c r="Y136" s="27"/>
      <c r="Z136" s="25"/>
      <c r="AA136" s="28" t="s">
        <v>209</v>
      </c>
      <c r="AB136" s="29"/>
      <c r="AC136" s="30" t="n">
        <f aca="false">IF(AA136=Tables!J$5,AB136*P136,)</f>
        <v>0</v>
      </c>
      <c r="AD136" s="31"/>
      <c r="AE136" s="31"/>
      <c r="AF136" s="24"/>
      <c r="AG136" s="32"/>
      <c r="AH136" s="25"/>
      <c r="AI136" s="25"/>
      <c r="AW136" s="25"/>
      <c r="AY136" s="25"/>
      <c r="BA136" s="25"/>
      <c r="BC136" s="25"/>
      <c r="BE136" s="25"/>
      <c r="BG136" s="25"/>
    </row>
    <row r="137" s="21" customFormat="true" ht="12.75" hidden="true" customHeight="true" outlineLevel="0" collapsed="false">
      <c r="A137" s="20" t="n">
        <v>19136</v>
      </c>
      <c r="B137" s="21" t="s">
        <v>501</v>
      </c>
      <c r="C137" s="22" t="s">
        <v>502</v>
      </c>
      <c r="D137" s="21" t="s">
        <v>87</v>
      </c>
      <c r="E137" s="22" t="s">
        <v>88</v>
      </c>
      <c r="F137" s="21" t="s">
        <v>64</v>
      </c>
      <c r="G137" s="23" t="s">
        <v>65</v>
      </c>
      <c r="H137" s="23"/>
      <c r="I137" s="23" t="s">
        <v>89</v>
      </c>
      <c r="J137" s="23" t="s">
        <v>67</v>
      </c>
      <c r="K137" s="23" t="s">
        <v>111</v>
      </c>
      <c r="L137" s="23" t="s">
        <v>91</v>
      </c>
      <c r="M137" s="23" t="s">
        <v>92</v>
      </c>
      <c r="N137" s="23" t="s">
        <v>64</v>
      </c>
      <c r="O137" s="24" t="s">
        <v>223</v>
      </c>
      <c r="P137" s="38" t="n">
        <v>0</v>
      </c>
      <c r="Q137" s="26"/>
      <c r="R137" s="25"/>
      <c r="S137" s="25"/>
      <c r="T137" s="25"/>
      <c r="U137" s="25"/>
      <c r="V137" s="25"/>
      <c r="W137" s="25"/>
      <c r="X137" s="27"/>
      <c r="Y137" s="27"/>
      <c r="Z137" s="25"/>
      <c r="AA137" s="39" t="s">
        <v>141</v>
      </c>
      <c r="AB137" s="29"/>
      <c r="AC137" s="30" t="n">
        <f aca="false">IF(AA137=Tables!J$5,AB137*P137,)</f>
        <v>0</v>
      </c>
      <c r="AD137" s="31"/>
      <c r="AE137" s="31"/>
      <c r="AF137" s="24"/>
      <c r="AG137" s="32"/>
      <c r="AH137" s="25"/>
      <c r="AI137" s="25"/>
      <c r="AW137" s="25"/>
      <c r="AY137" s="25"/>
      <c r="BA137" s="25"/>
      <c r="BC137" s="25"/>
      <c r="BE137" s="25"/>
      <c r="BG137" s="25"/>
    </row>
    <row r="138" s="21" customFormat="true" ht="12.75" hidden="false" customHeight="true" outlineLevel="0" collapsed="false">
      <c r="A138" s="20" t="n">
        <v>19137</v>
      </c>
      <c r="B138" s="21" t="s">
        <v>503</v>
      </c>
      <c r="C138" s="22" t="s">
        <v>504</v>
      </c>
      <c r="D138" s="21" t="s">
        <v>505</v>
      </c>
      <c r="E138" s="22" t="s">
        <v>506</v>
      </c>
      <c r="F138" s="21" t="s">
        <v>64</v>
      </c>
      <c r="G138" s="23" t="s">
        <v>104</v>
      </c>
      <c r="H138" s="23"/>
      <c r="I138" s="23" t="s">
        <v>504</v>
      </c>
      <c r="J138" s="23" t="s">
        <v>67</v>
      </c>
      <c r="K138" s="23" t="s">
        <v>68</v>
      </c>
      <c r="L138" s="23" t="s">
        <v>507</v>
      </c>
      <c r="M138" s="23" t="s">
        <v>208</v>
      </c>
      <c r="N138" s="23" t="s">
        <v>64</v>
      </c>
      <c r="O138" s="24" t="n">
        <v>43468</v>
      </c>
      <c r="P138" s="25" t="n">
        <v>7800</v>
      </c>
      <c r="Q138" s="26"/>
      <c r="R138" s="25"/>
      <c r="S138" s="25"/>
      <c r="T138" s="25"/>
      <c r="U138" s="25"/>
      <c r="V138" s="25"/>
      <c r="W138" s="25"/>
      <c r="X138" s="27"/>
      <c r="Y138" s="27"/>
      <c r="Z138" s="25"/>
      <c r="AA138" s="28" t="s">
        <v>97</v>
      </c>
      <c r="AB138" s="29" t="n">
        <v>0.5</v>
      </c>
      <c r="AC138" s="30" t="n">
        <f aca="false">IF(AA138=Tables!J$5,AB138*P138,)</f>
        <v>0</v>
      </c>
      <c r="AD138" s="31"/>
      <c r="AE138" s="31"/>
      <c r="AF138" s="24"/>
      <c r="AG138" s="32"/>
      <c r="AH138" s="25"/>
      <c r="AI138" s="25"/>
      <c r="AW138" s="25"/>
      <c r="AY138" s="25"/>
      <c r="BA138" s="25"/>
      <c r="BC138" s="25"/>
      <c r="BE138" s="25"/>
      <c r="BG138" s="25"/>
    </row>
    <row r="139" s="21" customFormat="true" ht="12.75" hidden="true" customHeight="true" outlineLevel="0" collapsed="false">
      <c r="A139" s="20" t="n">
        <v>19138</v>
      </c>
      <c r="B139" s="21" t="s">
        <v>508</v>
      </c>
      <c r="C139" s="22" t="s">
        <v>509</v>
      </c>
      <c r="D139" s="21" t="s">
        <v>114</v>
      </c>
      <c r="E139" s="22" t="s">
        <v>115</v>
      </c>
      <c r="F139" s="21" t="s">
        <v>64</v>
      </c>
      <c r="G139" s="23" t="s">
        <v>65</v>
      </c>
      <c r="H139" s="23"/>
      <c r="I139" s="23" t="s">
        <v>66</v>
      </c>
      <c r="J139" s="23" t="s">
        <v>67</v>
      </c>
      <c r="K139" s="23" t="s">
        <v>111</v>
      </c>
      <c r="L139" s="23" t="s">
        <v>116</v>
      </c>
      <c r="M139" s="23" t="s">
        <v>92</v>
      </c>
      <c r="N139" s="23" t="s">
        <v>64</v>
      </c>
      <c r="O139" s="24" t="n">
        <v>43455</v>
      </c>
      <c r="P139" s="25" t="n">
        <v>5923</v>
      </c>
      <c r="Q139" s="26"/>
      <c r="R139" s="25"/>
      <c r="S139" s="25"/>
      <c r="T139" s="25"/>
      <c r="U139" s="25"/>
      <c r="V139" s="25"/>
      <c r="W139" s="25"/>
      <c r="X139" s="27"/>
      <c r="Y139" s="27"/>
      <c r="Z139" s="25"/>
      <c r="AA139" s="28" t="s">
        <v>93</v>
      </c>
      <c r="AB139" s="29"/>
      <c r="AC139" s="30" t="n">
        <f aca="false">IF(AA139=Tables!J$5,AB139*P139,)</f>
        <v>0</v>
      </c>
      <c r="AD139" s="31"/>
      <c r="AE139" s="31"/>
      <c r="AF139" s="24"/>
      <c r="AG139" s="32"/>
      <c r="AH139" s="25"/>
      <c r="AI139" s="25"/>
      <c r="AW139" s="25"/>
      <c r="AY139" s="25"/>
      <c r="BA139" s="25"/>
      <c r="BC139" s="25"/>
      <c r="BE139" s="25"/>
      <c r="BG139" s="25"/>
    </row>
    <row r="140" s="21" customFormat="true" ht="12.75" hidden="true" customHeight="true" outlineLevel="0" collapsed="false">
      <c r="A140" s="20" t="n">
        <v>19139</v>
      </c>
      <c r="B140" s="21" t="s">
        <v>510</v>
      </c>
      <c r="C140" s="22" t="s">
        <v>511</v>
      </c>
      <c r="E140" s="22" t="s">
        <v>512</v>
      </c>
      <c r="F140" s="21" t="s">
        <v>64</v>
      </c>
      <c r="G140" s="23" t="s">
        <v>65</v>
      </c>
      <c r="H140" s="23"/>
      <c r="I140" s="23" t="s">
        <v>89</v>
      </c>
      <c r="J140" s="23" t="s">
        <v>67</v>
      </c>
      <c r="K140" s="23" t="s">
        <v>68</v>
      </c>
      <c r="L140" s="23" t="s">
        <v>91</v>
      </c>
      <c r="M140" s="23" t="s">
        <v>92</v>
      </c>
      <c r="N140" s="23" t="s">
        <v>64</v>
      </c>
      <c r="O140" s="24" t="n">
        <v>43455</v>
      </c>
      <c r="P140" s="25" t="n">
        <v>30780</v>
      </c>
      <c r="Q140" s="26"/>
      <c r="R140" s="25"/>
      <c r="S140" s="25"/>
      <c r="T140" s="25"/>
      <c r="U140" s="25"/>
      <c r="V140" s="25"/>
      <c r="W140" s="25"/>
      <c r="X140" s="27"/>
      <c r="Y140" s="27"/>
      <c r="Z140" s="25"/>
      <c r="AA140" s="28" t="s">
        <v>93</v>
      </c>
      <c r="AB140" s="29"/>
      <c r="AC140" s="30" t="n">
        <f aca="false">IF(AA140=Tables!J$5,AB140*P140,)</f>
        <v>0</v>
      </c>
      <c r="AD140" s="31"/>
      <c r="AE140" s="31"/>
      <c r="AF140" s="24"/>
      <c r="AG140" s="32"/>
      <c r="AH140" s="25"/>
      <c r="AI140" s="25"/>
      <c r="AW140" s="25"/>
      <c r="AY140" s="25"/>
      <c r="BA140" s="25"/>
      <c r="BC140" s="25"/>
      <c r="BE140" s="25"/>
      <c r="BG140" s="25"/>
    </row>
    <row r="141" s="21" customFormat="true" ht="12.75" hidden="true" customHeight="true" outlineLevel="0" collapsed="false">
      <c r="A141" s="20" t="n">
        <v>19140</v>
      </c>
      <c r="B141" s="21" t="s">
        <v>513</v>
      </c>
      <c r="C141" s="22" t="s">
        <v>342</v>
      </c>
      <c r="D141" s="21" t="s">
        <v>514</v>
      </c>
      <c r="E141" s="22" t="s">
        <v>254</v>
      </c>
      <c r="F141" s="21" t="s">
        <v>64</v>
      </c>
      <c r="G141" s="23" t="s">
        <v>65</v>
      </c>
      <c r="H141" s="23"/>
      <c r="I141" s="23" t="s">
        <v>66</v>
      </c>
      <c r="J141" s="23" t="s">
        <v>67</v>
      </c>
      <c r="K141" s="23" t="s">
        <v>111</v>
      </c>
      <c r="L141" s="23" t="s">
        <v>116</v>
      </c>
      <c r="M141" s="23" t="s">
        <v>92</v>
      </c>
      <c r="N141" s="23" t="s">
        <v>64</v>
      </c>
      <c r="O141" s="24" t="n">
        <v>43455</v>
      </c>
      <c r="P141" s="25" t="n">
        <v>2997</v>
      </c>
      <c r="Q141" s="26"/>
      <c r="R141" s="25"/>
      <c r="S141" s="25"/>
      <c r="T141" s="25"/>
      <c r="U141" s="25"/>
      <c r="V141" s="25"/>
      <c r="W141" s="25"/>
      <c r="X141" s="27"/>
      <c r="Y141" s="27"/>
      <c r="Z141" s="25"/>
      <c r="AA141" s="28" t="s">
        <v>93</v>
      </c>
      <c r="AB141" s="29"/>
      <c r="AC141" s="30" t="n">
        <f aca="false">IF(AA141=Tables!J$5,AB141*P141,)</f>
        <v>0</v>
      </c>
      <c r="AD141" s="31"/>
      <c r="AE141" s="31"/>
      <c r="AF141" s="24"/>
      <c r="AG141" s="32"/>
      <c r="AH141" s="25"/>
      <c r="AI141" s="25"/>
      <c r="AW141" s="25"/>
      <c r="AY141" s="25"/>
      <c r="BA141" s="25"/>
      <c r="BC141" s="25"/>
      <c r="BE141" s="25"/>
      <c r="BG141" s="25"/>
    </row>
    <row r="142" s="21" customFormat="true" ht="12.75" hidden="false" customHeight="true" outlineLevel="0" collapsed="false">
      <c r="A142" s="20" t="n">
        <v>19141</v>
      </c>
      <c r="B142" s="21" t="s">
        <v>515</v>
      </c>
      <c r="C142" s="22" t="s">
        <v>516</v>
      </c>
      <c r="D142" s="21" t="s">
        <v>463</v>
      </c>
      <c r="E142" s="22" t="s">
        <v>464</v>
      </c>
      <c r="F142" s="21" t="s">
        <v>64</v>
      </c>
      <c r="G142" s="23" t="s">
        <v>65</v>
      </c>
      <c r="H142" s="23"/>
      <c r="I142" s="23" t="s">
        <v>66</v>
      </c>
      <c r="J142" s="23" t="s">
        <v>67</v>
      </c>
      <c r="K142" s="23" t="s">
        <v>111</v>
      </c>
      <c r="L142" s="23" t="s">
        <v>116</v>
      </c>
      <c r="M142" s="23" t="s">
        <v>92</v>
      </c>
      <c r="N142" s="23" t="s">
        <v>64</v>
      </c>
      <c r="O142" s="24" t="n">
        <v>43455</v>
      </c>
      <c r="P142" s="25" t="n">
        <v>6314</v>
      </c>
      <c r="Q142" s="26"/>
      <c r="R142" s="25"/>
      <c r="S142" s="25"/>
      <c r="T142" s="25"/>
      <c r="U142" s="25"/>
      <c r="V142" s="25"/>
      <c r="W142" s="25"/>
      <c r="X142" s="27"/>
      <c r="Y142" s="27"/>
      <c r="Z142" s="25"/>
      <c r="AA142" s="28" t="s">
        <v>97</v>
      </c>
      <c r="AB142" s="29"/>
      <c r="AC142" s="30" t="n">
        <f aca="false">IF(AA142=Tables!J$5,AB142*P142,)</f>
        <v>0</v>
      </c>
      <c r="AD142" s="31"/>
      <c r="AE142" s="31"/>
      <c r="AF142" s="24"/>
      <c r="AG142" s="32"/>
      <c r="AH142" s="25"/>
      <c r="AI142" s="25"/>
      <c r="AW142" s="25"/>
      <c r="AY142" s="25"/>
      <c r="BA142" s="25"/>
      <c r="BC142" s="25"/>
      <c r="BE142" s="25"/>
      <c r="BG142" s="25"/>
    </row>
    <row r="143" s="21" customFormat="true" ht="12.75" hidden="true" customHeight="true" outlineLevel="0" collapsed="false">
      <c r="A143" s="20" t="n">
        <v>19142</v>
      </c>
      <c r="B143" s="21" t="s">
        <v>517</v>
      </c>
      <c r="C143" s="22" t="s">
        <v>518</v>
      </c>
      <c r="D143" s="21" t="s">
        <v>114</v>
      </c>
      <c r="E143" s="22" t="s">
        <v>115</v>
      </c>
      <c r="F143" s="21" t="s">
        <v>64</v>
      </c>
      <c r="G143" s="23" t="s">
        <v>65</v>
      </c>
      <c r="H143" s="23"/>
      <c r="I143" s="23" t="s">
        <v>66</v>
      </c>
      <c r="J143" s="23" t="s">
        <v>67</v>
      </c>
      <c r="K143" s="23" t="s">
        <v>111</v>
      </c>
      <c r="L143" s="23" t="s">
        <v>116</v>
      </c>
      <c r="M143" s="23" t="s">
        <v>92</v>
      </c>
      <c r="N143" s="23" t="s">
        <v>64</v>
      </c>
      <c r="O143" s="24" t="n">
        <v>43458</v>
      </c>
      <c r="P143" s="25" t="n">
        <v>9242</v>
      </c>
      <c r="Q143" s="26"/>
      <c r="R143" s="25"/>
      <c r="S143" s="25"/>
      <c r="T143" s="25"/>
      <c r="U143" s="25"/>
      <c r="V143" s="25"/>
      <c r="W143" s="25"/>
      <c r="X143" s="27"/>
      <c r="Y143" s="27"/>
      <c r="Z143" s="25"/>
      <c r="AA143" s="28" t="s">
        <v>93</v>
      </c>
      <c r="AB143" s="29"/>
      <c r="AC143" s="30" t="n">
        <f aca="false">IF(AA143=Tables!J$5,AB143*P143,)</f>
        <v>0</v>
      </c>
      <c r="AD143" s="31"/>
      <c r="AE143" s="31"/>
      <c r="AF143" s="24"/>
      <c r="AG143" s="32"/>
      <c r="AH143" s="25"/>
      <c r="AI143" s="25"/>
      <c r="AW143" s="25"/>
      <c r="AY143" s="25"/>
      <c r="BA143" s="25"/>
      <c r="BC143" s="25"/>
      <c r="BE143" s="25"/>
      <c r="BG143" s="25"/>
    </row>
    <row r="144" s="21" customFormat="true" ht="12.75" hidden="false" customHeight="true" outlineLevel="0" collapsed="false">
      <c r="A144" s="20" t="n">
        <v>19143</v>
      </c>
      <c r="B144" s="21" t="s">
        <v>519</v>
      </c>
      <c r="C144" s="22" t="s">
        <v>520</v>
      </c>
      <c r="D144" s="21" t="s">
        <v>521</v>
      </c>
      <c r="E144" s="22" t="s">
        <v>522</v>
      </c>
      <c r="F144" s="21" t="s">
        <v>64</v>
      </c>
      <c r="G144" s="23" t="s">
        <v>65</v>
      </c>
      <c r="H144" s="23"/>
      <c r="I144" s="23" t="s">
        <v>66</v>
      </c>
      <c r="J144" s="23" t="s">
        <v>67</v>
      </c>
      <c r="K144" s="23" t="s">
        <v>111</v>
      </c>
      <c r="L144" s="23" t="s">
        <v>116</v>
      </c>
      <c r="M144" s="23" t="s">
        <v>92</v>
      </c>
      <c r="N144" s="23" t="s">
        <v>64</v>
      </c>
      <c r="O144" s="24" t="n">
        <v>43458</v>
      </c>
      <c r="P144" s="25" t="n">
        <v>8945</v>
      </c>
      <c r="Q144" s="26"/>
      <c r="R144" s="25"/>
      <c r="S144" s="25"/>
      <c r="T144" s="25"/>
      <c r="U144" s="25"/>
      <c r="V144" s="25"/>
      <c r="W144" s="25"/>
      <c r="X144" s="27"/>
      <c r="Y144" s="27"/>
      <c r="Z144" s="25"/>
      <c r="AA144" s="28" t="s">
        <v>97</v>
      </c>
      <c r="AB144" s="29"/>
      <c r="AC144" s="30" t="n">
        <f aca="false">IF(AA144=Tables!J$5,AB144*P144,)</f>
        <v>0</v>
      </c>
      <c r="AD144" s="31"/>
      <c r="AE144" s="31"/>
      <c r="AF144" s="24"/>
      <c r="AG144" s="32"/>
      <c r="AH144" s="25"/>
      <c r="AI144" s="25"/>
      <c r="AW144" s="25"/>
      <c r="AY144" s="25"/>
      <c r="BA144" s="25"/>
      <c r="BC144" s="25"/>
      <c r="BE144" s="25"/>
      <c r="BG144" s="25"/>
    </row>
    <row r="145" s="21" customFormat="true" ht="12.75" hidden="false" customHeight="true" outlineLevel="0" collapsed="false">
      <c r="A145" s="20" t="n">
        <v>19144</v>
      </c>
      <c r="B145" s="21" t="s">
        <v>523</v>
      </c>
      <c r="C145" s="22" t="s">
        <v>524</v>
      </c>
      <c r="D145" s="21" t="s">
        <v>268</v>
      </c>
      <c r="E145" s="22" t="s">
        <v>269</v>
      </c>
      <c r="F145" s="21" t="s">
        <v>64</v>
      </c>
      <c r="G145" s="23" t="s">
        <v>65</v>
      </c>
      <c r="H145" s="23"/>
      <c r="I145" s="23" t="s">
        <v>66</v>
      </c>
      <c r="J145" s="23" t="s">
        <v>67</v>
      </c>
      <c r="K145" s="23" t="s">
        <v>111</v>
      </c>
      <c r="L145" s="23" t="s">
        <v>116</v>
      </c>
      <c r="M145" s="23" t="s">
        <v>92</v>
      </c>
      <c r="N145" s="23" t="s">
        <v>64</v>
      </c>
      <c r="O145" s="24" t="n">
        <v>43465</v>
      </c>
      <c r="P145" s="25" t="n">
        <v>17933</v>
      </c>
      <c r="Q145" s="26"/>
      <c r="R145" s="25"/>
      <c r="S145" s="25"/>
      <c r="T145" s="25"/>
      <c r="U145" s="25"/>
      <c r="V145" s="25"/>
      <c r="W145" s="25"/>
      <c r="X145" s="27"/>
      <c r="Y145" s="27"/>
      <c r="Z145" s="25"/>
      <c r="AA145" s="28" t="s">
        <v>97</v>
      </c>
      <c r="AB145" s="29"/>
      <c r="AC145" s="30" t="n">
        <f aca="false">IF(AA145=Tables!J$5,AB145*P145,)</f>
        <v>0</v>
      </c>
      <c r="AD145" s="31"/>
      <c r="AE145" s="31"/>
      <c r="AF145" s="24"/>
      <c r="AG145" s="32"/>
      <c r="AH145" s="25"/>
      <c r="AI145" s="25"/>
      <c r="AW145" s="25"/>
      <c r="AY145" s="25"/>
      <c r="BA145" s="25"/>
      <c r="BC145" s="25"/>
      <c r="BE145" s="25"/>
      <c r="BG145" s="25"/>
    </row>
    <row r="146" s="21" customFormat="true" ht="12.75" hidden="true" customHeight="true" outlineLevel="0" collapsed="false">
      <c r="A146" s="20" t="n">
        <v>19145</v>
      </c>
      <c r="B146" s="21" t="s">
        <v>525</v>
      </c>
      <c r="C146" s="22" t="s">
        <v>526</v>
      </c>
      <c r="D146" s="21" t="s">
        <v>527</v>
      </c>
      <c r="E146" s="22" t="s">
        <v>76</v>
      </c>
      <c r="F146" s="21" t="s">
        <v>64</v>
      </c>
      <c r="G146" s="23" t="s">
        <v>65</v>
      </c>
      <c r="H146" s="23"/>
      <c r="I146" s="23" t="s">
        <v>66</v>
      </c>
      <c r="J146" s="23" t="s">
        <v>110</v>
      </c>
      <c r="K146" s="23" t="s">
        <v>111</v>
      </c>
      <c r="L146" s="23" t="s">
        <v>116</v>
      </c>
      <c r="M146" s="23" t="s">
        <v>92</v>
      </c>
      <c r="N146" s="23" t="s">
        <v>64</v>
      </c>
      <c r="O146" s="42" t="n">
        <v>43475</v>
      </c>
      <c r="P146" s="38" t="n">
        <v>36000</v>
      </c>
      <c r="Q146" s="43"/>
      <c r="R146" s="38"/>
      <c r="S146" s="38"/>
      <c r="T146" s="38"/>
      <c r="U146" s="38"/>
      <c r="V146" s="38"/>
      <c r="W146" s="38"/>
      <c r="X146" s="44"/>
      <c r="Y146" s="44"/>
      <c r="Z146" s="38"/>
      <c r="AA146" s="39" t="s">
        <v>141</v>
      </c>
      <c r="AB146" s="29"/>
      <c r="AC146" s="30" t="n">
        <f aca="false">IF(AA146=Tables!J$5,AB146*P146,)</f>
        <v>0</v>
      </c>
      <c r="AD146" s="31"/>
      <c r="AE146" s="31"/>
      <c r="AF146" s="24"/>
      <c r="AG146" s="32"/>
      <c r="AH146" s="25"/>
      <c r="AI146" s="25"/>
      <c r="AW146" s="25"/>
      <c r="AY146" s="25"/>
      <c r="BA146" s="25"/>
      <c r="BC146" s="25"/>
      <c r="BE146" s="25"/>
      <c r="BG146" s="25"/>
    </row>
    <row r="147" s="21" customFormat="true" ht="12.75" hidden="true" customHeight="true" outlineLevel="0" collapsed="false">
      <c r="A147" s="20" t="n">
        <v>19146</v>
      </c>
      <c r="B147" s="21" t="s">
        <v>528</v>
      </c>
      <c r="C147" s="22" t="s">
        <v>529</v>
      </c>
      <c r="D147" s="21" t="s">
        <v>268</v>
      </c>
      <c r="E147" s="22" t="s">
        <v>269</v>
      </c>
      <c r="F147" s="21" t="s">
        <v>64</v>
      </c>
      <c r="G147" s="23" t="s">
        <v>65</v>
      </c>
      <c r="H147" s="23"/>
      <c r="I147" s="23" t="s">
        <v>173</v>
      </c>
      <c r="J147" s="23" t="s">
        <v>67</v>
      </c>
      <c r="K147" s="23" t="s">
        <v>111</v>
      </c>
      <c r="L147" s="23" t="s">
        <v>116</v>
      </c>
      <c r="M147" s="23" t="s">
        <v>92</v>
      </c>
      <c r="N147" s="23" t="s">
        <v>64</v>
      </c>
      <c r="O147" s="24" t="n">
        <v>43458</v>
      </c>
      <c r="P147" s="25" t="n">
        <v>2182</v>
      </c>
      <c r="Q147" s="26"/>
      <c r="R147" s="25"/>
      <c r="S147" s="25"/>
      <c r="T147" s="25"/>
      <c r="U147" s="25"/>
      <c r="V147" s="25"/>
      <c r="W147" s="25"/>
      <c r="X147" s="27"/>
      <c r="Y147" s="27"/>
      <c r="Z147" s="25"/>
      <c r="AA147" s="28" t="s">
        <v>93</v>
      </c>
      <c r="AB147" s="29"/>
      <c r="AC147" s="30" t="n">
        <f aca="false">IF(AA147=Tables!J$5,AB147*P147,)</f>
        <v>0</v>
      </c>
      <c r="AD147" s="31"/>
      <c r="AE147" s="31"/>
      <c r="AF147" s="24"/>
      <c r="AG147" s="32"/>
      <c r="AH147" s="25"/>
      <c r="AI147" s="25"/>
      <c r="AW147" s="25"/>
      <c r="AY147" s="25"/>
      <c r="BA147" s="25"/>
      <c r="BC147" s="25"/>
      <c r="BE147" s="25"/>
      <c r="BG147" s="25"/>
    </row>
    <row r="148" s="21" customFormat="true" ht="12.75" hidden="true" customHeight="true" outlineLevel="0" collapsed="false">
      <c r="A148" s="20" t="n">
        <v>19147</v>
      </c>
      <c r="B148" s="21" t="s">
        <v>499</v>
      </c>
      <c r="C148" s="22" t="s">
        <v>530</v>
      </c>
      <c r="D148" s="21" t="s">
        <v>87</v>
      </c>
      <c r="E148" s="22" t="s">
        <v>88</v>
      </c>
      <c r="F148" s="21" t="s">
        <v>64</v>
      </c>
      <c r="G148" s="23" t="s">
        <v>65</v>
      </c>
      <c r="H148" s="23"/>
      <c r="I148" s="23" t="s">
        <v>89</v>
      </c>
      <c r="J148" s="23" t="s">
        <v>67</v>
      </c>
      <c r="K148" s="23" t="s">
        <v>111</v>
      </c>
      <c r="L148" s="23" t="s">
        <v>91</v>
      </c>
      <c r="M148" s="23" t="s">
        <v>92</v>
      </c>
      <c r="N148" s="23" t="s">
        <v>64</v>
      </c>
      <c r="O148" s="24" t="n">
        <v>43462</v>
      </c>
      <c r="P148" s="25" t="n">
        <v>4427</v>
      </c>
      <c r="Q148" s="26"/>
      <c r="R148" s="25"/>
      <c r="S148" s="25"/>
      <c r="T148" s="25"/>
      <c r="U148" s="25"/>
      <c r="V148" s="25"/>
      <c r="W148" s="25"/>
      <c r="X148" s="27"/>
      <c r="Y148" s="27"/>
      <c r="Z148" s="25"/>
      <c r="AA148" s="28" t="s">
        <v>93</v>
      </c>
      <c r="AB148" s="29"/>
      <c r="AC148" s="30" t="n">
        <f aca="false">IF(AA148=Tables!J$5,AB148*P148,)</f>
        <v>0</v>
      </c>
      <c r="AD148" s="31"/>
      <c r="AE148" s="31"/>
      <c r="AF148" s="24"/>
      <c r="AG148" s="32"/>
      <c r="AH148" s="25"/>
      <c r="AI148" s="25"/>
      <c r="AW148" s="25"/>
      <c r="AY148" s="25"/>
      <c r="BA148" s="25"/>
      <c r="BC148" s="25"/>
      <c r="BE148" s="25"/>
      <c r="BG148" s="25"/>
    </row>
    <row r="149" s="21" customFormat="true" ht="12.75" hidden="true" customHeight="true" outlineLevel="0" collapsed="false">
      <c r="A149" s="20" t="n">
        <v>19148</v>
      </c>
      <c r="B149" s="21" t="s">
        <v>531</v>
      </c>
      <c r="C149" s="22" t="s">
        <v>532</v>
      </c>
      <c r="D149" s="21" t="s">
        <v>533</v>
      </c>
      <c r="E149" s="22" t="s">
        <v>88</v>
      </c>
      <c r="F149" s="21" t="s">
        <v>64</v>
      </c>
      <c r="G149" s="23" t="s">
        <v>65</v>
      </c>
      <c r="H149" s="23"/>
      <c r="I149" s="23" t="s">
        <v>89</v>
      </c>
      <c r="J149" s="23" t="s">
        <v>67</v>
      </c>
      <c r="K149" s="23" t="s">
        <v>111</v>
      </c>
      <c r="L149" s="23" t="s">
        <v>91</v>
      </c>
      <c r="M149" s="23" t="s">
        <v>92</v>
      </c>
      <c r="N149" s="23" t="s">
        <v>64</v>
      </c>
      <c r="O149" s="24" t="n">
        <v>43462</v>
      </c>
      <c r="P149" s="38" t="n">
        <v>1580</v>
      </c>
      <c r="Q149" s="26"/>
      <c r="R149" s="25"/>
      <c r="S149" s="25"/>
      <c r="T149" s="25"/>
      <c r="U149" s="25"/>
      <c r="V149" s="25"/>
      <c r="W149" s="25"/>
      <c r="X149" s="27"/>
      <c r="Y149" s="27"/>
      <c r="Z149" s="25"/>
      <c r="AA149" s="28" t="s">
        <v>93</v>
      </c>
      <c r="AB149" s="29"/>
      <c r="AC149" s="30" t="n">
        <f aca="false">IF(AA149=Tables!J$5,AB149*P149,)</f>
        <v>0</v>
      </c>
      <c r="AD149" s="31"/>
      <c r="AE149" s="31"/>
      <c r="AF149" s="24"/>
      <c r="AG149" s="32"/>
      <c r="AH149" s="25"/>
      <c r="AI149" s="25"/>
      <c r="AW149" s="25"/>
      <c r="AY149" s="25"/>
      <c r="BA149" s="25"/>
      <c r="BC149" s="25"/>
      <c r="BE149" s="25"/>
      <c r="BG149" s="25"/>
    </row>
    <row r="150" s="21" customFormat="true" ht="12.75" hidden="false" customHeight="true" outlineLevel="0" collapsed="false">
      <c r="A150" s="20" t="n">
        <v>19149</v>
      </c>
      <c r="B150" s="21" t="s">
        <v>534</v>
      </c>
      <c r="C150" s="22" t="s">
        <v>535</v>
      </c>
      <c r="D150" s="21" t="s">
        <v>536</v>
      </c>
      <c r="E150" s="22" t="s">
        <v>254</v>
      </c>
      <c r="F150" s="21" t="s">
        <v>64</v>
      </c>
      <c r="G150" s="23" t="s">
        <v>65</v>
      </c>
      <c r="H150" s="23"/>
      <c r="I150" s="23" t="s">
        <v>173</v>
      </c>
      <c r="J150" s="23" t="s">
        <v>67</v>
      </c>
      <c r="K150" s="23" t="s">
        <v>68</v>
      </c>
      <c r="L150" s="23" t="s">
        <v>106</v>
      </c>
      <c r="M150" s="23" t="s">
        <v>70</v>
      </c>
      <c r="N150" s="23" t="s">
        <v>64</v>
      </c>
      <c r="O150" s="24" t="n">
        <v>43474</v>
      </c>
      <c r="P150" s="25" t="n">
        <v>45468</v>
      </c>
      <c r="Q150" s="26"/>
      <c r="R150" s="25"/>
      <c r="S150" s="25"/>
      <c r="T150" s="25"/>
      <c r="U150" s="25"/>
      <c r="V150" s="25"/>
      <c r="W150" s="25"/>
      <c r="X150" s="27"/>
      <c r="Y150" s="27"/>
      <c r="Z150" s="25"/>
      <c r="AA150" s="28" t="s">
        <v>71</v>
      </c>
      <c r="AB150" s="29"/>
      <c r="AC150" s="30" t="n">
        <f aca="false">IF(AA150=Tables!J$5,AB150*P150,)</f>
        <v>0</v>
      </c>
      <c r="AD150" s="31"/>
      <c r="AE150" s="31"/>
      <c r="AF150" s="24"/>
      <c r="AG150" s="32"/>
      <c r="AH150" s="25"/>
      <c r="AI150" s="25"/>
      <c r="AW150" s="25"/>
      <c r="AY150" s="25"/>
      <c r="BA150" s="25"/>
      <c r="BC150" s="25"/>
      <c r="BE150" s="25"/>
      <c r="BG150" s="25"/>
    </row>
    <row r="151" s="21" customFormat="true" ht="12.75" hidden="false" customHeight="true" outlineLevel="0" collapsed="false">
      <c r="A151" s="20" t="n">
        <v>19150</v>
      </c>
      <c r="B151" s="21" t="s">
        <v>537</v>
      </c>
      <c r="C151" s="22" t="s">
        <v>538</v>
      </c>
      <c r="D151" s="21" t="s">
        <v>87</v>
      </c>
      <c r="E151" s="22" t="s">
        <v>88</v>
      </c>
      <c r="F151" s="21" t="s">
        <v>64</v>
      </c>
      <c r="G151" s="23" t="s">
        <v>65</v>
      </c>
      <c r="H151" s="23"/>
      <c r="I151" s="23" t="s">
        <v>89</v>
      </c>
      <c r="J151" s="23" t="s">
        <v>67</v>
      </c>
      <c r="K151" s="23" t="s">
        <v>111</v>
      </c>
      <c r="L151" s="23" t="s">
        <v>91</v>
      </c>
      <c r="M151" s="23" t="s">
        <v>92</v>
      </c>
      <c r="N151" s="23" t="s">
        <v>64</v>
      </c>
      <c r="O151" s="24" t="n">
        <v>43473</v>
      </c>
      <c r="P151" s="25" t="n">
        <v>11418</v>
      </c>
      <c r="Q151" s="26"/>
      <c r="R151" s="25"/>
      <c r="S151" s="25"/>
      <c r="T151" s="25"/>
      <c r="U151" s="25"/>
      <c r="V151" s="25"/>
      <c r="W151" s="25"/>
      <c r="X151" s="27"/>
      <c r="Y151" s="27"/>
      <c r="Z151" s="25"/>
      <c r="AA151" s="28" t="s">
        <v>97</v>
      </c>
      <c r="AB151" s="29"/>
      <c r="AC151" s="30" t="n">
        <f aca="false">IF(AA151=Tables!J$5,AB151*P151,)</f>
        <v>0</v>
      </c>
      <c r="AD151" s="31"/>
      <c r="AE151" s="31"/>
      <c r="AF151" s="24"/>
      <c r="AG151" s="32"/>
      <c r="AH151" s="25"/>
      <c r="AI151" s="25"/>
      <c r="AW151" s="25"/>
      <c r="AY151" s="25"/>
      <c r="BA151" s="25"/>
      <c r="BC151" s="25"/>
      <c r="BE151" s="25"/>
      <c r="BG151" s="25"/>
    </row>
    <row r="152" s="21" customFormat="true" ht="12.75" hidden="false" customHeight="true" outlineLevel="0" collapsed="false">
      <c r="A152" s="20" t="n">
        <v>19151</v>
      </c>
      <c r="B152" s="21" t="s">
        <v>539</v>
      </c>
      <c r="C152" s="22" t="s">
        <v>217</v>
      </c>
      <c r="D152" s="21" t="s">
        <v>87</v>
      </c>
      <c r="E152" s="22" t="s">
        <v>88</v>
      </c>
      <c r="F152" s="21" t="s">
        <v>64</v>
      </c>
      <c r="G152" s="23" t="s">
        <v>65</v>
      </c>
      <c r="H152" s="23"/>
      <c r="I152" s="23" t="s">
        <v>89</v>
      </c>
      <c r="J152" s="23" t="s">
        <v>67</v>
      </c>
      <c r="K152" s="23" t="s">
        <v>111</v>
      </c>
      <c r="L152" s="23" t="s">
        <v>91</v>
      </c>
      <c r="M152" s="23" t="s">
        <v>92</v>
      </c>
      <c r="N152" s="23" t="s">
        <v>64</v>
      </c>
      <c r="O152" s="24" t="n">
        <v>43481</v>
      </c>
      <c r="P152" s="25" t="n">
        <v>78108</v>
      </c>
      <c r="Q152" s="26"/>
      <c r="R152" s="25"/>
      <c r="S152" s="25"/>
      <c r="T152" s="25"/>
      <c r="U152" s="25"/>
      <c r="V152" s="25"/>
      <c r="W152" s="25"/>
      <c r="X152" s="27"/>
      <c r="Y152" s="27"/>
      <c r="Z152" s="25"/>
      <c r="AA152" s="28" t="s">
        <v>97</v>
      </c>
      <c r="AB152" s="29"/>
      <c r="AC152" s="30" t="n">
        <f aca="false">IF(AA152=Tables!J$5,AB152*P152,)</f>
        <v>0</v>
      </c>
      <c r="AD152" s="31"/>
      <c r="AE152" s="31"/>
      <c r="AF152" s="24"/>
      <c r="AG152" s="32"/>
      <c r="AH152" s="25"/>
      <c r="AI152" s="25"/>
      <c r="AW152" s="25"/>
      <c r="AY152" s="25"/>
      <c r="BA152" s="25"/>
      <c r="BC152" s="25"/>
      <c r="BE152" s="25"/>
      <c r="BG152" s="25"/>
    </row>
    <row r="153" s="21" customFormat="true" ht="12.75" hidden="false" customHeight="true" outlineLevel="0" collapsed="false">
      <c r="A153" s="20" t="n">
        <v>19152</v>
      </c>
      <c r="B153" s="21" t="s">
        <v>540</v>
      </c>
      <c r="C153" s="22" t="s">
        <v>541</v>
      </c>
      <c r="D153" s="21" t="s">
        <v>542</v>
      </c>
      <c r="E153" s="22" t="s">
        <v>254</v>
      </c>
      <c r="F153" s="21" t="s">
        <v>64</v>
      </c>
      <c r="G153" s="23" t="s">
        <v>65</v>
      </c>
      <c r="H153" s="23" t="n">
        <v>387</v>
      </c>
      <c r="I153" s="23" t="s">
        <v>66</v>
      </c>
      <c r="J153" s="23" t="s">
        <v>67</v>
      </c>
      <c r="K153" s="23" t="s">
        <v>68</v>
      </c>
      <c r="L153" s="23" t="s">
        <v>106</v>
      </c>
      <c r="M153" s="23" t="s">
        <v>70</v>
      </c>
      <c r="N153" s="23" t="s">
        <v>64</v>
      </c>
      <c r="O153" s="24" t="n">
        <v>43488</v>
      </c>
      <c r="P153" s="38" t="n">
        <v>41281</v>
      </c>
      <c r="Q153" s="26"/>
      <c r="R153" s="25"/>
      <c r="S153" s="25"/>
      <c r="T153" s="25"/>
      <c r="U153" s="25"/>
      <c r="V153" s="25"/>
      <c r="W153" s="25"/>
      <c r="X153" s="27"/>
      <c r="Y153" s="27"/>
      <c r="Z153" s="25"/>
      <c r="AA153" s="28" t="s">
        <v>71</v>
      </c>
      <c r="AB153" s="29"/>
      <c r="AC153" s="30" t="n">
        <f aca="false">IF(AA153=Tables!J$5,AB153*P153,)</f>
        <v>0</v>
      </c>
      <c r="AD153" s="31"/>
      <c r="AE153" s="31"/>
      <c r="AF153" s="24"/>
      <c r="AG153" s="32"/>
      <c r="AH153" s="25"/>
      <c r="AI153" s="25"/>
      <c r="AW153" s="25"/>
      <c r="AY153" s="25"/>
      <c r="BA153" s="25"/>
      <c r="BC153" s="25"/>
      <c r="BE153" s="25"/>
      <c r="BG153" s="25"/>
    </row>
    <row r="154" s="21" customFormat="true" ht="12.75" hidden="false" customHeight="true" outlineLevel="0" collapsed="false">
      <c r="A154" s="20" t="n">
        <v>19153</v>
      </c>
      <c r="B154" s="21" t="s">
        <v>543</v>
      </c>
      <c r="C154" s="22" t="s">
        <v>544</v>
      </c>
      <c r="D154" s="21" t="s">
        <v>545</v>
      </c>
      <c r="E154" s="22" t="s">
        <v>227</v>
      </c>
      <c r="F154" s="21" t="s">
        <v>64</v>
      </c>
      <c r="G154" s="23" t="s">
        <v>65</v>
      </c>
      <c r="H154" s="23"/>
      <c r="I154" s="23" t="s">
        <v>173</v>
      </c>
      <c r="J154" s="23" t="s">
        <v>110</v>
      </c>
      <c r="K154" s="23" t="s">
        <v>68</v>
      </c>
      <c r="L154" s="23" t="s">
        <v>546</v>
      </c>
      <c r="M154" s="23" t="s">
        <v>70</v>
      </c>
      <c r="N154" s="23" t="s">
        <v>64</v>
      </c>
      <c r="O154" s="24" t="n">
        <v>43479</v>
      </c>
      <c r="P154" s="25" t="n">
        <v>1241590</v>
      </c>
      <c r="Q154" s="26"/>
      <c r="R154" s="25"/>
      <c r="S154" s="25"/>
      <c r="T154" s="25"/>
      <c r="U154" s="25"/>
      <c r="V154" s="25"/>
      <c r="W154" s="25"/>
      <c r="X154" s="27"/>
      <c r="Y154" s="27"/>
      <c r="Z154" s="25"/>
      <c r="AA154" s="28" t="s">
        <v>141</v>
      </c>
      <c r="AB154" s="29"/>
      <c r="AC154" s="30" t="n">
        <f aca="false">IF(AA154=Tables!J$5,AB154*P154,)</f>
        <v>0</v>
      </c>
      <c r="AD154" s="31"/>
      <c r="AE154" s="31"/>
      <c r="AF154" s="24"/>
      <c r="AG154" s="32"/>
      <c r="AH154" s="25"/>
      <c r="AI154" s="25"/>
      <c r="AL154" s="21" t="s">
        <v>81</v>
      </c>
      <c r="AM154" s="21" t="s">
        <v>547</v>
      </c>
      <c r="AW154" s="25"/>
      <c r="AY154" s="25"/>
      <c r="BA154" s="25"/>
      <c r="BC154" s="25"/>
      <c r="BE154" s="25"/>
      <c r="BG154" s="25"/>
    </row>
    <row r="155" s="21" customFormat="true" ht="12.75" hidden="false" customHeight="true" outlineLevel="0" collapsed="false">
      <c r="A155" s="20" t="n">
        <v>19154</v>
      </c>
      <c r="B155" s="21" t="s">
        <v>548</v>
      </c>
      <c r="C155" s="22" t="s">
        <v>549</v>
      </c>
      <c r="D155" s="21" t="s">
        <v>87</v>
      </c>
      <c r="E155" s="22" t="s">
        <v>88</v>
      </c>
      <c r="F155" s="21" t="s">
        <v>64</v>
      </c>
      <c r="G155" s="23" t="s">
        <v>65</v>
      </c>
      <c r="H155" s="23"/>
      <c r="I155" s="23" t="s">
        <v>89</v>
      </c>
      <c r="J155" s="23" t="s">
        <v>67</v>
      </c>
      <c r="K155" s="23" t="s">
        <v>111</v>
      </c>
      <c r="L155" s="23" t="s">
        <v>91</v>
      </c>
      <c r="M155" s="23" t="s">
        <v>92</v>
      </c>
      <c r="N155" s="23" t="s">
        <v>64</v>
      </c>
      <c r="O155" s="24" t="n">
        <v>43481</v>
      </c>
      <c r="P155" s="25" t="n">
        <v>109000</v>
      </c>
      <c r="Q155" s="26"/>
      <c r="R155" s="25"/>
      <c r="S155" s="25"/>
      <c r="T155" s="25"/>
      <c r="U155" s="25"/>
      <c r="V155" s="25"/>
      <c r="W155" s="25"/>
      <c r="X155" s="27"/>
      <c r="Y155" s="27"/>
      <c r="Z155" s="25"/>
      <c r="AA155" s="28" t="s">
        <v>97</v>
      </c>
      <c r="AB155" s="29"/>
      <c r="AC155" s="30" t="n">
        <f aca="false">IF(AA155=Tables!J$5,AB155*P155,)</f>
        <v>0</v>
      </c>
      <c r="AD155" s="31"/>
      <c r="AE155" s="31"/>
      <c r="AF155" s="24"/>
      <c r="AG155" s="32"/>
      <c r="AH155" s="25"/>
      <c r="AI155" s="25"/>
      <c r="AW155" s="25"/>
      <c r="AY155" s="25"/>
      <c r="BA155" s="25"/>
      <c r="BC155" s="25"/>
      <c r="BE155" s="25"/>
      <c r="BG155" s="25"/>
    </row>
    <row r="156" s="21" customFormat="true" ht="12.75" hidden="false" customHeight="true" outlineLevel="0" collapsed="false">
      <c r="A156" s="20" t="n">
        <v>19155</v>
      </c>
      <c r="B156" s="21" t="s">
        <v>550</v>
      </c>
      <c r="C156" s="22" t="s">
        <v>551</v>
      </c>
      <c r="D156" s="21" t="s">
        <v>552</v>
      </c>
      <c r="E156" s="22" t="s">
        <v>553</v>
      </c>
      <c r="F156" s="21" t="s">
        <v>64</v>
      </c>
      <c r="G156" s="23" t="s">
        <v>65</v>
      </c>
      <c r="H156" s="23" t="n">
        <v>31983</v>
      </c>
      <c r="I156" s="23" t="s">
        <v>105</v>
      </c>
      <c r="J156" s="23" t="s">
        <v>110</v>
      </c>
      <c r="K156" s="23" t="s">
        <v>111</v>
      </c>
      <c r="L156" s="23" t="s">
        <v>69</v>
      </c>
      <c r="M156" s="23" t="s">
        <v>70</v>
      </c>
      <c r="N156" s="23" t="s">
        <v>64</v>
      </c>
      <c r="O156" s="24" t="s">
        <v>554</v>
      </c>
      <c r="P156" s="25" t="n">
        <v>576739</v>
      </c>
      <c r="Q156" s="26" t="n">
        <f aca="false">P156/H156</f>
        <v>18.0326736078542</v>
      </c>
      <c r="R156" s="25"/>
      <c r="S156" s="25"/>
      <c r="T156" s="25"/>
      <c r="U156" s="25"/>
      <c r="V156" s="25"/>
      <c r="W156" s="25"/>
      <c r="X156" s="27"/>
      <c r="Y156" s="27"/>
      <c r="Z156" s="25"/>
      <c r="AA156" s="28" t="s">
        <v>97</v>
      </c>
      <c r="AB156" s="29"/>
      <c r="AC156" s="30" t="n">
        <f aca="false">IF(AA156=Tables!J$5,AB156*P156,)</f>
        <v>0</v>
      </c>
      <c r="AD156" s="31"/>
      <c r="AE156" s="31"/>
      <c r="AF156" s="24"/>
      <c r="AG156" s="32"/>
      <c r="AH156" s="25"/>
      <c r="AI156" s="25"/>
      <c r="AL156" s="21" t="s">
        <v>72</v>
      </c>
      <c r="AM156" s="21" t="s">
        <v>73</v>
      </c>
      <c r="AW156" s="25"/>
      <c r="AY156" s="25"/>
      <c r="BA156" s="25"/>
      <c r="BC156" s="25"/>
      <c r="BE156" s="25"/>
      <c r="BG156" s="25"/>
    </row>
    <row r="157" s="21" customFormat="true" ht="12.75" hidden="false" customHeight="true" outlineLevel="0" collapsed="false">
      <c r="A157" s="20" t="n">
        <v>19156</v>
      </c>
      <c r="B157" s="21" t="s">
        <v>555</v>
      </c>
      <c r="C157" s="22" t="s">
        <v>556</v>
      </c>
      <c r="D157" s="21" t="s">
        <v>557</v>
      </c>
      <c r="E157" s="22" t="s">
        <v>88</v>
      </c>
      <c r="F157" s="21" t="s">
        <v>64</v>
      </c>
      <c r="G157" s="23" t="s">
        <v>65</v>
      </c>
      <c r="H157" s="23"/>
      <c r="I157" s="23" t="s">
        <v>105</v>
      </c>
      <c r="J157" s="23" t="s">
        <v>67</v>
      </c>
      <c r="K157" s="23" t="s">
        <v>68</v>
      </c>
      <c r="L157" s="23" t="s">
        <v>307</v>
      </c>
      <c r="M157" s="23" t="s">
        <v>208</v>
      </c>
      <c r="N157" s="23" t="s">
        <v>64</v>
      </c>
      <c r="O157" s="24" t="n">
        <v>43475</v>
      </c>
      <c r="P157" s="38" t="n">
        <v>12432</v>
      </c>
      <c r="Q157" s="26"/>
      <c r="R157" s="25"/>
      <c r="S157" s="25"/>
      <c r="T157" s="25"/>
      <c r="U157" s="25"/>
      <c r="V157" s="25"/>
      <c r="W157" s="25"/>
      <c r="X157" s="27"/>
      <c r="Y157" s="27"/>
      <c r="Z157" s="25"/>
      <c r="AA157" s="28" t="s">
        <v>209</v>
      </c>
      <c r="AB157" s="29"/>
      <c r="AC157" s="30" t="n">
        <f aca="false">IF(AA157=Tables!J$5,AB157*P157,)</f>
        <v>0</v>
      </c>
      <c r="AD157" s="31"/>
      <c r="AE157" s="31"/>
      <c r="AF157" s="24"/>
      <c r="AG157" s="32"/>
      <c r="AH157" s="25"/>
      <c r="AI157" s="25"/>
      <c r="AL157" s="21" t="s">
        <v>388</v>
      </c>
      <c r="AW157" s="25"/>
      <c r="AY157" s="25"/>
      <c r="BA157" s="25"/>
      <c r="BC157" s="25"/>
      <c r="BE157" s="25"/>
      <c r="BG157" s="25"/>
    </row>
    <row r="158" s="21" customFormat="true" ht="12.75" hidden="true" customHeight="true" outlineLevel="0" collapsed="false">
      <c r="A158" s="20" t="n">
        <v>19157</v>
      </c>
      <c r="B158" s="21" t="s">
        <v>558</v>
      </c>
      <c r="C158" s="22" t="s">
        <v>66</v>
      </c>
      <c r="D158" s="21" t="s">
        <v>559</v>
      </c>
      <c r="E158" s="22" t="s">
        <v>560</v>
      </c>
      <c r="F158" s="21" t="s">
        <v>64</v>
      </c>
      <c r="G158" s="23" t="s">
        <v>104</v>
      </c>
      <c r="H158" s="23" t="n">
        <v>268850</v>
      </c>
      <c r="I158" s="23" t="s">
        <v>66</v>
      </c>
      <c r="J158" s="23" t="s">
        <v>67</v>
      </c>
      <c r="K158" s="23" t="s">
        <v>68</v>
      </c>
      <c r="L158" s="23" t="s">
        <v>140</v>
      </c>
      <c r="M158" s="23" t="s">
        <v>70</v>
      </c>
      <c r="N158" s="23" t="s">
        <v>64</v>
      </c>
      <c r="O158" s="24" t="n">
        <v>43487</v>
      </c>
      <c r="P158" s="38" t="n">
        <v>0</v>
      </c>
      <c r="Q158" s="26"/>
      <c r="R158" s="25"/>
      <c r="S158" s="25"/>
      <c r="T158" s="25"/>
      <c r="U158" s="25"/>
      <c r="V158" s="25"/>
      <c r="W158" s="25"/>
      <c r="X158" s="27"/>
      <c r="Y158" s="27"/>
      <c r="Z158" s="25"/>
      <c r="AA158" s="28" t="s">
        <v>184</v>
      </c>
      <c r="AB158" s="29"/>
      <c r="AC158" s="30" t="n">
        <f aca="false">IF(AA158=Tables!J$5,AB158*P158,)</f>
        <v>0</v>
      </c>
      <c r="AD158" s="31"/>
      <c r="AE158" s="31"/>
      <c r="AF158" s="24"/>
      <c r="AG158" s="32"/>
      <c r="AH158" s="25"/>
      <c r="AI158" s="25"/>
      <c r="AL158" s="21" t="s">
        <v>98</v>
      </c>
      <c r="AM158" s="21" t="s">
        <v>561</v>
      </c>
      <c r="AW158" s="25"/>
      <c r="AY158" s="25"/>
      <c r="BA158" s="25"/>
      <c r="BC158" s="25"/>
      <c r="BE158" s="25"/>
      <c r="BG158" s="25"/>
    </row>
    <row r="159" s="21" customFormat="true" ht="12.75" hidden="false" customHeight="true" outlineLevel="0" collapsed="false">
      <c r="A159" s="20" t="n">
        <v>19158</v>
      </c>
      <c r="B159" s="21" t="s">
        <v>562</v>
      </c>
      <c r="C159" s="22" t="s">
        <v>563</v>
      </c>
      <c r="D159" s="21" t="s">
        <v>564</v>
      </c>
      <c r="E159" s="22" t="s">
        <v>512</v>
      </c>
      <c r="F159" s="21" t="s">
        <v>64</v>
      </c>
      <c r="G159" s="23" t="s">
        <v>65</v>
      </c>
      <c r="H159" s="23"/>
      <c r="I159" s="23" t="s">
        <v>89</v>
      </c>
      <c r="J159" s="23" t="s">
        <v>67</v>
      </c>
      <c r="K159" s="23" t="s">
        <v>68</v>
      </c>
      <c r="L159" s="23" t="s">
        <v>91</v>
      </c>
      <c r="M159" s="23" t="s">
        <v>92</v>
      </c>
      <c r="N159" s="23" t="s">
        <v>64</v>
      </c>
      <c r="O159" s="24" t="s">
        <v>223</v>
      </c>
      <c r="P159" s="38" t="n">
        <v>522000</v>
      </c>
      <c r="Q159" s="26"/>
      <c r="R159" s="25"/>
      <c r="S159" s="25"/>
      <c r="T159" s="25"/>
      <c r="U159" s="25"/>
      <c r="V159" s="25"/>
      <c r="W159" s="25"/>
      <c r="X159" s="27"/>
      <c r="Y159" s="27"/>
      <c r="Z159" s="25"/>
      <c r="AA159" s="28" t="s">
        <v>209</v>
      </c>
      <c r="AB159" s="29"/>
      <c r="AC159" s="30" t="n">
        <f aca="false">IF(AA159=Tables!J$5,AB159*P159,)</f>
        <v>0</v>
      </c>
      <c r="AD159" s="31"/>
      <c r="AE159" s="31"/>
      <c r="AF159" s="24"/>
      <c r="AG159" s="32"/>
      <c r="AH159" s="25"/>
      <c r="AI159" s="25"/>
      <c r="AW159" s="25"/>
      <c r="AY159" s="25"/>
      <c r="BA159" s="25"/>
      <c r="BC159" s="25"/>
      <c r="BE159" s="25"/>
      <c r="BG159" s="25"/>
    </row>
    <row r="160" s="21" customFormat="true" ht="12.75" hidden="false" customHeight="true" outlineLevel="0" collapsed="false">
      <c r="A160" s="20" t="n">
        <v>19159</v>
      </c>
      <c r="B160" s="21" t="s">
        <v>565</v>
      </c>
      <c r="C160" s="22" t="s">
        <v>566</v>
      </c>
      <c r="D160" s="21" t="s">
        <v>567</v>
      </c>
      <c r="E160" s="22" t="s">
        <v>88</v>
      </c>
      <c r="F160" s="21" t="s">
        <v>64</v>
      </c>
      <c r="G160" s="23" t="s">
        <v>65</v>
      </c>
      <c r="H160" s="23" t="s">
        <v>568</v>
      </c>
      <c r="I160" s="23" t="s">
        <v>66</v>
      </c>
      <c r="J160" s="36" t="s">
        <v>67</v>
      </c>
      <c r="K160" s="36" t="s">
        <v>569</v>
      </c>
      <c r="L160" s="36" t="s">
        <v>106</v>
      </c>
      <c r="M160" s="36" t="s">
        <v>70</v>
      </c>
      <c r="N160" s="36" t="s">
        <v>64</v>
      </c>
      <c r="O160" s="24" t="n">
        <v>43483</v>
      </c>
      <c r="P160" s="38" t="n">
        <v>228583</v>
      </c>
      <c r="Q160" s="26"/>
      <c r="R160" s="25"/>
      <c r="S160" s="25"/>
      <c r="T160" s="25"/>
      <c r="U160" s="25"/>
      <c r="V160" s="25"/>
      <c r="W160" s="25"/>
      <c r="X160" s="27"/>
      <c r="Y160" s="27"/>
      <c r="Z160" s="25"/>
      <c r="AA160" s="39" t="s">
        <v>71</v>
      </c>
      <c r="AB160" s="29"/>
      <c r="AC160" s="30" t="n">
        <f aca="false">IF(AA160=Tables!J$5,AB160*P160,)</f>
        <v>0</v>
      </c>
      <c r="AD160" s="31"/>
      <c r="AE160" s="31"/>
      <c r="AF160" s="24"/>
      <c r="AG160" s="32"/>
      <c r="AH160" s="25"/>
      <c r="AI160" s="25"/>
      <c r="AW160" s="25"/>
      <c r="AY160" s="25"/>
      <c r="BA160" s="25"/>
      <c r="BC160" s="25"/>
      <c r="BE160" s="25"/>
      <c r="BG160" s="25"/>
    </row>
    <row r="161" s="21" customFormat="true" ht="12.75" hidden="true" customHeight="true" outlineLevel="0" collapsed="false">
      <c r="A161" s="20" t="s">
        <v>570</v>
      </c>
      <c r="B161" s="21" t="s">
        <v>571</v>
      </c>
      <c r="C161" s="22" t="s">
        <v>572</v>
      </c>
      <c r="D161" s="21" t="s">
        <v>573</v>
      </c>
      <c r="E161" s="22" t="s">
        <v>275</v>
      </c>
      <c r="F161" s="21" t="s">
        <v>64</v>
      </c>
      <c r="G161" s="23" t="s">
        <v>65</v>
      </c>
      <c r="H161" s="23" t="n">
        <v>4659</v>
      </c>
      <c r="I161" s="23" t="s">
        <v>66</v>
      </c>
      <c r="J161" s="23" t="s">
        <v>67</v>
      </c>
      <c r="K161" s="23" t="s">
        <v>68</v>
      </c>
      <c r="L161" s="23" t="s">
        <v>69</v>
      </c>
      <c r="M161" s="23" t="s">
        <v>70</v>
      </c>
      <c r="N161" s="23" t="s">
        <v>64</v>
      </c>
      <c r="O161" s="24" t="n">
        <v>43488</v>
      </c>
      <c r="P161" s="38" t="s">
        <v>172</v>
      </c>
      <c r="Q161" s="26" t="s">
        <v>574</v>
      </c>
      <c r="R161" s="25"/>
      <c r="S161" s="25"/>
      <c r="T161" s="25"/>
      <c r="U161" s="25"/>
      <c r="V161" s="25"/>
      <c r="W161" s="25"/>
      <c r="X161" s="27"/>
      <c r="Y161" s="27"/>
      <c r="Z161" s="25"/>
      <c r="AA161" s="28" t="s">
        <v>184</v>
      </c>
      <c r="AB161" s="29"/>
      <c r="AC161" s="30" t="n">
        <f aca="false">IF(AA161=Tables!J$5,AB161*P161,)</f>
        <v>0</v>
      </c>
      <c r="AD161" s="31"/>
      <c r="AE161" s="31"/>
      <c r="AF161" s="24"/>
      <c r="AG161" s="32"/>
      <c r="AH161" s="25"/>
      <c r="AI161" s="25"/>
      <c r="AL161" s="21" t="s">
        <v>83</v>
      </c>
      <c r="AV161" s="21" t="s">
        <v>575</v>
      </c>
      <c r="AW161" s="25"/>
      <c r="AX161" s="21" t="s">
        <v>576</v>
      </c>
      <c r="AY161" s="25"/>
      <c r="BA161" s="25"/>
      <c r="BC161" s="25"/>
      <c r="BE161" s="25"/>
      <c r="BG161" s="25"/>
    </row>
    <row r="162" s="21" customFormat="true" ht="12.75" hidden="false" customHeight="true" outlineLevel="0" collapsed="false">
      <c r="A162" s="20" t="n">
        <v>19161</v>
      </c>
      <c r="B162" s="21" t="s">
        <v>577</v>
      </c>
      <c r="C162" s="22" t="s">
        <v>95</v>
      </c>
      <c r="D162" s="21" t="s">
        <v>578</v>
      </c>
      <c r="E162" s="22" t="s">
        <v>88</v>
      </c>
      <c r="F162" s="21" t="s">
        <v>64</v>
      </c>
      <c r="G162" s="23" t="s">
        <v>65</v>
      </c>
      <c r="H162" s="23"/>
      <c r="I162" s="23" t="s">
        <v>66</v>
      </c>
      <c r="J162" s="23" t="s">
        <v>110</v>
      </c>
      <c r="K162" s="23" t="s">
        <v>68</v>
      </c>
      <c r="L162" s="23" t="s">
        <v>80</v>
      </c>
      <c r="M162" s="23" t="s">
        <v>70</v>
      </c>
      <c r="N162" s="23" t="s">
        <v>64</v>
      </c>
      <c r="O162" s="24" t="n">
        <v>43481</v>
      </c>
      <c r="P162" s="25" t="n">
        <v>171569</v>
      </c>
      <c r="Q162" s="26"/>
      <c r="R162" s="25"/>
      <c r="S162" s="25"/>
      <c r="T162" s="25"/>
      <c r="U162" s="25"/>
      <c r="V162" s="25"/>
      <c r="W162" s="25"/>
      <c r="X162" s="27" t="n">
        <v>0.15</v>
      </c>
      <c r="Y162" s="27" t="n">
        <v>0.05</v>
      </c>
      <c r="Z162" s="25"/>
      <c r="AA162" s="28" t="s">
        <v>97</v>
      </c>
      <c r="AB162" s="29" t="n">
        <v>0.3</v>
      </c>
      <c r="AC162" s="30" t="n">
        <f aca="false">IF(AA162=Tables!J$5,AB162*P162,)</f>
        <v>0</v>
      </c>
      <c r="AD162" s="31"/>
      <c r="AE162" s="31"/>
      <c r="AF162" s="24"/>
      <c r="AG162" s="32"/>
      <c r="AH162" s="25"/>
      <c r="AI162" s="25"/>
      <c r="AL162" s="21" t="s">
        <v>98</v>
      </c>
      <c r="AM162" s="21" t="s">
        <v>579</v>
      </c>
      <c r="AW162" s="25"/>
      <c r="AY162" s="25"/>
      <c r="BA162" s="25"/>
      <c r="BC162" s="25"/>
      <c r="BE162" s="25"/>
      <c r="BG162" s="25"/>
    </row>
    <row r="163" s="21" customFormat="true" ht="12.75" hidden="true" customHeight="true" outlineLevel="0" collapsed="false">
      <c r="A163" s="20" t="n">
        <v>19162</v>
      </c>
      <c r="B163" s="21" t="s">
        <v>580</v>
      </c>
      <c r="C163" s="22" t="s">
        <v>581</v>
      </c>
      <c r="D163" s="21" t="s">
        <v>264</v>
      </c>
      <c r="E163" s="22" t="s">
        <v>265</v>
      </c>
      <c r="F163" s="21" t="s">
        <v>64</v>
      </c>
      <c r="G163" s="23" t="s">
        <v>65</v>
      </c>
      <c r="H163" s="23"/>
      <c r="I163" s="23" t="s">
        <v>66</v>
      </c>
      <c r="J163" s="23" t="s">
        <v>67</v>
      </c>
      <c r="K163" s="23" t="s">
        <v>111</v>
      </c>
      <c r="L163" s="23" t="s">
        <v>116</v>
      </c>
      <c r="M163" s="23" t="s">
        <v>92</v>
      </c>
      <c r="N163" s="23" t="s">
        <v>64</v>
      </c>
      <c r="O163" s="24" t="n">
        <v>43481</v>
      </c>
      <c r="P163" s="25" t="n">
        <v>940</v>
      </c>
      <c r="Q163" s="26"/>
      <c r="R163" s="25"/>
      <c r="S163" s="25"/>
      <c r="T163" s="25"/>
      <c r="U163" s="25"/>
      <c r="V163" s="25"/>
      <c r="W163" s="25"/>
      <c r="X163" s="27"/>
      <c r="Y163" s="27"/>
      <c r="Z163" s="25"/>
      <c r="AA163" s="39" t="s">
        <v>93</v>
      </c>
      <c r="AB163" s="29"/>
      <c r="AC163" s="30" t="n">
        <f aca="false">IF(AA163=Tables!J$5,AB163*P163,)</f>
        <v>0</v>
      </c>
      <c r="AD163" s="31"/>
      <c r="AE163" s="31"/>
      <c r="AF163" s="24"/>
      <c r="AG163" s="32"/>
      <c r="AH163" s="25"/>
      <c r="AI163" s="25"/>
      <c r="AW163" s="25"/>
      <c r="AY163" s="25"/>
      <c r="BA163" s="25"/>
      <c r="BC163" s="25"/>
      <c r="BE163" s="25"/>
      <c r="BG163" s="25"/>
    </row>
    <row r="164" s="21" customFormat="true" ht="12.75" hidden="true" customHeight="true" outlineLevel="0" collapsed="false">
      <c r="A164" s="20" t="n">
        <v>19163</v>
      </c>
      <c r="B164" s="21" t="s">
        <v>582</v>
      </c>
      <c r="C164" s="22" t="s">
        <v>583</v>
      </c>
      <c r="D164" s="21" t="s">
        <v>557</v>
      </c>
      <c r="E164" s="22" t="s">
        <v>88</v>
      </c>
      <c r="F164" s="21" t="s">
        <v>64</v>
      </c>
      <c r="G164" s="23" t="s">
        <v>65</v>
      </c>
      <c r="H164" s="23" t="n">
        <v>21150</v>
      </c>
      <c r="I164" s="23" t="s">
        <v>105</v>
      </c>
      <c r="J164" s="23" t="s">
        <v>67</v>
      </c>
      <c r="K164" s="23" t="s">
        <v>68</v>
      </c>
      <c r="L164" s="23" t="s">
        <v>69</v>
      </c>
      <c r="M164" s="23" t="s">
        <v>70</v>
      </c>
      <c r="N164" s="23" t="s">
        <v>64</v>
      </c>
      <c r="O164" s="24" t="n">
        <v>43490</v>
      </c>
      <c r="P164" s="25" t="n">
        <v>1281851</v>
      </c>
      <c r="Q164" s="26" t="n">
        <f aca="false">P164/H164</f>
        <v>60.6076122931442</v>
      </c>
      <c r="R164" s="25"/>
      <c r="S164" s="25"/>
      <c r="T164" s="25"/>
      <c r="U164" s="25"/>
      <c r="V164" s="25"/>
      <c r="W164" s="25"/>
      <c r="X164" s="27"/>
      <c r="Y164" s="27"/>
      <c r="Z164" s="25"/>
      <c r="AA164" s="28" t="s">
        <v>93</v>
      </c>
      <c r="AB164" s="29"/>
      <c r="AC164" s="30" t="n">
        <f aca="false">IF(AA164=Tables!J$5,AB164*P164,)</f>
        <v>0</v>
      </c>
      <c r="AD164" s="31"/>
      <c r="AE164" s="31"/>
      <c r="AF164" s="24"/>
      <c r="AG164" s="32"/>
      <c r="AH164" s="25"/>
      <c r="AI164" s="25"/>
      <c r="AL164" s="21" t="s">
        <v>388</v>
      </c>
      <c r="AM164" s="21" t="s">
        <v>584</v>
      </c>
      <c r="AW164" s="25"/>
      <c r="AY164" s="25"/>
      <c r="BA164" s="25"/>
      <c r="BC164" s="25"/>
      <c r="BE164" s="25"/>
      <c r="BG164" s="25"/>
    </row>
    <row r="165" s="21" customFormat="true" ht="12.75" hidden="false" customHeight="true" outlineLevel="0" collapsed="false">
      <c r="A165" s="20" t="n">
        <v>19164</v>
      </c>
      <c r="B165" s="21" t="s">
        <v>585</v>
      </c>
      <c r="C165" s="22" t="s">
        <v>586</v>
      </c>
      <c r="D165" s="21" t="s">
        <v>87</v>
      </c>
      <c r="E165" s="22" t="s">
        <v>88</v>
      </c>
      <c r="F165" s="21" t="s">
        <v>64</v>
      </c>
      <c r="G165" s="23" t="s">
        <v>65</v>
      </c>
      <c r="H165" s="23" t="n">
        <v>37542</v>
      </c>
      <c r="I165" s="23" t="s">
        <v>89</v>
      </c>
      <c r="J165" s="23" t="s">
        <v>110</v>
      </c>
      <c r="K165" s="23" t="s">
        <v>68</v>
      </c>
      <c r="L165" s="23" t="s">
        <v>80</v>
      </c>
      <c r="M165" s="23" t="s">
        <v>70</v>
      </c>
      <c r="N165" s="23" t="s">
        <v>64</v>
      </c>
      <c r="O165" s="24" t="n">
        <v>43483</v>
      </c>
      <c r="P165" s="25" t="n">
        <v>1766013</v>
      </c>
      <c r="Q165" s="26" t="n">
        <f aca="false">P165/H165</f>
        <v>47.040994086623</v>
      </c>
      <c r="R165" s="25"/>
      <c r="S165" s="25"/>
      <c r="T165" s="25"/>
      <c r="U165" s="25"/>
      <c r="V165" s="25"/>
      <c r="W165" s="25"/>
      <c r="X165" s="27" t="n">
        <v>0.18</v>
      </c>
      <c r="Y165" s="27" t="n">
        <v>0.05</v>
      </c>
      <c r="Z165" s="25"/>
      <c r="AA165" s="28" t="s">
        <v>97</v>
      </c>
      <c r="AB165" s="29" t="n">
        <v>0.3</v>
      </c>
      <c r="AC165" s="30" t="n">
        <f aca="false">IF(AA165=Tables!J$5,AB165*P165,)</f>
        <v>0</v>
      </c>
      <c r="AD165" s="31"/>
      <c r="AE165" s="31"/>
      <c r="AF165" s="24"/>
      <c r="AG165" s="32"/>
      <c r="AH165" s="25"/>
      <c r="AI165" s="25"/>
      <c r="AL165" s="21" t="s">
        <v>72</v>
      </c>
      <c r="AM165" s="21" t="s">
        <v>587</v>
      </c>
      <c r="AW165" s="25"/>
      <c r="AY165" s="25"/>
      <c r="BA165" s="25"/>
      <c r="BC165" s="25"/>
      <c r="BE165" s="25"/>
      <c r="BG165" s="25"/>
    </row>
    <row r="166" s="21" customFormat="true" ht="12.75" hidden="true" customHeight="true" outlineLevel="0" collapsed="false">
      <c r="A166" s="20" t="n">
        <v>19165</v>
      </c>
      <c r="B166" s="21" t="s">
        <v>588</v>
      </c>
      <c r="C166" s="22" t="s">
        <v>589</v>
      </c>
      <c r="E166" s="22" t="s">
        <v>372</v>
      </c>
      <c r="F166" s="21" t="s">
        <v>64</v>
      </c>
      <c r="G166" s="23" t="s">
        <v>104</v>
      </c>
      <c r="H166" s="23"/>
      <c r="I166" s="23" t="s">
        <v>105</v>
      </c>
      <c r="J166" s="23" t="s">
        <v>67</v>
      </c>
      <c r="K166" s="23" t="s">
        <v>68</v>
      </c>
      <c r="L166" s="23" t="s">
        <v>140</v>
      </c>
      <c r="M166" s="23" t="s">
        <v>70</v>
      </c>
      <c r="N166" s="23" t="s">
        <v>64</v>
      </c>
      <c r="O166" s="24" t="n">
        <v>43482</v>
      </c>
      <c r="P166" s="25" t="n">
        <v>5000</v>
      </c>
      <c r="Q166" s="26"/>
      <c r="R166" s="25"/>
      <c r="S166" s="25"/>
      <c r="T166" s="25"/>
      <c r="U166" s="25"/>
      <c r="V166" s="25"/>
      <c r="W166" s="25"/>
      <c r="X166" s="27"/>
      <c r="Y166" s="27"/>
      <c r="Z166" s="25"/>
      <c r="AA166" s="28" t="s">
        <v>93</v>
      </c>
      <c r="AB166" s="29"/>
      <c r="AC166" s="30" t="n">
        <f aca="false">IF(AA166=Tables!J$5,AB166*P166,)</f>
        <v>0</v>
      </c>
      <c r="AD166" s="31"/>
      <c r="AE166" s="31"/>
      <c r="AF166" s="24"/>
      <c r="AG166" s="32"/>
      <c r="AH166" s="25"/>
      <c r="AI166" s="25"/>
      <c r="AL166" s="21" t="s">
        <v>590</v>
      </c>
      <c r="AM166" s="21" t="s">
        <v>591</v>
      </c>
      <c r="AW166" s="25"/>
      <c r="AY166" s="25"/>
      <c r="BA166" s="25"/>
      <c r="BC166" s="25"/>
      <c r="BE166" s="25"/>
      <c r="BG166" s="25"/>
    </row>
    <row r="167" s="21" customFormat="true" ht="12.75" hidden="true" customHeight="true" outlineLevel="0" collapsed="false">
      <c r="A167" s="20" t="n">
        <v>19166</v>
      </c>
      <c r="B167" s="21" t="s">
        <v>592</v>
      </c>
      <c r="C167" s="22" t="s">
        <v>593</v>
      </c>
      <c r="D167" s="21" t="s">
        <v>87</v>
      </c>
      <c r="E167" s="22" t="s">
        <v>88</v>
      </c>
      <c r="F167" s="21" t="s">
        <v>64</v>
      </c>
      <c r="G167" s="23" t="s">
        <v>65</v>
      </c>
      <c r="H167" s="23"/>
      <c r="I167" s="23" t="s">
        <v>89</v>
      </c>
      <c r="J167" s="23" t="s">
        <v>67</v>
      </c>
      <c r="K167" s="23" t="s">
        <v>111</v>
      </c>
      <c r="L167" s="23" t="s">
        <v>91</v>
      </c>
      <c r="M167" s="23" t="s">
        <v>92</v>
      </c>
      <c r="N167" s="23" t="s">
        <v>64</v>
      </c>
      <c r="O167" s="24" t="n">
        <v>43482</v>
      </c>
      <c r="P167" s="25" t="n">
        <v>6986</v>
      </c>
      <c r="Q167" s="26"/>
      <c r="R167" s="25"/>
      <c r="S167" s="25"/>
      <c r="T167" s="25"/>
      <c r="U167" s="25"/>
      <c r="V167" s="25"/>
      <c r="W167" s="25"/>
      <c r="X167" s="27"/>
      <c r="Y167" s="27"/>
      <c r="Z167" s="25"/>
      <c r="AA167" s="39" t="s">
        <v>141</v>
      </c>
      <c r="AB167" s="29"/>
      <c r="AC167" s="30" t="n">
        <f aca="false">IF(AA167=Tables!J$5,AB167*P167,)</f>
        <v>0</v>
      </c>
      <c r="AD167" s="31"/>
      <c r="AE167" s="31"/>
      <c r="AF167" s="24"/>
      <c r="AG167" s="32"/>
      <c r="AH167" s="25"/>
      <c r="AI167" s="25"/>
      <c r="AW167" s="25"/>
      <c r="AY167" s="25"/>
      <c r="BA167" s="25"/>
      <c r="BC167" s="25"/>
      <c r="BE167" s="25"/>
      <c r="BG167" s="25"/>
    </row>
    <row r="168" s="21" customFormat="true" ht="12.75" hidden="true" customHeight="true" outlineLevel="0" collapsed="false">
      <c r="A168" s="20" t="n">
        <v>19167</v>
      </c>
      <c r="B168" s="21" t="s">
        <v>594</v>
      </c>
      <c r="C168" s="22" t="s">
        <v>595</v>
      </c>
      <c r="D168" s="21" t="s">
        <v>596</v>
      </c>
      <c r="E168" s="22" t="s">
        <v>597</v>
      </c>
      <c r="F168" s="21" t="s">
        <v>64</v>
      </c>
      <c r="G168" s="23" t="s">
        <v>65</v>
      </c>
      <c r="H168" s="23"/>
      <c r="I168" s="23" t="s">
        <v>173</v>
      </c>
      <c r="J168" s="23" t="s">
        <v>67</v>
      </c>
      <c r="K168" s="23" t="s">
        <v>111</v>
      </c>
      <c r="L168" s="23" t="s">
        <v>116</v>
      </c>
      <c r="M168" s="23" t="s">
        <v>92</v>
      </c>
      <c r="N168" s="23" t="s">
        <v>64</v>
      </c>
      <c r="O168" s="24" t="n">
        <v>43483</v>
      </c>
      <c r="P168" s="25" t="n">
        <v>3700</v>
      </c>
      <c r="Q168" s="26"/>
      <c r="R168" s="25"/>
      <c r="S168" s="25"/>
      <c r="T168" s="25"/>
      <c r="U168" s="25"/>
      <c r="V168" s="25"/>
      <c r="W168" s="25"/>
      <c r="X168" s="27"/>
      <c r="Y168" s="27"/>
      <c r="Z168" s="25"/>
      <c r="AA168" s="28" t="s">
        <v>141</v>
      </c>
      <c r="AB168" s="29"/>
      <c r="AC168" s="30" t="n">
        <f aca="false">IF(AA168=Tables!J$5,AB168*P168,)</f>
        <v>0</v>
      </c>
      <c r="AD168" s="31"/>
      <c r="AE168" s="31"/>
      <c r="AF168" s="24"/>
      <c r="AG168" s="32"/>
      <c r="AH168" s="25"/>
      <c r="AI168" s="25"/>
      <c r="AW168" s="25"/>
      <c r="AY168" s="25"/>
      <c r="BA168" s="25"/>
      <c r="BC168" s="25"/>
      <c r="BE168" s="25"/>
      <c r="BG168" s="25"/>
    </row>
    <row r="169" s="21" customFormat="true" ht="12.75" hidden="true" customHeight="true" outlineLevel="0" collapsed="false">
      <c r="A169" s="20" t="n">
        <v>19168</v>
      </c>
      <c r="B169" s="21" t="s">
        <v>598</v>
      </c>
      <c r="C169" s="22" t="s">
        <v>599</v>
      </c>
      <c r="D169" s="21" t="s">
        <v>352</v>
      </c>
      <c r="E169" s="22" t="s">
        <v>353</v>
      </c>
      <c r="F169" s="21" t="s">
        <v>64</v>
      </c>
      <c r="G169" s="23" t="s">
        <v>65</v>
      </c>
      <c r="H169" s="23"/>
      <c r="I169" s="23" t="s">
        <v>173</v>
      </c>
      <c r="J169" s="23" t="s">
        <v>67</v>
      </c>
      <c r="K169" s="23" t="s">
        <v>111</v>
      </c>
      <c r="L169" s="23" t="s">
        <v>116</v>
      </c>
      <c r="M169" s="45" t="s">
        <v>92</v>
      </c>
      <c r="N169" s="45" t="s">
        <v>64</v>
      </c>
      <c r="O169" s="42" t="n">
        <v>43494</v>
      </c>
      <c r="P169" s="46" t="n">
        <v>9440</v>
      </c>
      <c r="Q169" s="47"/>
      <c r="R169" s="38"/>
      <c r="S169" s="38"/>
      <c r="T169" s="38"/>
      <c r="U169" s="38"/>
      <c r="V169" s="38"/>
      <c r="W169" s="38"/>
      <c r="X169" s="44"/>
      <c r="Y169" s="44"/>
      <c r="Z169" s="38"/>
      <c r="AA169" s="39" t="s">
        <v>141</v>
      </c>
      <c r="AB169" s="29"/>
      <c r="AC169" s="30" t="n">
        <f aca="false">IF(AA169=Tables!J$5,AB169*P169,)</f>
        <v>0</v>
      </c>
      <c r="AD169" s="31"/>
      <c r="AE169" s="31"/>
      <c r="AF169" s="24"/>
      <c r="AG169" s="32"/>
      <c r="AH169" s="25"/>
      <c r="AI169" s="25"/>
      <c r="AW169" s="25"/>
      <c r="AY169" s="25"/>
      <c r="BA169" s="25"/>
      <c r="BC169" s="25"/>
      <c r="BE169" s="25"/>
      <c r="BG169" s="25"/>
    </row>
    <row r="170" s="21" customFormat="true" ht="12.75" hidden="true" customHeight="true" outlineLevel="0" collapsed="false">
      <c r="A170" s="20" t="n">
        <v>19169</v>
      </c>
      <c r="B170" s="21" t="s">
        <v>600</v>
      </c>
      <c r="C170" s="22" t="s">
        <v>601</v>
      </c>
      <c r="D170" s="21" t="s">
        <v>87</v>
      </c>
      <c r="E170" s="22" t="s">
        <v>88</v>
      </c>
      <c r="F170" s="21" t="s">
        <v>64</v>
      </c>
      <c r="G170" s="23" t="s">
        <v>65</v>
      </c>
      <c r="H170" s="23"/>
      <c r="I170" s="23" t="s">
        <v>89</v>
      </c>
      <c r="J170" s="23" t="s">
        <v>67</v>
      </c>
      <c r="K170" s="23" t="s">
        <v>111</v>
      </c>
      <c r="L170" s="23" t="s">
        <v>91</v>
      </c>
      <c r="M170" s="23" t="s">
        <v>92</v>
      </c>
      <c r="N170" s="23" t="s">
        <v>64</v>
      </c>
      <c r="O170" s="42" t="s">
        <v>223</v>
      </c>
      <c r="P170" s="25" t="n">
        <v>8004</v>
      </c>
      <c r="Q170" s="26"/>
      <c r="R170" s="25"/>
      <c r="S170" s="25"/>
      <c r="T170" s="25"/>
      <c r="U170" s="25"/>
      <c r="V170" s="25"/>
      <c r="W170" s="25"/>
      <c r="X170" s="27"/>
      <c r="Y170" s="27"/>
      <c r="Z170" s="25"/>
      <c r="AA170" s="39" t="s">
        <v>141</v>
      </c>
      <c r="AB170" s="29"/>
      <c r="AC170" s="30" t="n">
        <f aca="false">IF(AA170=Tables!J$5,AB170*P170,)</f>
        <v>0</v>
      </c>
      <c r="AD170" s="31"/>
      <c r="AE170" s="31"/>
      <c r="AF170" s="24"/>
      <c r="AG170" s="32"/>
      <c r="AH170" s="25"/>
      <c r="AI170" s="25"/>
      <c r="AW170" s="25"/>
      <c r="AY170" s="25"/>
      <c r="BA170" s="25"/>
      <c r="BC170" s="25"/>
      <c r="BE170" s="25"/>
      <c r="BG170" s="25"/>
    </row>
    <row r="171" s="21" customFormat="true" ht="12.75" hidden="false" customHeight="true" outlineLevel="0" collapsed="false">
      <c r="A171" s="20" t="n">
        <v>19170</v>
      </c>
      <c r="B171" s="21" t="s">
        <v>602</v>
      </c>
      <c r="C171" s="22" t="s">
        <v>95</v>
      </c>
      <c r="D171" s="21" t="s">
        <v>603</v>
      </c>
      <c r="E171" s="22" t="s">
        <v>88</v>
      </c>
      <c r="F171" s="21" t="s">
        <v>64</v>
      </c>
      <c r="G171" s="23" t="s">
        <v>65</v>
      </c>
      <c r="H171" s="23" t="n">
        <v>19333</v>
      </c>
      <c r="I171" s="23" t="s">
        <v>66</v>
      </c>
      <c r="J171" s="23" t="s">
        <v>90</v>
      </c>
      <c r="K171" s="23" t="s">
        <v>68</v>
      </c>
      <c r="L171" s="23" t="s">
        <v>106</v>
      </c>
      <c r="M171" s="23" t="s">
        <v>70</v>
      </c>
      <c r="N171" s="23" t="s">
        <v>64</v>
      </c>
      <c r="O171" s="24" t="n">
        <v>43489</v>
      </c>
      <c r="P171" s="38" t="n">
        <v>284355</v>
      </c>
      <c r="Q171" s="26" t="n">
        <f aca="false">P171/H171</f>
        <v>14.7082708322557</v>
      </c>
      <c r="R171" s="25"/>
      <c r="S171" s="25"/>
      <c r="T171" s="25"/>
      <c r="U171" s="25"/>
      <c r="V171" s="25"/>
      <c r="W171" s="25"/>
      <c r="X171" s="27"/>
      <c r="Y171" s="27"/>
      <c r="Z171" s="25"/>
      <c r="AA171" s="28" t="s">
        <v>71</v>
      </c>
      <c r="AB171" s="29" t="n">
        <v>0.3</v>
      </c>
      <c r="AC171" s="30" t="n">
        <f aca="false">IF(AA171=Tables!J$5,AB171*P171,)</f>
        <v>0</v>
      </c>
      <c r="AD171" s="31"/>
      <c r="AE171" s="31"/>
      <c r="AF171" s="24"/>
      <c r="AG171" s="32"/>
      <c r="AH171" s="25"/>
      <c r="AI171" s="25"/>
      <c r="AL171" s="21" t="s">
        <v>98</v>
      </c>
      <c r="AM171" s="21" t="s">
        <v>604</v>
      </c>
      <c r="AN171" s="21" t="s">
        <v>81</v>
      </c>
      <c r="AO171" s="21" t="s">
        <v>121</v>
      </c>
      <c r="AW171" s="25"/>
      <c r="AY171" s="25"/>
      <c r="BA171" s="25"/>
      <c r="BC171" s="25"/>
      <c r="BE171" s="25"/>
      <c r="BG171" s="25"/>
    </row>
    <row r="172" s="21" customFormat="true" ht="12.75" hidden="true" customHeight="true" outlineLevel="0" collapsed="false">
      <c r="A172" s="20" t="n">
        <v>19171</v>
      </c>
      <c r="B172" s="21" t="s">
        <v>605</v>
      </c>
      <c r="C172" s="22" t="s">
        <v>606</v>
      </c>
      <c r="D172" s="21" t="s">
        <v>87</v>
      </c>
      <c r="E172" s="22" t="s">
        <v>88</v>
      </c>
      <c r="F172" s="21" t="s">
        <v>64</v>
      </c>
      <c r="G172" s="23" t="s">
        <v>65</v>
      </c>
      <c r="H172" s="23"/>
      <c r="I172" s="23" t="s">
        <v>89</v>
      </c>
      <c r="J172" s="23" t="s">
        <v>67</v>
      </c>
      <c r="K172" s="23" t="s">
        <v>68</v>
      </c>
      <c r="L172" s="23" t="s">
        <v>91</v>
      </c>
      <c r="M172" s="23" t="s">
        <v>92</v>
      </c>
      <c r="N172" s="23" t="s">
        <v>64</v>
      </c>
      <c r="O172" s="24" t="n">
        <v>43488</v>
      </c>
      <c r="P172" s="38" t="n">
        <v>0</v>
      </c>
      <c r="Q172" s="26"/>
      <c r="R172" s="25"/>
      <c r="S172" s="25"/>
      <c r="T172" s="25"/>
      <c r="U172" s="25"/>
      <c r="V172" s="25"/>
      <c r="W172" s="25"/>
      <c r="X172" s="27"/>
      <c r="Y172" s="27"/>
      <c r="Z172" s="25"/>
      <c r="AA172" s="28" t="s">
        <v>141</v>
      </c>
      <c r="AB172" s="29"/>
      <c r="AC172" s="30" t="n">
        <f aca="false">IF(AA172=Tables!J$5,AB172*P172,)</f>
        <v>0</v>
      </c>
      <c r="AD172" s="31"/>
      <c r="AE172" s="31"/>
      <c r="AF172" s="24"/>
      <c r="AG172" s="32"/>
      <c r="AH172" s="25"/>
      <c r="AI172" s="25"/>
      <c r="AW172" s="25"/>
      <c r="AY172" s="25"/>
      <c r="BA172" s="25"/>
      <c r="BC172" s="25"/>
      <c r="BE172" s="25"/>
      <c r="BG172" s="25"/>
    </row>
    <row r="173" s="21" customFormat="true" ht="12.75" hidden="true" customHeight="true" outlineLevel="0" collapsed="false">
      <c r="A173" s="20" t="n">
        <v>19172</v>
      </c>
      <c r="B173" s="21" t="s">
        <v>607</v>
      </c>
      <c r="C173" s="22" t="s">
        <v>608</v>
      </c>
      <c r="D173" s="21" t="s">
        <v>609</v>
      </c>
      <c r="E173" s="22" t="s">
        <v>610</v>
      </c>
      <c r="F173" s="21" t="s">
        <v>64</v>
      </c>
      <c r="G173" s="23" t="s">
        <v>65</v>
      </c>
      <c r="H173" s="23"/>
      <c r="I173" s="23" t="s">
        <v>66</v>
      </c>
      <c r="J173" s="23" t="s">
        <v>67</v>
      </c>
      <c r="K173" s="23" t="s">
        <v>111</v>
      </c>
      <c r="L173" s="23" t="s">
        <v>116</v>
      </c>
      <c r="M173" s="23" t="s">
        <v>92</v>
      </c>
      <c r="N173" s="23" t="s">
        <v>64</v>
      </c>
      <c r="O173" s="24" t="n">
        <v>43487</v>
      </c>
      <c r="P173" s="25" t="n">
        <v>1740</v>
      </c>
      <c r="Q173" s="26"/>
      <c r="R173" s="25"/>
      <c r="S173" s="25"/>
      <c r="T173" s="25"/>
      <c r="U173" s="25"/>
      <c r="V173" s="25"/>
      <c r="W173" s="25"/>
      <c r="X173" s="27"/>
      <c r="Y173" s="27"/>
      <c r="Z173" s="25"/>
      <c r="AA173" s="28" t="s">
        <v>93</v>
      </c>
      <c r="AB173" s="29"/>
      <c r="AC173" s="30" t="n">
        <f aca="false">IF(AA173=Tables!J$5,AB173*P173,)</f>
        <v>0</v>
      </c>
      <c r="AD173" s="31"/>
      <c r="AE173" s="31"/>
      <c r="AF173" s="24"/>
      <c r="AG173" s="32"/>
      <c r="AH173" s="25"/>
      <c r="AI173" s="25"/>
      <c r="AW173" s="25"/>
      <c r="AY173" s="25"/>
      <c r="BA173" s="25"/>
      <c r="BC173" s="25"/>
      <c r="BE173" s="25"/>
      <c r="BG173" s="25"/>
    </row>
    <row r="174" s="21" customFormat="true" ht="12.75" hidden="true" customHeight="true" outlineLevel="0" collapsed="false">
      <c r="A174" s="20" t="n">
        <v>19173</v>
      </c>
      <c r="B174" s="21" t="s">
        <v>611</v>
      </c>
      <c r="C174" s="22" t="s">
        <v>612</v>
      </c>
      <c r="D174" s="21" t="s">
        <v>87</v>
      </c>
      <c r="E174" s="22" t="s">
        <v>88</v>
      </c>
      <c r="F174" s="21" t="s">
        <v>64</v>
      </c>
      <c r="G174" s="23" t="s">
        <v>65</v>
      </c>
      <c r="H174" s="23"/>
      <c r="I174" s="23" t="s">
        <v>89</v>
      </c>
      <c r="J174" s="23" t="s">
        <v>67</v>
      </c>
      <c r="K174" s="23" t="s">
        <v>111</v>
      </c>
      <c r="L174" s="23" t="s">
        <v>91</v>
      </c>
      <c r="M174" s="23" t="s">
        <v>92</v>
      </c>
      <c r="N174" s="23" t="s">
        <v>64</v>
      </c>
      <c r="O174" s="24" t="n">
        <v>43489</v>
      </c>
      <c r="P174" s="25" t="n">
        <v>9749</v>
      </c>
      <c r="Q174" s="26"/>
      <c r="R174" s="25"/>
      <c r="S174" s="25"/>
      <c r="T174" s="25"/>
      <c r="U174" s="25"/>
      <c r="V174" s="25"/>
      <c r="W174" s="25"/>
      <c r="X174" s="27"/>
      <c r="Y174" s="27"/>
      <c r="Z174" s="25"/>
      <c r="AA174" s="28" t="s">
        <v>93</v>
      </c>
      <c r="AB174" s="29"/>
      <c r="AC174" s="30" t="n">
        <f aca="false">IF(AA174=Tables!J$5,AB174*P174,)</f>
        <v>0</v>
      </c>
      <c r="AD174" s="31"/>
      <c r="AE174" s="31"/>
      <c r="AF174" s="24"/>
      <c r="AG174" s="32"/>
      <c r="AH174" s="25"/>
      <c r="AI174" s="25"/>
      <c r="AW174" s="25"/>
      <c r="AY174" s="25"/>
      <c r="BA174" s="25"/>
      <c r="BC174" s="25"/>
      <c r="BE174" s="25"/>
      <c r="BG174" s="25"/>
    </row>
    <row r="175" s="21" customFormat="true" ht="12.75" hidden="false" customHeight="true" outlineLevel="0" collapsed="false">
      <c r="A175" s="20" t="n">
        <v>19174</v>
      </c>
      <c r="B175" s="21" t="s">
        <v>613</v>
      </c>
      <c r="C175" s="22" t="s">
        <v>614</v>
      </c>
      <c r="D175" s="21" t="s">
        <v>615</v>
      </c>
      <c r="E175" s="22" t="s">
        <v>88</v>
      </c>
      <c r="F175" s="21" t="s">
        <v>64</v>
      </c>
      <c r="G175" s="23" t="s">
        <v>65</v>
      </c>
      <c r="H175" s="23"/>
      <c r="I175" s="23" t="s">
        <v>66</v>
      </c>
      <c r="J175" s="23" t="s">
        <v>67</v>
      </c>
      <c r="K175" s="23" t="s">
        <v>68</v>
      </c>
      <c r="L175" s="23" t="s">
        <v>248</v>
      </c>
      <c r="M175" s="23" t="s">
        <v>208</v>
      </c>
      <c r="N175" s="23" t="s">
        <v>64</v>
      </c>
      <c r="O175" s="24" t="n">
        <v>43489</v>
      </c>
      <c r="P175" s="38" t="n">
        <v>23793</v>
      </c>
      <c r="Q175" s="26"/>
      <c r="R175" s="25"/>
      <c r="S175" s="25"/>
      <c r="T175" s="25"/>
      <c r="U175" s="25"/>
      <c r="V175" s="25"/>
      <c r="W175" s="25"/>
      <c r="X175" s="27"/>
      <c r="Y175" s="27"/>
      <c r="Z175" s="25"/>
      <c r="AA175" s="39" t="s">
        <v>97</v>
      </c>
      <c r="AB175" s="29"/>
      <c r="AC175" s="30" t="n">
        <f aca="false">IF(AA175=Tables!J$5,AB175*P175,)</f>
        <v>0</v>
      </c>
      <c r="AD175" s="31"/>
      <c r="AE175" s="31"/>
      <c r="AF175" s="24"/>
      <c r="AG175" s="32"/>
      <c r="AH175" s="25"/>
      <c r="AI175" s="25"/>
      <c r="AW175" s="25"/>
      <c r="AY175" s="25"/>
      <c r="BA175" s="25"/>
      <c r="BC175" s="25"/>
      <c r="BE175" s="25"/>
      <c r="BG175" s="25"/>
    </row>
    <row r="176" s="21" customFormat="true" ht="12.75" hidden="false" customHeight="true" outlineLevel="0" collapsed="false">
      <c r="A176" s="20" t="n">
        <v>19175</v>
      </c>
      <c r="B176" s="21" t="s">
        <v>616</v>
      </c>
      <c r="C176" s="22" t="s">
        <v>617</v>
      </c>
      <c r="D176" s="21" t="s">
        <v>618</v>
      </c>
      <c r="E176" s="22" t="s">
        <v>619</v>
      </c>
      <c r="F176" s="21" t="s">
        <v>64</v>
      </c>
      <c r="G176" s="23" t="s">
        <v>65</v>
      </c>
      <c r="H176" s="23"/>
      <c r="I176" s="23" t="s">
        <v>77</v>
      </c>
      <c r="J176" s="23" t="s">
        <v>110</v>
      </c>
      <c r="K176" s="23" t="s">
        <v>111</v>
      </c>
      <c r="L176" s="23" t="s">
        <v>116</v>
      </c>
      <c r="M176" s="23" t="s">
        <v>92</v>
      </c>
      <c r="N176" s="23" t="s">
        <v>64</v>
      </c>
      <c r="O176" s="24" t="n">
        <v>43489</v>
      </c>
      <c r="P176" s="25" t="n">
        <v>600000</v>
      </c>
      <c r="Q176" s="26"/>
      <c r="R176" s="25"/>
      <c r="S176" s="25"/>
      <c r="T176" s="25"/>
      <c r="U176" s="25"/>
      <c r="V176" s="25"/>
      <c r="W176" s="25"/>
      <c r="X176" s="27"/>
      <c r="Y176" s="27"/>
      <c r="Z176" s="25"/>
      <c r="AA176" s="39" t="s">
        <v>93</v>
      </c>
      <c r="AB176" s="29"/>
      <c r="AC176" s="30" t="n">
        <f aca="false">IF(AA176=Tables!J$5,AB176*P176,)</f>
        <v>0</v>
      </c>
      <c r="AD176" s="31"/>
      <c r="AE176" s="31"/>
      <c r="AF176" s="24"/>
      <c r="AG176" s="32"/>
      <c r="AH176" s="25"/>
      <c r="AI176" s="25"/>
      <c r="AW176" s="25"/>
      <c r="AY176" s="25"/>
      <c r="BA176" s="25"/>
      <c r="BC176" s="25"/>
      <c r="BE176" s="25"/>
      <c r="BG176" s="25"/>
    </row>
    <row r="177" s="21" customFormat="true" ht="12.75" hidden="true" customHeight="true" outlineLevel="0" collapsed="false">
      <c r="A177" s="20" t="n">
        <v>19176</v>
      </c>
      <c r="B177" s="21" t="s">
        <v>620</v>
      </c>
      <c r="C177" s="22" t="s">
        <v>621</v>
      </c>
      <c r="D177" s="21" t="s">
        <v>202</v>
      </c>
      <c r="E177" s="22" t="s">
        <v>88</v>
      </c>
      <c r="F177" s="21" t="s">
        <v>64</v>
      </c>
      <c r="G177" s="23" t="s">
        <v>65</v>
      </c>
      <c r="H177" s="23"/>
      <c r="I177" s="23" t="s">
        <v>66</v>
      </c>
      <c r="J177" s="23" t="s">
        <v>67</v>
      </c>
      <c r="K177" s="23" t="s">
        <v>111</v>
      </c>
      <c r="L177" s="23" t="s">
        <v>116</v>
      </c>
      <c r="M177" s="23" t="s">
        <v>92</v>
      </c>
      <c r="N177" s="23" t="s">
        <v>64</v>
      </c>
      <c r="O177" s="24" t="n">
        <v>43489</v>
      </c>
      <c r="P177" s="25" t="n">
        <v>19898</v>
      </c>
      <c r="Q177" s="26"/>
      <c r="R177" s="25"/>
      <c r="S177" s="25"/>
      <c r="T177" s="25"/>
      <c r="U177" s="25"/>
      <c r="V177" s="25"/>
      <c r="W177" s="25"/>
      <c r="X177" s="27"/>
      <c r="Y177" s="27"/>
      <c r="Z177" s="25"/>
      <c r="AA177" s="39" t="s">
        <v>141</v>
      </c>
      <c r="AB177" s="29"/>
      <c r="AC177" s="30" t="n">
        <f aca="false">IF(AA177=Tables!J$5,AB177*P177,)</f>
        <v>0</v>
      </c>
      <c r="AD177" s="31"/>
      <c r="AE177" s="31"/>
      <c r="AF177" s="24"/>
      <c r="AG177" s="32"/>
      <c r="AH177" s="25"/>
      <c r="AI177" s="25"/>
      <c r="AW177" s="25"/>
      <c r="AY177" s="25"/>
      <c r="BA177" s="25"/>
      <c r="BC177" s="25"/>
      <c r="BE177" s="25"/>
      <c r="BG177" s="25"/>
    </row>
    <row r="178" s="21" customFormat="true" ht="12.75" hidden="true" customHeight="true" outlineLevel="0" collapsed="false">
      <c r="A178" s="20" t="n">
        <v>19177</v>
      </c>
      <c r="B178" s="21" t="s">
        <v>622</v>
      </c>
      <c r="C178" s="22" t="s">
        <v>623</v>
      </c>
      <c r="D178" s="21" t="s">
        <v>624</v>
      </c>
      <c r="E178" s="22" t="s">
        <v>115</v>
      </c>
      <c r="F178" s="21" t="s">
        <v>64</v>
      </c>
      <c r="G178" s="23" t="s">
        <v>65</v>
      </c>
      <c r="H178" s="23"/>
      <c r="I178" s="23" t="s">
        <v>66</v>
      </c>
      <c r="J178" s="23" t="s">
        <v>67</v>
      </c>
      <c r="K178" s="23" t="s">
        <v>111</v>
      </c>
      <c r="L178" s="23" t="s">
        <v>116</v>
      </c>
      <c r="M178" s="23" t="s">
        <v>92</v>
      </c>
      <c r="N178" s="23" t="s">
        <v>64</v>
      </c>
      <c r="O178" s="24" t="n">
        <v>43489</v>
      </c>
      <c r="P178" s="25" t="n">
        <v>11700</v>
      </c>
      <c r="Q178" s="26"/>
      <c r="R178" s="25"/>
      <c r="S178" s="25"/>
      <c r="T178" s="25"/>
      <c r="U178" s="25"/>
      <c r="V178" s="25"/>
      <c r="W178" s="25"/>
      <c r="X178" s="27"/>
      <c r="Y178" s="27"/>
      <c r="Z178" s="25"/>
      <c r="AA178" s="39" t="s">
        <v>93</v>
      </c>
      <c r="AB178" s="29"/>
      <c r="AC178" s="30" t="n">
        <f aca="false">IF(AA178=Tables!J$5,AB178*P178,)</f>
        <v>0</v>
      </c>
      <c r="AD178" s="31"/>
      <c r="AE178" s="31"/>
      <c r="AF178" s="24"/>
      <c r="AG178" s="32"/>
      <c r="AH178" s="25"/>
      <c r="AI178" s="25"/>
      <c r="AW178" s="25"/>
      <c r="AY178" s="25"/>
      <c r="BA178" s="25"/>
      <c r="BC178" s="25"/>
      <c r="BE178" s="25"/>
      <c r="BG178" s="25"/>
    </row>
    <row r="179" s="21" customFormat="true" ht="12.75" hidden="false" customHeight="true" outlineLevel="0" collapsed="false">
      <c r="A179" s="20" t="n">
        <v>19178</v>
      </c>
      <c r="B179" s="21" t="s">
        <v>625</v>
      </c>
      <c r="C179" s="22" t="s">
        <v>626</v>
      </c>
      <c r="D179" s="48" t="s">
        <v>627</v>
      </c>
      <c r="E179" s="22" t="s">
        <v>115</v>
      </c>
      <c r="F179" s="21" t="s">
        <v>64</v>
      </c>
      <c r="G179" s="23" t="s">
        <v>65</v>
      </c>
      <c r="H179" s="23" t="n">
        <v>94500</v>
      </c>
      <c r="I179" s="23" t="s">
        <v>66</v>
      </c>
      <c r="J179" s="23" t="s">
        <v>67</v>
      </c>
      <c r="K179" s="23" t="s">
        <v>68</v>
      </c>
      <c r="L179" s="23" t="s">
        <v>69</v>
      </c>
      <c r="M179" s="23" t="s">
        <v>70</v>
      </c>
      <c r="N179" s="23" t="s">
        <v>64</v>
      </c>
      <c r="O179" s="24" t="n">
        <v>43504</v>
      </c>
      <c r="P179" s="25" t="n">
        <v>780658</v>
      </c>
      <c r="Q179" s="26" t="n">
        <f aca="false">P179/H179</f>
        <v>8.26093121693122</v>
      </c>
      <c r="R179" s="25"/>
      <c r="S179" s="25"/>
      <c r="T179" s="25"/>
      <c r="U179" s="25"/>
      <c r="V179" s="25"/>
      <c r="W179" s="25"/>
      <c r="X179" s="27"/>
      <c r="Y179" s="27"/>
      <c r="Z179" s="25"/>
      <c r="AA179" s="28" t="s">
        <v>209</v>
      </c>
      <c r="AB179" s="29" t="n">
        <v>0.3</v>
      </c>
      <c r="AC179" s="30" t="n">
        <f aca="false">IF(AA179=Tables!J$5,AB179*P179,)</f>
        <v>234197.4</v>
      </c>
      <c r="AD179" s="31"/>
      <c r="AE179" s="31"/>
      <c r="AF179" s="24"/>
      <c r="AG179" s="32"/>
      <c r="AH179" s="25"/>
      <c r="AI179" s="25"/>
      <c r="AL179" s="21" t="s">
        <v>628</v>
      </c>
      <c r="AM179" s="21" t="s">
        <v>629</v>
      </c>
      <c r="AW179" s="25"/>
      <c r="AY179" s="25"/>
      <c r="BA179" s="25"/>
      <c r="BC179" s="25"/>
      <c r="BE179" s="25"/>
      <c r="BG179" s="25"/>
    </row>
    <row r="180" s="21" customFormat="true" ht="12.75" hidden="true" customHeight="true" outlineLevel="0" collapsed="false">
      <c r="A180" s="20" t="n">
        <v>19179</v>
      </c>
      <c r="B180" s="21" t="s">
        <v>630</v>
      </c>
      <c r="C180" s="22" t="s">
        <v>631</v>
      </c>
      <c r="D180" s="21" t="s">
        <v>87</v>
      </c>
      <c r="E180" s="22" t="s">
        <v>88</v>
      </c>
      <c r="F180" s="21" t="s">
        <v>64</v>
      </c>
      <c r="G180" s="23" t="s">
        <v>65</v>
      </c>
      <c r="H180" s="23"/>
      <c r="I180" s="23" t="s">
        <v>66</v>
      </c>
      <c r="J180" s="23" t="s">
        <v>67</v>
      </c>
      <c r="K180" s="23" t="s">
        <v>111</v>
      </c>
      <c r="L180" s="23" t="s">
        <v>91</v>
      </c>
      <c r="M180" s="23" t="s">
        <v>92</v>
      </c>
      <c r="N180" s="23" t="s">
        <v>64</v>
      </c>
      <c r="O180" s="24" t="n">
        <v>43493</v>
      </c>
      <c r="P180" s="25" t="n">
        <v>8157</v>
      </c>
      <c r="Q180" s="26"/>
      <c r="R180" s="25"/>
      <c r="S180" s="25"/>
      <c r="T180" s="25"/>
      <c r="U180" s="25"/>
      <c r="V180" s="25"/>
      <c r="W180" s="25"/>
      <c r="X180" s="27"/>
      <c r="Y180" s="27"/>
      <c r="Z180" s="25"/>
      <c r="AA180" s="28" t="s">
        <v>93</v>
      </c>
      <c r="AB180" s="29"/>
      <c r="AC180" s="30" t="n">
        <f aca="false">IF(AA180=Tables!J$5,AB180*P180,)</f>
        <v>0</v>
      </c>
      <c r="AD180" s="31"/>
      <c r="AE180" s="31"/>
      <c r="AF180" s="24"/>
      <c r="AG180" s="32"/>
      <c r="AH180" s="25"/>
      <c r="AI180" s="25"/>
      <c r="AW180" s="25"/>
      <c r="AY180" s="25"/>
      <c r="BA180" s="25"/>
      <c r="BC180" s="25"/>
      <c r="BE180" s="25"/>
      <c r="BG180" s="25"/>
    </row>
    <row r="181" s="21" customFormat="true" ht="12.75" hidden="false" customHeight="true" outlineLevel="0" collapsed="false">
      <c r="A181" s="20" t="n">
        <v>19180</v>
      </c>
      <c r="B181" s="2" t="s">
        <v>632</v>
      </c>
      <c r="C181" s="22" t="s">
        <v>95</v>
      </c>
      <c r="D181" s="21" t="s">
        <v>633</v>
      </c>
      <c r="E181" s="22" t="s">
        <v>88</v>
      </c>
      <c r="F181" s="21" t="s">
        <v>64</v>
      </c>
      <c r="G181" s="23" t="s">
        <v>65</v>
      </c>
      <c r="H181" s="23" t="n">
        <v>1648</v>
      </c>
      <c r="I181" s="23" t="s">
        <v>66</v>
      </c>
      <c r="J181" s="23" t="s">
        <v>67</v>
      </c>
      <c r="K181" s="23" t="s">
        <v>68</v>
      </c>
      <c r="L181" s="23" t="s">
        <v>106</v>
      </c>
      <c r="M181" s="23" t="s">
        <v>70</v>
      </c>
      <c r="N181" s="23" t="s">
        <v>64</v>
      </c>
      <c r="O181" s="24" t="n">
        <v>43502</v>
      </c>
      <c r="P181" s="25" t="n">
        <v>43630</v>
      </c>
      <c r="Q181" s="26" t="n">
        <f aca="false">P181/H181</f>
        <v>26.4745145631068</v>
      </c>
      <c r="R181" s="25"/>
      <c r="S181" s="25"/>
      <c r="T181" s="25"/>
      <c r="U181" s="25"/>
      <c r="V181" s="25"/>
      <c r="W181" s="25"/>
      <c r="X181" s="27"/>
      <c r="Y181" s="27"/>
      <c r="Z181" s="25"/>
      <c r="AA181" s="28" t="s">
        <v>209</v>
      </c>
      <c r="AB181" s="29" t="n">
        <v>0.5</v>
      </c>
      <c r="AC181" s="30" t="n">
        <f aca="false">IF(AA181=Tables!J$5,AB181*P181,)</f>
        <v>21815</v>
      </c>
      <c r="AD181" s="31"/>
      <c r="AE181" s="31"/>
      <c r="AF181" s="24"/>
      <c r="AG181" s="32"/>
      <c r="AH181" s="25"/>
      <c r="AI181" s="25"/>
      <c r="AL181" s="21" t="s">
        <v>98</v>
      </c>
      <c r="AM181" s="21" t="s">
        <v>579</v>
      </c>
      <c r="AW181" s="25"/>
      <c r="AY181" s="25"/>
      <c r="BA181" s="25"/>
      <c r="BC181" s="25"/>
      <c r="BE181" s="25"/>
      <c r="BG181" s="25"/>
    </row>
    <row r="182" s="21" customFormat="true" ht="12.75" hidden="true" customHeight="true" outlineLevel="0" collapsed="false">
      <c r="A182" s="20" t="n">
        <v>19181</v>
      </c>
      <c r="B182" s="21" t="s">
        <v>634</v>
      </c>
      <c r="C182" s="22" t="s">
        <v>635</v>
      </c>
      <c r="D182" s="21" t="s">
        <v>636</v>
      </c>
      <c r="E182" s="22" t="s">
        <v>464</v>
      </c>
      <c r="F182" s="21" t="s">
        <v>64</v>
      </c>
      <c r="G182" s="23" t="s">
        <v>65</v>
      </c>
      <c r="H182" s="23"/>
      <c r="I182" s="23" t="s">
        <v>66</v>
      </c>
      <c r="J182" s="23" t="s">
        <v>67</v>
      </c>
      <c r="K182" s="23" t="s">
        <v>79</v>
      </c>
      <c r="L182" s="23" t="s">
        <v>116</v>
      </c>
      <c r="M182" s="23" t="s">
        <v>92</v>
      </c>
      <c r="N182" s="23" t="s">
        <v>64</v>
      </c>
      <c r="O182" s="24" t="n">
        <v>43496</v>
      </c>
      <c r="P182" s="25" t="n">
        <v>42450</v>
      </c>
      <c r="Q182" s="26"/>
      <c r="R182" s="25" t="n">
        <v>6000</v>
      </c>
      <c r="S182" s="25"/>
      <c r="T182" s="25"/>
      <c r="U182" s="25"/>
      <c r="V182" s="25"/>
      <c r="W182" s="25"/>
      <c r="X182" s="27"/>
      <c r="Y182" s="27"/>
      <c r="Z182" s="25"/>
      <c r="AA182" s="39" t="s">
        <v>93</v>
      </c>
      <c r="AB182" s="29"/>
      <c r="AC182" s="30" t="n">
        <f aca="false">IF(AA182=Tables!J$5,AB182*P182,)</f>
        <v>0</v>
      </c>
      <c r="AD182" s="31"/>
      <c r="AE182" s="31"/>
      <c r="AF182" s="24"/>
      <c r="AG182" s="32"/>
      <c r="AH182" s="25"/>
      <c r="AI182" s="25"/>
      <c r="AW182" s="25"/>
      <c r="AY182" s="25"/>
      <c r="BA182" s="25"/>
      <c r="BC182" s="25"/>
      <c r="BE182" s="25"/>
      <c r="BG182" s="25"/>
    </row>
    <row r="183" s="21" customFormat="true" ht="12.75" hidden="false" customHeight="true" outlineLevel="0" collapsed="false">
      <c r="A183" s="20" t="n">
        <v>19182</v>
      </c>
      <c r="B183" s="21" t="s">
        <v>637</v>
      </c>
      <c r="C183" s="22" t="s">
        <v>638</v>
      </c>
      <c r="D183" s="21" t="s">
        <v>639</v>
      </c>
      <c r="E183" s="22" t="s">
        <v>88</v>
      </c>
      <c r="F183" s="21" t="s">
        <v>64</v>
      </c>
      <c r="G183" s="23" t="s">
        <v>65</v>
      </c>
      <c r="H183" s="23" t="n">
        <v>295776</v>
      </c>
      <c r="I183" s="23" t="s">
        <v>173</v>
      </c>
      <c r="J183" s="23" t="s">
        <v>110</v>
      </c>
      <c r="K183" s="23" t="s">
        <v>68</v>
      </c>
      <c r="L183" s="23" t="s">
        <v>80</v>
      </c>
      <c r="M183" s="23" t="s">
        <v>70</v>
      </c>
      <c r="N183" s="23" t="s">
        <v>64</v>
      </c>
      <c r="O183" s="24" t="n">
        <v>43497</v>
      </c>
      <c r="P183" s="25" t="n">
        <v>1565754</v>
      </c>
      <c r="Q183" s="26" t="n">
        <f aca="false">P183/H183</f>
        <v>5.29371551444336</v>
      </c>
      <c r="R183" s="25"/>
      <c r="S183" s="25"/>
      <c r="T183" s="25"/>
      <c r="U183" s="25"/>
      <c r="V183" s="25"/>
      <c r="W183" s="25"/>
      <c r="X183" s="27"/>
      <c r="Y183" s="27"/>
      <c r="Z183" s="25"/>
      <c r="AA183" s="28" t="s">
        <v>97</v>
      </c>
      <c r="AB183" s="29" t="n">
        <v>0.05</v>
      </c>
      <c r="AC183" s="30" t="n">
        <f aca="false">IF(AA183=Tables!J$5,AB183*P183,)</f>
        <v>0</v>
      </c>
      <c r="AD183" s="31"/>
      <c r="AE183" s="31"/>
      <c r="AF183" s="24"/>
      <c r="AG183" s="32"/>
      <c r="AH183" s="25"/>
      <c r="AI183" s="25"/>
      <c r="AL183" s="21" t="s">
        <v>81</v>
      </c>
      <c r="AM183" s="21" t="s">
        <v>640</v>
      </c>
      <c r="AW183" s="25"/>
      <c r="AY183" s="25"/>
      <c r="BA183" s="25"/>
      <c r="BC183" s="25"/>
      <c r="BE183" s="25"/>
      <c r="BG183" s="25"/>
    </row>
    <row r="184" s="21" customFormat="true" ht="12.75" hidden="true" customHeight="true" outlineLevel="0" collapsed="false">
      <c r="A184" s="20" t="n">
        <v>19183</v>
      </c>
      <c r="B184" s="21" t="s">
        <v>641</v>
      </c>
      <c r="C184" s="22" t="s">
        <v>441</v>
      </c>
      <c r="D184" s="21" t="s">
        <v>545</v>
      </c>
      <c r="E184" s="22" t="s">
        <v>227</v>
      </c>
      <c r="F184" s="21" t="s">
        <v>64</v>
      </c>
      <c r="G184" s="23" t="s">
        <v>65</v>
      </c>
      <c r="H184" s="23" t="n">
        <v>108000</v>
      </c>
      <c r="I184" s="23" t="s">
        <v>66</v>
      </c>
      <c r="J184" s="23" t="s">
        <v>67</v>
      </c>
      <c r="K184" s="23" t="s">
        <v>68</v>
      </c>
      <c r="L184" s="23" t="s">
        <v>69</v>
      </c>
      <c r="M184" s="23" t="s">
        <v>70</v>
      </c>
      <c r="N184" s="23" t="s">
        <v>64</v>
      </c>
      <c r="O184" s="24" t="n">
        <v>43518</v>
      </c>
      <c r="P184" s="25" t="n">
        <v>3574303</v>
      </c>
      <c r="Q184" s="26" t="n">
        <f aca="false">P184/H184</f>
        <v>33.0953981481481</v>
      </c>
      <c r="R184" s="25"/>
      <c r="S184" s="25"/>
      <c r="T184" s="25"/>
      <c r="U184" s="25"/>
      <c r="V184" s="25"/>
      <c r="W184" s="25"/>
      <c r="X184" s="27"/>
      <c r="Y184" s="27"/>
      <c r="Z184" s="25"/>
      <c r="AA184" s="28" t="s">
        <v>93</v>
      </c>
      <c r="AB184" s="29"/>
      <c r="AC184" s="30" t="n">
        <f aca="false">IF(AA184=Tables!J$5,AB184*P184,)</f>
        <v>0</v>
      </c>
      <c r="AD184" s="31"/>
      <c r="AE184" s="31"/>
      <c r="AF184" s="24"/>
      <c r="AG184" s="32"/>
      <c r="AH184" s="25"/>
      <c r="AI184" s="25"/>
      <c r="AL184" s="21" t="s">
        <v>81</v>
      </c>
      <c r="AM184" s="21" t="s">
        <v>547</v>
      </c>
      <c r="AW184" s="25"/>
      <c r="AY184" s="25"/>
      <c r="BA184" s="25"/>
      <c r="BC184" s="25"/>
      <c r="BE184" s="25"/>
      <c r="BG184" s="25"/>
    </row>
    <row r="185" s="21" customFormat="true" ht="12.75" hidden="false" customHeight="true" outlineLevel="0" collapsed="false">
      <c r="A185" s="20" t="n">
        <v>19184</v>
      </c>
      <c r="B185" s="21" t="s">
        <v>642</v>
      </c>
      <c r="C185" s="22" t="s">
        <v>643</v>
      </c>
      <c r="D185" s="21" t="s">
        <v>644</v>
      </c>
      <c r="E185" s="22" t="s">
        <v>645</v>
      </c>
      <c r="F185" s="21" t="s">
        <v>64</v>
      </c>
      <c r="G185" s="23" t="s">
        <v>65</v>
      </c>
      <c r="H185" s="23"/>
      <c r="I185" s="23" t="s">
        <v>66</v>
      </c>
      <c r="J185" s="23" t="s">
        <v>67</v>
      </c>
      <c r="K185" s="23" t="s">
        <v>111</v>
      </c>
      <c r="L185" s="23" t="s">
        <v>116</v>
      </c>
      <c r="M185" s="23" t="s">
        <v>92</v>
      </c>
      <c r="N185" s="23" t="s">
        <v>64</v>
      </c>
      <c r="O185" s="24" t="n">
        <v>43500</v>
      </c>
      <c r="P185" s="25" t="n">
        <v>22560</v>
      </c>
      <c r="Q185" s="26"/>
      <c r="R185" s="25"/>
      <c r="S185" s="25"/>
      <c r="T185" s="25"/>
      <c r="U185" s="25"/>
      <c r="V185" s="25"/>
      <c r="W185" s="25"/>
      <c r="X185" s="27"/>
      <c r="Y185" s="27"/>
      <c r="Z185" s="25"/>
      <c r="AA185" s="28" t="s">
        <v>209</v>
      </c>
      <c r="AB185" s="29"/>
      <c r="AC185" s="30" t="n">
        <f aca="false">IF(AA185=Tables!J$5,AB185*P185,)</f>
        <v>0</v>
      </c>
      <c r="AD185" s="31"/>
      <c r="AE185" s="31"/>
      <c r="AF185" s="24"/>
      <c r="AG185" s="32"/>
      <c r="AH185" s="25"/>
      <c r="AI185" s="25"/>
      <c r="AW185" s="25"/>
      <c r="AY185" s="25"/>
      <c r="BA185" s="25"/>
      <c r="BC185" s="25"/>
      <c r="BE185" s="25"/>
      <c r="BG185" s="25"/>
    </row>
    <row r="186" s="21" customFormat="true" ht="12.75" hidden="false" customHeight="true" outlineLevel="0" collapsed="false">
      <c r="A186" s="20" t="n">
        <v>19185</v>
      </c>
      <c r="B186" s="21" t="s">
        <v>646</v>
      </c>
      <c r="C186" s="22" t="s">
        <v>647</v>
      </c>
      <c r="D186" s="21" t="s">
        <v>633</v>
      </c>
      <c r="E186" s="22" t="s">
        <v>88</v>
      </c>
      <c r="F186" s="21" t="s">
        <v>64</v>
      </c>
      <c r="G186" s="23" t="s">
        <v>65</v>
      </c>
      <c r="H186" s="23" t="n">
        <v>1648</v>
      </c>
      <c r="I186" s="23" t="s">
        <v>66</v>
      </c>
      <c r="J186" s="23" t="s">
        <v>110</v>
      </c>
      <c r="K186" s="23" t="s">
        <v>68</v>
      </c>
      <c r="L186" s="23" t="s">
        <v>80</v>
      </c>
      <c r="M186" s="23" t="s">
        <v>70</v>
      </c>
      <c r="N186" s="23" t="s">
        <v>64</v>
      </c>
      <c r="O186" s="24" t="n">
        <v>43503</v>
      </c>
      <c r="P186" s="25" t="n">
        <v>38842</v>
      </c>
      <c r="Q186" s="26" t="n">
        <f aca="false">P186/H186</f>
        <v>23.5691747572816</v>
      </c>
      <c r="R186" s="25"/>
      <c r="S186" s="25"/>
      <c r="T186" s="25"/>
      <c r="U186" s="25"/>
      <c r="V186" s="25"/>
      <c r="W186" s="25"/>
      <c r="X186" s="27"/>
      <c r="Y186" s="27"/>
      <c r="Z186" s="25"/>
      <c r="AA186" s="28" t="s">
        <v>209</v>
      </c>
      <c r="AB186" s="29" t="n">
        <v>0.05</v>
      </c>
      <c r="AC186" s="30" t="n">
        <f aca="false">IF(AA186=Tables!J$5,AB186*P186,)</f>
        <v>1942.1</v>
      </c>
      <c r="AD186" s="31"/>
      <c r="AE186" s="31"/>
      <c r="AF186" s="24"/>
      <c r="AG186" s="32"/>
      <c r="AH186" s="25"/>
      <c r="AI186" s="25"/>
      <c r="AL186" s="21" t="s">
        <v>98</v>
      </c>
      <c r="AM186" s="21" t="s">
        <v>648</v>
      </c>
      <c r="AW186" s="25"/>
      <c r="AY186" s="25"/>
      <c r="BA186" s="25"/>
      <c r="BC186" s="25"/>
      <c r="BE186" s="25"/>
      <c r="BG186" s="25"/>
    </row>
    <row r="187" s="21" customFormat="true" ht="12.75" hidden="false" customHeight="true" outlineLevel="0" collapsed="false">
      <c r="A187" s="20" t="n">
        <v>19186</v>
      </c>
      <c r="B187" s="21" t="s">
        <v>649</v>
      </c>
      <c r="C187" s="22" t="s">
        <v>650</v>
      </c>
      <c r="D187" s="21" t="s">
        <v>87</v>
      </c>
      <c r="E187" s="22" t="s">
        <v>88</v>
      </c>
      <c r="F187" s="21" t="s">
        <v>64</v>
      </c>
      <c r="G187" s="23" t="s">
        <v>65</v>
      </c>
      <c r="H187" s="23"/>
      <c r="I187" s="23"/>
      <c r="J187" s="23" t="s">
        <v>110</v>
      </c>
      <c r="K187" s="23" t="s">
        <v>111</v>
      </c>
      <c r="L187" s="23" t="s">
        <v>91</v>
      </c>
      <c r="M187" s="23" t="s">
        <v>92</v>
      </c>
      <c r="N187" s="23" t="s">
        <v>64</v>
      </c>
      <c r="O187" s="24" t="n">
        <v>43137</v>
      </c>
      <c r="P187" s="25" t="n">
        <v>33928</v>
      </c>
      <c r="Q187" s="26"/>
      <c r="R187" s="25"/>
      <c r="S187" s="25"/>
      <c r="T187" s="25"/>
      <c r="U187" s="25"/>
      <c r="V187" s="25"/>
      <c r="W187" s="25"/>
      <c r="X187" s="27"/>
      <c r="Y187" s="27"/>
      <c r="Z187" s="25"/>
      <c r="AA187" s="28" t="s">
        <v>209</v>
      </c>
      <c r="AB187" s="29"/>
      <c r="AC187" s="30" t="n">
        <f aca="false">IF(AA187=Tables!J$5,AB187*P187,)</f>
        <v>0</v>
      </c>
      <c r="AD187" s="31"/>
      <c r="AE187" s="31"/>
      <c r="AF187" s="24"/>
      <c r="AG187" s="32"/>
      <c r="AH187" s="25"/>
      <c r="AI187" s="25"/>
      <c r="AW187" s="25"/>
      <c r="AY187" s="25"/>
      <c r="BA187" s="25"/>
      <c r="BC187" s="25"/>
      <c r="BE187" s="25"/>
      <c r="BG187" s="25"/>
    </row>
    <row r="188" s="21" customFormat="true" ht="12.75" hidden="true" customHeight="true" outlineLevel="0" collapsed="false">
      <c r="A188" s="20" t="n">
        <v>19187</v>
      </c>
      <c r="B188" s="21" t="s">
        <v>651</v>
      </c>
      <c r="C188" s="22" t="s">
        <v>652</v>
      </c>
      <c r="D188" s="21" t="s">
        <v>653</v>
      </c>
      <c r="E188" s="22" t="s">
        <v>654</v>
      </c>
      <c r="F188" s="21" t="s">
        <v>64</v>
      </c>
      <c r="G188" s="23" t="s">
        <v>104</v>
      </c>
      <c r="H188" s="23" t="n">
        <v>25250</v>
      </c>
      <c r="I188" s="23" t="s">
        <v>66</v>
      </c>
      <c r="J188" s="23" t="s">
        <v>67</v>
      </c>
      <c r="K188" s="23" t="s">
        <v>68</v>
      </c>
      <c r="L188" s="23" t="s">
        <v>106</v>
      </c>
      <c r="M188" s="23" t="s">
        <v>70</v>
      </c>
      <c r="N188" s="23" t="s">
        <v>64</v>
      </c>
      <c r="O188" s="24" t="n">
        <v>43508</v>
      </c>
      <c r="P188" s="38" t="n">
        <v>0</v>
      </c>
      <c r="Q188" s="43" t="n">
        <v>0</v>
      </c>
      <c r="R188" s="38"/>
      <c r="S188" s="38"/>
      <c r="T188" s="38"/>
      <c r="U188" s="38"/>
      <c r="V188" s="38"/>
      <c r="W188" s="38"/>
      <c r="X188" s="44"/>
      <c r="Y188" s="44"/>
      <c r="Z188" s="38"/>
      <c r="AA188" s="39" t="s">
        <v>184</v>
      </c>
      <c r="AB188" s="29"/>
      <c r="AC188" s="30" t="n">
        <f aca="false">IF(AA188=Tables!J$5,AB188*P188,)</f>
        <v>0</v>
      </c>
      <c r="AD188" s="31"/>
      <c r="AE188" s="31"/>
      <c r="AF188" s="24"/>
      <c r="AG188" s="32"/>
      <c r="AH188" s="25"/>
      <c r="AI188" s="25"/>
      <c r="AW188" s="25"/>
      <c r="AY188" s="25"/>
      <c r="BA188" s="25"/>
      <c r="BC188" s="25"/>
      <c r="BE188" s="25"/>
      <c r="BG188" s="25"/>
    </row>
    <row r="189" s="21" customFormat="true" ht="12.75" hidden="true" customHeight="true" outlineLevel="0" collapsed="false">
      <c r="A189" s="20" t="n">
        <v>19188</v>
      </c>
      <c r="B189" s="21" t="s">
        <v>655</v>
      </c>
      <c r="C189" s="22" t="s">
        <v>656</v>
      </c>
      <c r="D189" s="21" t="s">
        <v>87</v>
      </c>
      <c r="E189" s="22" t="s">
        <v>88</v>
      </c>
      <c r="F189" s="21" t="s">
        <v>64</v>
      </c>
      <c r="G189" s="23" t="s">
        <v>65</v>
      </c>
      <c r="H189" s="23"/>
      <c r="I189" s="23" t="s">
        <v>66</v>
      </c>
      <c r="J189" s="23" t="s">
        <v>78</v>
      </c>
      <c r="K189" s="23" t="s">
        <v>111</v>
      </c>
      <c r="L189" s="23" t="s">
        <v>91</v>
      </c>
      <c r="M189" s="23" t="s">
        <v>92</v>
      </c>
      <c r="N189" s="23" t="s">
        <v>64</v>
      </c>
      <c r="O189" s="24" t="n">
        <v>43503</v>
      </c>
      <c r="P189" s="25" t="n">
        <v>2640</v>
      </c>
      <c r="Q189" s="26"/>
      <c r="R189" s="25"/>
      <c r="S189" s="25"/>
      <c r="T189" s="25"/>
      <c r="U189" s="25"/>
      <c r="V189" s="25"/>
      <c r="W189" s="25"/>
      <c r="X189" s="27"/>
      <c r="Y189" s="27"/>
      <c r="Z189" s="25"/>
      <c r="AA189" s="28" t="s">
        <v>93</v>
      </c>
      <c r="AB189" s="29"/>
      <c r="AC189" s="30" t="n">
        <f aca="false">IF(AA189=Tables!J$5,AB189*P189,)</f>
        <v>0</v>
      </c>
      <c r="AD189" s="31"/>
      <c r="AE189" s="31"/>
      <c r="AF189" s="24"/>
      <c r="AG189" s="32"/>
      <c r="AH189" s="25"/>
      <c r="AI189" s="25"/>
      <c r="AW189" s="25"/>
      <c r="AY189" s="25"/>
      <c r="BA189" s="25"/>
      <c r="BC189" s="25"/>
      <c r="BE189" s="25"/>
      <c r="BG189" s="25"/>
    </row>
    <row r="190" s="21" customFormat="true" ht="12.75" hidden="false" customHeight="true" outlineLevel="0" collapsed="false">
      <c r="A190" s="20" t="n">
        <v>19189</v>
      </c>
      <c r="B190" s="21" t="s">
        <v>657</v>
      </c>
      <c r="C190" s="22" t="s">
        <v>658</v>
      </c>
      <c r="D190" s="21" t="s">
        <v>87</v>
      </c>
      <c r="E190" s="22" t="s">
        <v>88</v>
      </c>
      <c r="F190" s="21" t="s">
        <v>64</v>
      </c>
      <c r="G190" s="23" t="s">
        <v>65</v>
      </c>
      <c r="H190" s="23"/>
      <c r="I190" s="23" t="s">
        <v>66</v>
      </c>
      <c r="J190" s="23" t="s">
        <v>78</v>
      </c>
      <c r="K190" s="23" t="s">
        <v>111</v>
      </c>
      <c r="L190" s="23" t="s">
        <v>91</v>
      </c>
      <c r="M190" s="23" t="s">
        <v>92</v>
      </c>
      <c r="N190" s="23" t="s">
        <v>64</v>
      </c>
      <c r="O190" s="24" t="n">
        <v>43503</v>
      </c>
      <c r="P190" s="25" t="n">
        <v>12523</v>
      </c>
      <c r="Q190" s="26"/>
      <c r="R190" s="25"/>
      <c r="S190" s="25"/>
      <c r="T190" s="25"/>
      <c r="U190" s="25"/>
      <c r="V190" s="25"/>
      <c r="W190" s="25"/>
      <c r="X190" s="27"/>
      <c r="Y190" s="27"/>
      <c r="Z190" s="25"/>
      <c r="AA190" s="28" t="s">
        <v>209</v>
      </c>
      <c r="AB190" s="29"/>
      <c r="AC190" s="30" t="n">
        <f aca="false">IF(AA190=Tables!J$5,AB190*P190,)</f>
        <v>0</v>
      </c>
      <c r="AD190" s="31"/>
      <c r="AE190" s="31"/>
      <c r="AF190" s="24"/>
      <c r="AG190" s="32"/>
      <c r="AH190" s="25"/>
      <c r="AI190" s="25"/>
      <c r="AW190" s="25"/>
      <c r="AY190" s="25"/>
      <c r="BA190" s="25"/>
      <c r="BC190" s="25"/>
      <c r="BE190" s="25"/>
      <c r="BG190" s="25"/>
    </row>
    <row r="191" s="21" customFormat="true" ht="12.75" hidden="true" customHeight="true" outlineLevel="0" collapsed="false">
      <c r="A191" s="20" t="n">
        <v>19190</v>
      </c>
      <c r="B191" s="21" t="s">
        <v>659</v>
      </c>
      <c r="C191" s="22" t="s">
        <v>660</v>
      </c>
      <c r="D191" s="21" t="s">
        <v>268</v>
      </c>
      <c r="E191" s="22" t="s">
        <v>269</v>
      </c>
      <c r="F191" s="21" t="s">
        <v>64</v>
      </c>
      <c r="G191" s="23" t="s">
        <v>65</v>
      </c>
      <c r="H191" s="23"/>
      <c r="I191" s="23" t="s">
        <v>66</v>
      </c>
      <c r="J191" s="23" t="s">
        <v>67</v>
      </c>
      <c r="K191" s="23" t="s">
        <v>111</v>
      </c>
      <c r="L191" s="23" t="s">
        <v>116</v>
      </c>
      <c r="M191" s="23" t="s">
        <v>92</v>
      </c>
      <c r="N191" s="23" t="s">
        <v>64</v>
      </c>
      <c r="O191" s="24" t="n">
        <v>43504</v>
      </c>
      <c r="P191" s="25" t="n">
        <v>2300</v>
      </c>
      <c r="Q191" s="26"/>
      <c r="R191" s="25"/>
      <c r="S191" s="25"/>
      <c r="T191" s="25"/>
      <c r="U191" s="25"/>
      <c r="V191" s="25"/>
      <c r="W191" s="25"/>
      <c r="X191" s="27"/>
      <c r="Y191" s="27"/>
      <c r="Z191" s="25"/>
      <c r="AA191" s="39" t="s">
        <v>141</v>
      </c>
      <c r="AB191" s="29"/>
      <c r="AC191" s="30" t="n">
        <f aca="false">IF(AA191=Tables!J$5,AB191*P191,)</f>
        <v>0</v>
      </c>
      <c r="AD191" s="31"/>
      <c r="AE191" s="31"/>
      <c r="AF191" s="24"/>
      <c r="AG191" s="32"/>
      <c r="AH191" s="25"/>
      <c r="AI191" s="25"/>
      <c r="AW191" s="25"/>
      <c r="AY191" s="25"/>
      <c r="BA191" s="25"/>
      <c r="BC191" s="25"/>
      <c r="BE191" s="25"/>
      <c r="BG191" s="25"/>
    </row>
    <row r="192" s="21" customFormat="true" ht="12.75" hidden="false" customHeight="true" outlineLevel="0" collapsed="false">
      <c r="A192" s="20" t="n">
        <v>19191</v>
      </c>
      <c r="B192" s="21" t="s">
        <v>661</v>
      </c>
      <c r="C192" s="22" t="s">
        <v>662</v>
      </c>
      <c r="D192" s="21" t="s">
        <v>235</v>
      </c>
      <c r="E192" s="22" t="s">
        <v>236</v>
      </c>
      <c r="F192" s="21" t="s">
        <v>64</v>
      </c>
      <c r="G192" s="23" t="s">
        <v>104</v>
      </c>
      <c r="H192" s="23"/>
      <c r="I192" s="23" t="s">
        <v>173</v>
      </c>
      <c r="J192" s="23" t="s">
        <v>67</v>
      </c>
      <c r="K192" s="23" t="s">
        <v>68</v>
      </c>
      <c r="L192" s="23" t="s">
        <v>106</v>
      </c>
      <c r="M192" s="23" t="s">
        <v>70</v>
      </c>
      <c r="N192" s="23" t="s">
        <v>64</v>
      </c>
      <c r="O192" s="24" t="n">
        <v>43522</v>
      </c>
      <c r="P192" s="38" t="n">
        <v>1388538</v>
      </c>
      <c r="Q192" s="43"/>
      <c r="R192" s="38"/>
      <c r="S192" s="38"/>
      <c r="T192" s="38"/>
      <c r="U192" s="38"/>
      <c r="V192" s="38"/>
      <c r="W192" s="38"/>
      <c r="X192" s="44"/>
      <c r="Y192" s="44"/>
      <c r="Z192" s="38"/>
      <c r="AA192" s="39" t="s">
        <v>209</v>
      </c>
      <c r="AB192" s="29"/>
      <c r="AC192" s="30" t="n">
        <f aca="false">IF(AA192=Tables!J$5,AB192*P192,)</f>
        <v>0</v>
      </c>
      <c r="AD192" s="31"/>
      <c r="AE192" s="31"/>
      <c r="AF192" s="24"/>
      <c r="AG192" s="32"/>
      <c r="AH192" s="25"/>
      <c r="AI192" s="25"/>
      <c r="AW192" s="25"/>
      <c r="AY192" s="25"/>
      <c r="BA192" s="25"/>
      <c r="BC192" s="25"/>
      <c r="BE192" s="25"/>
      <c r="BG192" s="25"/>
    </row>
    <row r="193" s="21" customFormat="true" ht="12.75" hidden="true" customHeight="true" outlineLevel="0" collapsed="false">
      <c r="A193" s="20" t="n">
        <v>19192</v>
      </c>
      <c r="B193" s="21" t="s">
        <v>663</v>
      </c>
      <c r="C193" s="22" t="s">
        <v>664</v>
      </c>
      <c r="D193" s="21" t="s">
        <v>87</v>
      </c>
      <c r="E193" s="22" t="s">
        <v>88</v>
      </c>
      <c r="F193" s="21" t="s">
        <v>64</v>
      </c>
      <c r="G193" s="23" t="s">
        <v>65</v>
      </c>
      <c r="H193" s="23"/>
      <c r="I193" s="23" t="s">
        <v>89</v>
      </c>
      <c r="J193" s="23" t="s">
        <v>67</v>
      </c>
      <c r="K193" s="23" t="s">
        <v>111</v>
      </c>
      <c r="L193" s="23" t="s">
        <v>91</v>
      </c>
      <c r="M193" s="23" t="s">
        <v>92</v>
      </c>
      <c r="N193" s="23" t="s">
        <v>64</v>
      </c>
      <c r="O193" s="24" t="n">
        <v>43504</v>
      </c>
      <c r="P193" s="49" t="n">
        <v>327000</v>
      </c>
      <c r="Q193" s="26"/>
      <c r="R193" s="25"/>
      <c r="S193" s="25"/>
      <c r="T193" s="25"/>
      <c r="U193" s="25"/>
      <c r="V193" s="25"/>
      <c r="W193" s="25"/>
      <c r="X193" s="27"/>
      <c r="Y193" s="27"/>
      <c r="Z193" s="25"/>
      <c r="AA193" s="28" t="s">
        <v>93</v>
      </c>
      <c r="AB193" s="29"/>
      <c r="AC193" s="30" t="s">
        <v>665</v>
      </c>
      <c r="AD193" s="31"/>
      <c r="AE193" s="31"/>
      <c r="AF193" s="24"/>
      <c r="AG193" s="32"/>
      <c r="AH193" s="25"/>
      <c r="AI193" s="25"/>
      <c r="AW193" s="25"/>
      <c r="AY193" s="25"/>
      <c r="BA193" s="25"/>
      <c r="BC193" s="25"/>
      <c r="BE193" s="25"/>
      <c r="BG193" s="25"/>
    </row>
    <row r="194" s="21" customFormat="true" ht="12.75" hidden="true" customHeight="true" outlineLevel="0" collapsed="false">
      <c r="A194" s="20" t="n">
        <v>19193</v>
      </c>
      <c r="B194" s="21" t="s">
        <v>666</v>
      </c>
      <c r="C194" s="22" t="s">
        <v>667</v>
      </c>
      <c r="D194" s="21" t="s">
        <v>87</v>
      </c>
      <c r="E194" s="22" t="s">
        <v>88</v>
      </c>
      <c r="F194" s="21" t="s">
        <v>64</v>
      </c>
      <c r="G194" s="23" t="s">
        <v>65</v>
      </c>
      <c r="H194" s="23"/>
      <c r="I194" s="23" t="s">
        <v>89</v>
      </c>
      <c r="J194" s="23" t="s">
        <v>67</v>
      </c>
      <c r="K194" s="23" t="s">
        <v>111</v>
      </c>
      <c r="L194" s="23" t="s">
        <v>91</v>
      </c>
      <c r="M194" s="23" t="s">
        <v>92</v>
      </c>
      <c r="N194" s="23" t="s">
        <v>64</v>
      </c>
      <c r="O194" s="24" t="n">
        <v>43504</v>
      </c>
      <c r="P194" s="25" t="n">
        <v>1800</v>
      </c>
      <c r="Q194" s="26"/>
      <c r="R194" s="25"/>
      <c r="S194" s="25"/>
      <c r="T194" s="25"/>
      <c r="U194" s="25"/>
      <c r="V194" s="25"/>
      <c r="W194" s="25"/>
      <c r="X194" s="27"/>
      <c r="Y194" s="27"/>
      <c r="Z194" s="25"/>
      <c r="AA194" s="28" t="s">
        <v>93</v>
      </c>
      <c r="AB194" s="29"/>
      <c r="AC194" s="30" t="n">
        <f aca="false">IF(AA194=Tables!J$5,AB194*P194,)</f>
        <v>0</v>
      </c>
      <c r="AD194" s="31"/>
      <c r="AE194" s="31"/>
      <c r="AF194" s="24"/>
      <c r="AG194" s="32"/>
      <c r="AH194" s="25"/>
      <c r="AI194" s="25"/>
      <c r="AW194" s="25"/>
      <c r="AY194" s="25"/>
      <c r="BA194" s="25"/>
      <c r="BC194" s="25"/>
      <c r="BE194" s="25"/>
      <c r="BG194" s="25"/>
    </row>
    <row r="195" s="21" customFormat="true" ht="12.75" hidden="true" customHeight="true" outlineLevel="0" collapsed="false">
      <c r="A195" s="20" t="n">
        <v>19194</v>
      </c>
      <c r="B195" s="21" t="s">
        <v>668</v>
      </c>
      <c r="C195" s="22" t="s">
        <v>669</v>
      </c>
      <c r="E195" s="22" t="s">
        <v>372</v>
      </c>
      <c r="F195" s="21" t="s">
        <v>64</v>
      </c>
      <c r="G195" s="23" t="s">
        <v>65</v>
      </c>
      <c r="H195" s="23"/>
      <c r="I195" s="23" t="s">
        <v>66</v>
      </c>
      <c r="J195" s="23" t="s">
        <v>67</v>
      </c>
      <c r="K195" s="23" t="s">
        <v>111</v>
      </c>
      <c r="L195" s="23" t="s">
        <v>116</v>
      </c>
      <c r="M195" s="23" t="s">
        <v>92</v>
      </c>
      <c r="N195" s="23" t="s">
        <v>64</v>
      </c>
      <c r="O195" s="24" t="n">
        <v>43507</v>
      </c>
      <c r="P195" s="25" t="n">
        <v>9070</v>
      </c>
      <c r="Q195" s="26"/>
      <c r="R195" s="25"/>
      <c r="S195" s="25"/>
      <c r="T195" s="25"/>
      <c r="U195" s="25"/>
      <c r="V195" s="25"/>
      <c r="W195" s="25"/>
      <c r="X195" s="27"/>
      <c r="Y195" s="27"/>
      <c r="Z195" s="25"/>
      <c r="AA195" s="28" t="s">
        <v>93</v>
      </c>
      <c r="AB195" s="29"/>
      <c r="AC195" s="30" t="n">
        <f aca="false">IF(AA195=Tables!J$5,AB195*P195,)</f>
        <v>0</v>
      </c>
      <c r="AD195" s="31"/>
      <c r="AE195" s="31"/>
      <c r="AF195" s="24"/>
      <c r="AG195" s="32"/>
      <c r="AH195" s="25"/>
      <c r="AI195" s="25"/>
      <c r="AW195" s="25"/>
      <c r="AY195" s="25"/>
      <c r="BA195" s="25"/>
      <c r="BC195" s="25"/>
      <c r="BE195" s="25"/>
      <c r="BG195" s="25"/>
    </row>
    <row r="196" s="21" customFormat="true" ht="12.75" hidden="true" customHeight="true" outlineLevel="0" collapsed="false">
      <c r="A196" s="20" t="n">
        <v>19195</v>
      </c>
      <c r="B196" s="21" t="s">
        <v>670</v>
      </c>
      <c r="C196" s="22" t="s">
        <v>671</v>
      </c>
      <c r="D196" s="21" t="s">
        <v>672</v>
      </c>
      <c r="E196" s="22" t="s">
        <v>673</v>
      </c>
      <c r="F196" s="21" t="s">
        <v>64</v>
      </c>
      <c r="G196" s="23" t="s">
        <v>65</v>
      </c>
      <c r="H196" s="23"/>
      <c r="I196" s="23" t="s">
        <v>66</v>
      </c>
      <c r="J196" s="23" t="s">
        <v>67</v>
      </c>
      <c r="K196" s="23" t="s">
        <v>111</v>
      </c>
      <c r="L196" s="23" t="s">
        <v>116</v>
      </c>
      <c r="M196" s="23" t="s">
        <v>92</v>
      </c>
      <c r="N196" s="23" t="s">
        <v>64</v>
      </c>
      <c r="O196" s="24" t="n">
        <v>43507</v>
      </c>
      <c r="P196" s="25" t="n">
        <v>3680</v>
      </c>
      <c r="Q196" s="26"/>
      <c r="R196" s="25"/>
      <c r="S196" s="25"/>
      <c r="T196" s="25"/>
      <c r="U196" s="25"/>
      <c r="V196" s="25"/>
      <c r="W196" s="25"/>
      <c r="X196" s="27"/>
      <c r="Y196" s="27"/>
      <c r="Z196" s="25"/>
      <c r="AA196" s="28" t="s">
        <v>93</v>
      </c>
      <c r="AB196" s="29"/>
      <c r="AC196" s="30" t="n">
        <f aca="false">IF(AA196=Tables!J$5,AB196*P196,)</f>
        <v>0</v>
      </c>
      <c r="AD196" s="31"/>
      <c r="AE196" s="31"/>
      <c r="AF196" s="24"/>
      <c r="AG196" s="32"/>
      <c r="AH196" s="25"/>
      <c r="AI196" s="25"/>
      <c r="AW196" s="25"/>
      <c r="AY196" s="25"/>
      <c r="BA196" s="25"/>
      <c r="BC196" s="25"/>
      <c r="BE196" s="25"/>
      <c r="BG196" s="25"/>
    </row>
    <row r="197" s="21" customFormat="true" ht="12.75" hidden="true" customHeight="false" outlineLevel="0" collapsed="false">
      <c r="A197" s="20" t="n">
        <v>19196</v>
      </c>
      <c r="B197" s="21" t="s">
        <v>674</v>
      </c>
      <c r="C197" s="22" t="s">
        <v>675</v>
      </c>
      <c r="D197" s="21" t="s">
        <v>676</v>
      </c>
      <c r="E197" s="22" t="s">
        <v>464</v>
      </c>
      <c r="F197" s="21" t="s">
        <v>64</v>
      </c>
      <c r="G197" s="23" t="s">
        <v>65</v>
      </c>
      <c r="H197" s="23"/>
      <c r="I197" s="23" t="s">
        <v>66</v>
      </c>
      <c r="J197" s="23" t="s">
        <v>67</v>
      </c>
      <c r="K197" s="23" t="s">
        <v>111</v>
      </c>
      <c r="L197" s="23" t="s">
        <v>116</v>
      </c>
      <c r="M197" s="23" t="s">
        <v>92</v>
      </c>
      <c r="N197" s="23" t="s">
        <v>64</v>
      </c>
      <c r="O197" s="24" t="n">
        <v>43510</v>
      </c>
      <c r="P197" s="25" t="n">
        <v>21825</v>
      </c>
      <c r="Q197" s="26"/>
      <c r="R197" s="25"/>
      <c r="S197" s="25"/>
      <c r="T197" s="25"/>
      <c r="U197" s="25"/>
      <c r="V197" s="25"/>
      <c r="W197" s="25"/>
      <c r="X197" s="27"/>
      <c r="Y197" s="27"/>
      <c r="Z197" s="25"/>
      <c r="AA197" s="28" t="s">
        <v>93</v>
      </c>
      <c r="AB197" s="29"/>
      <c r="AC197" s="30" t="n">
        <f aca="false">IF(AA197=Tables!J$5,AB197*P197,)</f>
        <v>0</v>
      </c>
      <c r="AD197" s="31"/>
      <c r="AE197" s="31"/>
      <c r="AF197" s="24"/>
      <c r="AG197" s="32"/>
      <c r="AH197" s="25"/>
      <c r="AI197" s="25"/>
      <c r="AW197" s="25"/>
      <c r="AY197" s="25"/>
      <c r="BA197" s="25"/>
      <c r="BC197" s="25"/>
      <c r="BE197" s="25"/>
      <c r="BG197" s="25"/>
    </row>
    <row r="198" s="21" customFormat="true" ht="12.75" hidden="false" customHeight="true" outlineLevel="0" collapsed="false">
      <c r="A198" s="20" t="n">
        <v>19197</v>
      </c>
      <c r="B198" s="21" t="s">
        <v>677</v>
      </c>
      <c r="C198" s="22" t="s">
        <v>678</v>
      </c>
      <c r="D198" s="21" t="s">
        <v>514</v>
      </c>
      <c r="E198" s="22" t="s">
        <v>254</v>
      </c>
      <c r="F198" s="21" t="s">
        <v>64</v>
      </c>
      <c r="G198" s="23" t="s">
        <v>65</v>
      </c>
      <c r="H198" s="23"/>
      <c r="I198" s="23" t="s">
        <v>66</v>
      </c>
      <c r="J198" s="23" t="s">
        <v>67</v>
      </c>
      <c r="K198" s="23" t="s">
        <v>111</v>
      </c>
      <c r="L198" s="23" t="s">
        <v>116</v>
      </c>
      <c r="M198" s="23" t="s">
        <v>92</v>
      </c>
      <c r="N198" s="23" t="s">
        <v>64</v>
      </c>
      <c r="O198" s="42" t="n">
        <v>43507</v>
      </c>
      <c r="P198" s="38" t="n">
        <v>11890</v>
      </c>
      <c r="Q198" s="26"/>
      <c r="R198" s="25"/>
      <c r="S198" s="25"/>
      <c r="T198" s="25"/>
      <c r="U198" s="25"/>
      <c r="V198" s="25"/>
      <c r="W198" s="25"/>
      <c r="X198" s="27"/>
      <c r="Y198" s="27"/>
      <c r="Z198" s="25"/>
      <c r="AA198" s="39" t="s">
        <v>209</v>
      </c>
      <c r="AB198" s="29"/>
      <c r="AC198" s="30" t="n">
        <f aca="false">IF(AA198=Tables!J$5,AB198*P198,)</f>
        <v>0</v>
      </c>
      <c r="AD198" s="31"/>
      <c r="AE198" s="31"/>
      <c r="AF198" s="24"/>
      <c r="AG198" s="32"/>
      <c r="AH198" s="25"/>
      <c r="AI198" s="25"/>
      <c r="AW198" s="25"/>
      <c r="AY198" s="25"/>
      <c r="BA198" s="25"/>
      <c r="BC198" s="25"/>
      <c r="BE198" s="25"/>
      <c r="BG198" s="25"/>
    </row>
    <row r="199" s="21" customFormat="true" ht="12.75" hidden="true" customHeight="true" outlineLevel="0" collapsed="false">
      <c r="A199" s="20" t="n">
        <v>19198</v>
      </c>
      <c r="B199" s="21" t="s">
        <v>679</v>
      </c>
      <c r="C199" s="22" t="s">
        <v>680</v>
      </c>
      <c r="D199" s="21" t="s">
        <v>87</v>
      </c>
      <c r="E199" s="22" t="s">
        <v>88</v>
      </c>
      <c r="F199" s="21" t="s">
        <v>64</v>
      </c>
      <c r="G199" s="23" t="s">
        <v>65</v>
      </c>
      <c r="H199" s="23"/>
      <c r="I199" s="23" t="s">
        <v>66</v>
      </c>
      <c r="J199" s="23" t="s">
        <v>78</v>
      </c>
      <c r="K199" s="23" t="s">
        <v>111</v>
      </c>
      <c r="L199" s="23" t="s">
        <v>91</v>
      </c>
      <c r="M199" s="23" t="s">
        <v>92</v>
      </c>
      <c r="N199" s="23" t="s">
        <v>64</v>
      </c>
      <c r="O199" s="24" t="n">
        <v>43508</v>
      </c>
      <c r="P199" s="50" t="n">
        <v>3600</v>
      </c>
      <c r="Q199" s="26"/>
      <c r="R199" s="25"/>
      <c r="S199" s="25"/>
      <c r="T199" s="25"/>
      <c r="U199" s="25"/>
      <c r="V199" s="25"/>
      <c r="W199" s="25"/>
      <c r="X199" s="27"/>
      <c r="Y199" s="27"/>
      <c r="Z199" s="25"/>
      <c r="AA199" s="39" t="s">
        <v>93</v>
      </c>
      <c r="AB199" s="29"/>
      <c r="AC199" s="30" t="n">
        <f aca="false">IF(AA199=Tables!J$5,AB199*P199,)</f>
        <v>0</v>
      </c>
      <c r="AD199" s="31"/>
      <c r="AE199" s="31"/>
      <c r="AF199" s="24"/>
      <c r="AG199" s="32"/>
      <c r="AH199" s="25"/>
      <c r="AI199" s="25"/>
      <c r="AW199" s="25"/>
      <c r="AY199" s="25"/>
      <c r="BA199" s="25"/>
      <c r="BC199" s="25"/>
      <c r="BE199" s="25"/>
      <c r="BG199" s="25"/>
    </row>
    <row r="200" s="21" customFormat="true" ht="12.75" hidden="false" customHeight="true" outlineLevel="0" collapsed="false">
      <c r="A200" s="20" t="n">
        <v>19199</v>
      </c>
      <c r="B200" s="21" t="s">
        <v>681</v>
      </c>
      <c r="C200" s="22" t="s">
        <v>682</v>
      </c>
      <c r="D200" s="21" t="s">
        <v>683</v>
      </c>
      <c r="E200" s="22" t="s">
        <v>506</v>
      </c>
      <c r="F200" s="21" t="s">
        <v>64</v>
      </c>
      <c r="G200" s="23" t="s">
        <v>104</v>
      </c>
      <c r="H200" s="23"/>
      <c r="I200" s="23" t="s">
        <v>504</v>
      </c>
      <c r="J200" s="23" t="s">
        <v>67</v>
      </c>
      <c r="K200" s="23" t="s">
        <v>68</v>
      </c>
      <c r="L200" s="23" t="s">
        <v>507</v>
      </c>
      <c r="M200" s="23" t="s">
        <v>208</v>
      </c>
      <c r="N200" s="23" t="s">
        <v>64</v>
      </c>
      <c r="O200" s="24" t="n">
        <v>43509</v>
      </c>
      <c r="P200" s="25" t="n">
        <v>15500</v>
      </c>
      <c r="Q200" s="26"/>
      <c r="R200" s="25"/>
      <c r="S200" s="25"/>
      <c r="T200" s="25"/>
      <c r="U200" s="25"/>
      <c r="V200" s="25"/>
      <c r="W200" s="25"/>
      <c r="X200" s="27"/>
      <c r="Y200" s="27"/>
      <c r="Z200" s="25"/>
      <c r="AA200" s="51"/>
      <c r="AB200" s="29"/>
      <c r="AC200" s="30" t="n">
        <f aca="false">IF(AA200=Tables!J$5,AB200*P200,)</f>
        <v>0</v>
      </c>
      <c r="AD200" s="31"/>
      <c r="AE200" s="31"/>
      <c r="AF200" s="24"/>
      <c r="AG200" s="32"/>
      <c r="AH200" s="25"/>
      <c r="AI200" s="25"/>
      <c r="AW200" s="25"/>
      <c r="AY200" s="25"/>
      <c r="BA200" s="25"/>
      <c r="BC200" s="25"/>
      <c r="BE200" s="25"/>
      <c r="BG200" s="25"/>
    </row>
    <row r="201" s="21" customFormat="true" ht="12.75" hidden="false" customHeight="true" outlineLevel="0" collapsed="false">
      <c r="A201" s="20" t="n">
        <v>19200</v>
      </c>
      <c r="B201" s="21" t="s">
        <v>684</v>
      </c>
      <c r="C201" s="22" t="s">
        <v>685</v>
      </c>
      <c r="D201" s="21" t="s">
        <v>87</v>
      </c>
      <c r="E201" s="22" t="s">
        <v>88</v>
      </c>
      <c r="F201" s="21" t="s">
        <v>64</v>
      </c>
      <c r="G201" s="23" t="s">
        <v>65</v>
      </c>
      <c r="H201" s="23"/>
      <c r="I201" s="23" t="s">
        <v>89</v>
      </c>
      <c r="J201" s="23" t="s">
        <v>110</v>
      </c>
      <c r="K201" s="23" t="s">
        <v>68</v>
      </c>
      <c r="L201" s="23" t="s">
        <v>91</v>
      </c>
      <c r="M201" s="23" t="s">
        <v>92</v>
      </c>
      <c r="N201" s="23" t="s">
        <v>64</v>
      </c>
      <c r="O201" s="24" t="n">
        <v>43509</v>
      </c>
      <c r="P201" s="25" t="n">
        <v>127000</v>
      </c>
      <c r="Q201" s="26"/>
      <c r="R201" s="25"/>
      <c r="S201" s="25"/>
      <c r="T201" s="25"/>
      <c r="U201" s="25"/>
      <c r="V201" s="25"/>
      <c r="W201" s="25"/>
      <c r="X201" s="27"/>
      <c r="Y201" s="27"/>
      <c r="Z201" s="25"/>
      <c r="AA201" s="39" t="s">
        <v>209</v>
      </c>
      <c r="AB201" s="29"/>
      <c r="AC201" s="30" t="n">
        <f aca="false">IF(AA201=Tables!J$5,AB201*P201,)</f>
        <v>0</v>
      </c>
      <c r="AD201" s="31"/>
      <c r="AE201" s="31"/>
      <c r="AF201" s="24"/>
      <c r="AG201" s="32"/>
      <c r="AH201" s="25"/>
      <c r="AI201" s="25"/>
      <c r="AW201" s="25"/>
      <c r="AY201" s="25"/>
      <c r="BA201" s="25"/>
      <c r="BC201" s="25"/>
      <c r="BE201" s="25"/>
      <c r="BG201" s="25"/>
    </row>
    <row r="202" s="21" customFormat="true" ht="12.75" hidden="true" customHeight="true" outlineLevel="0" collapsed="false">
      <c r="A202" s="20" t="n">
        <v>19201</v>
      </c>
      <c r="B202" s="21" t="s">
        <v>686</v>
      </c>
      <c r="C202" s="22" t="s">
        <v>687</v>
      </c>
      <c r="D202" s="21" t="s">
        <v>87</v>
      </c>
      <c r="E202" s="22" t="s">
        <v>88</v>
      </c>
      <c r="F202" s="21" t="s">
        <v>64</v>
      </c>
      <c r="G202" s="23" t="s">
        <v>65</v>
      </c>
      <c r="H202" s="23"/>
      <c r="I202" s="23" t="s">
        <v>89</v>
      </c>
      <c r="J202" s="23" t="s">
        <v>110</v>
      </c>
      <c r="K202" s="23" t="s">
        <v>68</v>
      </c>
      <c r="L202" s="23" t="s">
        <v>91</v>
      </c>
      <c r="M202" s="23" t="s">
        <v>92</v>
      </c>
      <c r="N202" s="23" t="s">
        <v>64</v>
      </c>
      <c r="O202" s="24" t="n">
        <v>43509</v>
      </c>
      <c r="P202" s="25" t="n">
        <v>6407</v>
      </c>
      <c r="Q202" s="26"/>
      <c r="R202" s="25"/>
      <c r="S202" s="25"/>
      <c r="T202" s="25"/>
      <c r="U202" s="25"/>
      <c r="V202" s="25"/>
      <c r="W202" s="25"/>
      <c r="X202" s="27"/>
      <c r="Y202" s="27"/>
      <c r="Z202" s="25"/>
      <c r="AA202" s="28" t="s">
        <v>93</v>
      </c>
      <c r="AB202" s="29" t="n">
        <v>0</v>
      </c>
      <c r="AC202" s="30" t="n">
        <f aca="false">IF(AA202=Tables!J$5,AB202*P202,)</f>
        <v>0</v>
      </c>
      <c r="AD202" s="31"/>
      <c r="AE202" s="31"/>
      <c r="AF202" s="24"/>
      <c r="AG202" s="32"/>
      <c r="AH202" s="25"/>
      <c r="AI202" s="25"/>
      <c r="AW202" s="25"/>
      <c r="AY202" s="25"/>
      <c r="BA202" s="25"/>
      <c r="BC202" s="25"/>
      <c r="BE202" s="25"/>
      <c r="BG202" s="25"/>
    </row>
    <row r="203" s="21" customFormat="true" ht="12.75" hidden="true" customHeight="true" outlineLevel="0" collapsed="false">
      <c r="A203" s="20" t="n">
        <v>19202</v>
      </c>
      <c r="B203" s="21" t="s">
        <v>688</v>
      </c>
      <c r="C203" s="22" t="s">
        <v>196</v>
      </c>
      <c r="D203" s="21" t="s">
        <v>264</v>
      </c>
      <c r="E203" s="22" t="s">
        <v>265</v>
      </c>
      <c r="F203" s="21" t="s">
        <v>64</v>
      </c>
      <c r="G203" s="23" t="s">
        <v>65</v>
      </c>
      <c r="H203" s="23"/>
      <c r="I203" s="23" t="s">
        <v>66</v>
      </c>
      <c r="J203" s="23" t="s">
        <v>67</v>
      </c>
      <c r="K203" s="23" t="s">
        <v>111</v>
      </c>
      <c r="L203" s="23" t="s">
        <v>116</v>
      </c>
      <c r="M203" s="23" t="s">
        <v>92</v>
      </c>
      <c r="N203" s="23" t="s">
        <v>64</v>
      </c>
      <c r="O203" s="24" t="n">
        <v>43509</v>
      </c>
      <c r="P203" s="25" t="n">
        <v>1520</v>
      </c>
      <c r="Q203" s="26"/>
      <c r="R203" s="25"/>
      <c r="S203" s="25"/>
      <c r="T203" s="25"/>
      <c r="U203" s="25"/>
      <c r="V203" s="25"/>
      <c r="W203" s="25"/>
      <c r="X203" s="27"/>
      <c r="Y203" s="27"/>
      <c r="Z203" s="25"/>
      <c r="AA203" s="28" t="s">
        <v>93</v>
      </c>
      <c r="AB203" s="29"/>
      <c r="AC203" s="30" t="n">
        <f aca="false">IF(AA203=Tables!J$5,AB203*P203,)</f>
        <v>0</v>
      </c>
      <c r="AD203" s="31"/>
      <c r="AE203" s="31"/>
      <c r="AF203" s="24"/>
      <c r="AG203" s="32"/>
      <c r="AH203" s="25"/>
      <c r="AI203" s="25"/>
      <c r="AW203" s="25"/>
      <c r="AY203" s="25"/>
      <c r="BA203" s="25"/>
      <c r="BC203" s="25"/>
      <c r="BE203" s="25"/>
      <c r="BG203" s="25"/>
    </row>
    <row r="204" s="21" customFormat="true" ht="12.75" hidden="true" customHeight="true" outlineLevel="0" collapsed="false">
      <c r="A204" s="20" t="n">
        <v>19203</v>
      </c>
      <c r="B204" s="22" t="s">
        <v>689</v>
      </c>
      <c r="C204" s="22" t="s">
        <v>690</v>
      </c>
      <c r="D204" s="21" t="s">
        <v>346</v>
      </c>
      <c r="E204" s="22" t="s">
        <v>88</v>
      </c>
      <c r="F204" s="21" t="s">
        <v>64</v>
      </c>
      <c r="G204" s="23" t="s">
        <v>65</v>
      </c>
      <c r="H204" s="23"/>
      <c r="I204" s="23" t="s">
        <v>66</v>
      </c>
      <c r="J204" s="23" t="s">
        <v>67</v>
      </c>
      <c r="K204" s="23" t="s">
        <v>111</v>
      </c>
      <c r="L204" s="23" t="s">
        <v>116</v>
      </c>
      <c r="M204" s="23" t="s">
        <v>92</v>
      </c>
      <c r="N204" s="23" t="s">
        <v>64</v>
      </c>
      <c r="O204" s="24" t="n">
        <v>43510</v>
      </c>
      <c r="P204" s="25" t="n">
        <v>7597</v>
      </c>
      <c r="Q204" s="26"/>
      <c r="R204" s="25"/>
      <c r="S204" s="25"/>
      <c r="T204" s="25"/>
      <c r="U204" s="25"/>
      <c r="V204" s="25"/>
      <c r="W204" s="25"/>
      <c r="X204" s="27"/>
      <c r="Y204" s="27"/>
      <c r="Z204" s="25"/>
      <c r="AA204" s="28" t="s">
        <v>93</v>
      </c>
      <c r="AB204" s="29"/>
      <c r="AC204" s="30" t="n">
        <f aca="false">IF(AA204=Tables!J$5,AB204*P204,)</f>
        <v>0</v>
      </c>
      <c r="AD204" s="31"/>
      <c r="AE204" s="31"/>
      <c r="AF204" s="24"/>
      <c r="AG204" s="32"/>
      <c r="AH204" s="25"/>
      <c r="AI204" s="25"/>
      <c r="AW204" s="25"/>
      <c r="AY204" s="25"/>
      <c r="BA204" s="25"/>
      <c r="BC204" s="25"/>
      <c r="BE204" s="25"/>
      <c r="BG204" s="25"/>
    </row>
    <row r="205" s="21" customFormat="true" ht="12.75" hidden="false" customHeight="true" outlineLevel="0" collapsed="false">
      <c r="A205" s="20" t="n">
        <v>19204</v>
      </c>
      <c r="B205" s="21" t="s">
        <v>691</v>
      </c>
      <c r="C205" s="22" t="s">
        <v>692</v>
      </c>
      <c r="D205" s="21" t="s">
        <v>202</v>
      </c>
      <c r="E205" s="22" t="s">
        <v>88</v>
      </c>
      <c r="F205" s="21" t="s">
        <v>64</v>
      </c>
      <c r="G205" s="23" t="s">
        <v>65</v>
      </c>
      <c r="H205" s="23"/>
      <c r="I205" s="23" t="s">
        <v>66</v>
      </c>
      <c r="J205" s="23" t="s">
        <v>67</v>
      </c>
      <c r="K205" s="23" t="s">
        <v>111</v>
      </c>
      <c r="L205" s="23" t="s">
        <v>116</v>
      </c>
      <c r="M205" s="23" t="s">
        <v>92</v>
      </c>
      <c r="N205" s="23" t="s">
        <v>64</v>
      </c>
      <c r="O205" s="24" t="n">
        <v>43514</v>
      </c>
      <c r="P205" s="25" t="n">
        <v>13974</v>
      </c>
      <c r="Q205" s="26"/>
      <c r="R205" s="25"/>
      <c r="S205" s="25"/>
      <c r="T205" s="25"/>
      <c r="U205" s="25"/>
      <c r="V205" s="25"/>
      <c r="W205" s="25"/>
      <c r="X205" s="27"/>
      <c r="Y205" s="27"/>
      <c r="Z205" s="25"/>
      <c r="AA205" s="28" t="s">
        <v>209</v>
      </c>
      <c r="AB205" s="29"/>
      <c r="AC205" s="30" t="n">
        <f aca="false">IF(AA205=Tables!J$5,AB205*P205,)</f>
        <v>0</v>
      </c>
      <c r="AD205" s="31"/>
      <c r="AE205" s="31"/>
      <c r="AF205" s="24"/>
      <c r="AG205" s="32"/>
      <c r="AH205" s="25"/>
      <c r="AI205" s="25"/>
      <c r="AW205" s="25"/>
      <c r="AY205" s="25"/>
      <c r="BA205" s="25"/>
      <c r="BC205" s="25"/>
      <c r="BE205" s="25"/>
      <c r="BG205" s="25"/>
    </row>
    <row r="206" s="21" customFormat="true" ht="12.75" hidden="false" customHeight="true" outlineLevel="0" collapsed="false">
      <c r="A206" s="20" t="n">
        <v>19205</v>
      </c>
      <c r="B206" s="21" t="s">
        <v>693</v>
      </c>
      <c r="C206" s="22" t="s">
        <v>694</v>
      </c>
      <c r="D206" s="52" t="s">
        <v>695</v>
      </c>
      <c r="E206" s="22" t="s">
        <v>88</v>
      </c>
      <c r="F206" s="21" t="s">
        <v>64</v>
      </c>
      <c r="G206" s="23" t="s">
        <v>65</v>
      </c>
      <c r="H206" s="23"/>
      <c r="I206" s="23" t="s">
        <v>66</v>
      </c>
      <c r="J206" s="23" t="s">
        <v>67</v>
      </c>
      <c r="K206" s="23" t="s">
        <v>111</v>
      </c>
      <c r="L206" s="23" t="s">
        <v>116</v>
      </c>
      <c r="M206" s="23" t="s">
        <v>92</v>
      </c>
      <c r="N206" s="23" t="s">
        <v>64</v>
      </c>
      <c r="O206" s="24" t="n">
        <v>43514</v>
      </c>
      <c r="P206" s="25" t="n">
        <v>12890</v>
      </c>
      <c r="Q206" s="26"/>
      <c r="R206" s="25"/>
      <c r="S206" s="25"/>
      <c r="T206" s="25"/>
      <c r="U206" s="25"/>
      <c r="V206" s="25"/>
      <c r="W206" s="25"/>
      <c r="X206" s="27"/>
      <c r="Y206" s="27"/>
      <c r="Z206" s="25"/>
      <c r="AA206" s="28" t="s">
        <v>209</v>
      </c>
      <c r="AB206" s="29"/>
      <c r="AC206" s="30" t="n">
        <f aca="false">IF(AA206=Tables!J$5,AB206*P206,)</f>
        <v>0</v>
      </c>
      <c r="AD206" s="31"/>
      <c r="AE206" s="31"/>
      <c r="AF206" s="24"/>
      <c r="AG206" s="32"/>
      <c r="AH206" s="25"/>
      <c r="AI206" s="25"/>
      <c r="AW206" s="25"/>
      <c r="AY206" s="25"/>
      <c r="BA206" s="25"/>
      <c r="BC206" s="25"/>
      <c r="BE206" s="25"/>
      <c r="BG206" s="25"/>
    </row>
    <row r="207" s="21" customFormat="true" ht="12.75" hidden="false" customHeight="true" outlineLevel="0" collapsed="false">
      <c r="A207" s="20" t="n">
        <v>19206</v>
      </c>
      <c r="B207" s="21" t="s">
        <v>696</v>
      </c>
      <c r="C207" s="22" t="s">
        <v>697</v>
      </c>
      <c r="D207" s="21" t="s">
        <v>87</v>
      </c>
      <c r="E207" s="22" t="s">
        <v>88</v>
      </c>
      <c r="F207" s="21" t="s">
        <v>64</v>
      </c>
      <c r="G207" s="23" t="s">
        <v>65</v>
      </c>
      <c r="H207" s="23"/>
      <c r="I207" s="23" t="s">
        <v>89</v>
      </c>
      <c r="J207" s="23" t="s">
        <v>67</v>
      </c>
      <c r="K207" s="23" t="s">
        <v>79</v>
      </c>
      <c r="L207" s="23" t="s">
        <v>91</v>
      </c>
      <c r="M207" s="23" t="s">
        <v>92</v>
      </c>
      <c r="N207" s="23" t="s">
        <v>64</v>
      </c>
      <c r="O207" s="24" t="s">
        <v>223</v>
      </c>
      <c r="P207" s="38" t="n">
        <v>0</v>
      </c>
      <c r="Q207" s="26"/>
      <c r="R207" s="25"/>
      <c r="S207" s="25"/>
      <c r="T207" s="25"/>
      <c r="U207" s="25"/>
      <c r="V207" s="25"/>
      <c r="W207" s="25"/>
      <c r="X207" s="27"/>
      <c r="Y207" s="27"/>
      <c r="Z207" s="25"/>
      <c r="AA207" s="41" t="s">
        <v>209</v>
      </c>
      <c r="AB207" s="29"/>
      <c r="AC207" s="30" t="n">
        <f aca="false">IF(AA207=Tables!J$5,AB207*P207,)</f>
        <v>0</v>
      </c>
      <c r="AD207" s="31"/>
      <c r="AE207" s="31"/>
      <c r="AF207" s="24"/>
      <c r="AG207" s="32"/>
      <c r="AH207" s="25"/>
      <c r="AI207" s="25"/>
      <c r="AW207" s="25"/>
      <c r="AY207" s="25"/>
      <c r="BA207" s="25"/>
      <c r="BC207" s="25"/>
      <c r="BE207" s="25"/>
      <c r="BG207" s="25"/>
    </row>
    <row r="208" s="21" customFormat="true" ht="12.75" hidden="false" customHeight="true" outlineLevel="0" collapsed="false">
      <c r="A208" s="20" t="n">
        <v>19207</v>
      </c>
      <c r="B208" s="21" t="s">
        <v>698</v>
      </c>
      <c r="C208" s="21" t="s">
        <v>699</v>
      </c>
      <c r="D208" s="21" t="s">
        <v>700</v>
      </c>
      <c r="E208" s="21" t="s">
        <v>88</v>
      </c>
      <c r="F208" s="21" t="s">
        <v>64</v>
      </c>
      <c r="G208" s="23" t="s">
        <v>65</v>
      </c>
      <c r="I208" s="23" t="s">
        <v>66</v>
      </c>
      <c r="J208" s="23" t="s">
        <v>67</v>
      </c>
      <c r="K208" s="23" t="s">
        <v>79</v>
      </c>
      <c r="L208" s="23" t="s">
        <v>248</v>
      </c>
      <c r="M208" s="23" t="s">
        <v>208</v>
      </c>
      <c r="N208" s="23" t="s">
        <v>64</v>
      </c>
      <c r="O208" s="53" t="n">
        <v>43514</v>
      </c>
      <c r="P208" s="25" t="n">
        <v>25555</v>
      </c>
      <c r="Q208" s="26"/>
      <c r="R208" s="25"/>
      <c r="S208" s="25"/>
      <c r="T208" s="25"/>
      <c r="U208" s="25"/>
      <c r="V208" s="25"/>
      <c r="W208" s="25"/>
      <c r="X208" s="27"/>
      <c r="Y208" s="27"/>
      <c r="Z208" s="25"/>
      <c r="AA208" s="51"/>
      <c r="AB208" s="29"/>
      <c r="AC208" s="30" t="n">
        <f aca="false">IF(AA208=Tables!J$5,AB208*P208,)</f>
        <v>0</v>
      </c>
      <c r="AD208" s="31"/>
      <c r="AE208" s="31"/>
      <c r="AF208" s="24"/>
      <c r="AG208" s="32"/>
      <c r="AH208" s="25"/>
      <c r="AI208" s="25"/>
      <c r="AW208" s="25"/>
      <c r="AY208" s="25"/>
      <c r="BA208" s="25"/>
      <c r="BC208" s="25"/>
      <c r="BE208" s="25"/>
      <c r="BG208" s="25"/>
    </row>
    <row r="209" s="21" customFormat="true" ht="12.75" hidden="true" customHeight="true" outlineLevel="0" collapsed="false">
      <c r="A209" s="20" t="n">
        <v>19208</v>
      </c>
      <c r="B209" s="22" t="s">
        <v>701</v>
      </c>
      <c r="C209" s="21" t="s">
        <v>702</v>
      </c>
      <c r="D209" s="21" t="s">
        <v>703</v>
      </c>
      <c r="E209" s="22" t="s">
        <v>133</v>
      </c>
      <c r="F209" s="21" t="s">
        <v>64</v>
      </c>
      <c r="G209" s="23" t="s">
        <v>65</v>
      </c>
      <c r="H209" s="23"/>
      <c r="I209" s="23" t="s">
        <v>77</v>
      </c>
      <c r="J209" s="23" t="s">
        <v>67</v>
      </c>
      <c r="K209" s="23" t="s">
        <v>68</v>
      </c>
      <c r="L209" s="23" t="s">
        <v>116</v>
      </c>
      <c r="M209" s="23" t="s">
        <v>92</v>
      </c>
      <c r="N209" s="23" t="s">
        <v>64</v>
      </c>
      <c r="O209" s="24" t="n">
        <v>43518</v>
      </c>
      <c r="P209" s="25" t="n">
        <v>27000</v>
      </c>
      <c r="Q209" s="26"/>
      <c r="R209" s="25"/>
      <c r="S209" s="25"/>
      <c r="T209" s="25"/>
      <c r="U209" s="25"/>
      <c r="V209" s="25"/>
      <c r="W209" s="25"/>
      <c r="X209" s="27"/>
      <c r="Y209" s="27"/>
      <c r="Z209" s="25"/>
      <c r="AA209" s="28" t="s">
        <v>93</v>
      </c>
      <c r="AB209" s="29"/>
      <c r="AC209" s="30" t="n">
        <f aca="false">IF(AA209=Tables!J$5,AB209*P209,)</f>
        <v>0</v>
      </c>
      <c r="AD209" s="31"/>
      <c r="AE209" s="31"/>
      <c r="AF209" s="24"/>
      <c r="AG209" s="32"/>
      <c r="AH209" s="25"/>
      <c r="AI209" s="25"/>
      <c r="AW209" s="25"/>
      <c r="AY209" s="25"/>
      <c r="BA209" s="25"/>
      <c r="BC209" s="25"/>
      <c r="BE209" s="25"/>
      <c r="BG209" s="25"/>
    </row>
    <row r="210" s="21" customFormat="true" ht="12.75" hidden="true" customHeight="true" outlineLevel="0" collapsed="false">
      <c r="A210" s="20" t="n">
        <v>19209</v>
      </c>
      <c r="B210" s="21" t="s">
        <v>704</v>
      </c>
      <c r="C210" s="22" t="s">
        <v>705</v>
      </c>
      <c r="D210" s="21" t="s">
        <v>706</v>
      </c>
      <c r="E210" s="22" t="s">
        <v>367</v>
      </c>
      <c r="F210" s="21" t="s">
        <v>64</v>
      </c>
      <c r="G210" s="23" t="s">
        <v>65</v>
      </c>
      <c r="H210" s="23"/>
      <c r="I210" s="23" t="s">
        <v>66</v>
      </c>
      <c r="J210" s="23" t="s">
        <v>67</v>
      </c>
      <c r="K210" s="23" t="s">
        <v>111</v>
      </c>
      <c r="L210" s="23" t="s">
        <v>116</v>
      </c>
      <c r="M210" s="23" t="s">
        <v>92</v>
      </c>
      <c r="N210" s="23" t="s">
        <v>64</v>
      </c>
      <c r="O210" s="24" t="n">
        <v>43525</v>
      </c>
      <c r="P210" s="38" t="n">
        <v>3680</v>
      </c>
      <c r="Q210" s="26"/>
      <c r="R210" s="25"/>
      <c r="S210" s="25"/>
      <c r="T210" s="25"/>
      <c r="U210" s="25"/>
      <c r="V210" s="25"/>
      <c r="W210" s="25"/>
      <c r="X210" s="27"/>
      <c r="Y210" s="27"/>
      <c r="Z210" s="25"/>
      <c r="AA210" s="39" t="s">
        <v>93</v>
      </c>
      <c r="AB210" s="29"/>
      <c r="AC210" s="30" t="n">
        <f aca="false">IF(AA210=Tables!J$5,AB210*P210,)</f>
        <v>0</v>
      </c>
      <c r="AD210" s="31"/>
      <c r="AE210" s="31"/>
      <c r="AF210" s="24"/>
      <c r="AG210" s="32"/>
      <c r="AH210" s="25"/>
      <c r="AI210" s="25"/>
      <c r="AW210" s="25"/>
      <c r="AY210" s="25"/>
      <c r="BA210" s="25"/>
      <c r="BC210" s="25"/>
      <c r="BE210" s="25"/>
      <c r="BG210" s="25"/>
    </row>
    <row r="211" s="21" customFormat="true" ht="12.75" hidden="true" customHeight="true" outlineLevel="0" collapsed="false">
      <c r="A211" s="20" t="n">
        <v>19210</v>
      </c>
      <c r="B211" s="22" t="s">
        <v>707</v>
      </c>
      <c r="C211" s="21" t="s">
        <v>441</v>
      </c>
      <c r="D211" s="21" t="s">
        <v>708</v>
      </c>
      <c r="E211" s="22" t="s">
        <v>464</v>
      </c>
      <c r="F211" s="21" t="s">
        <v>64</v>
      </c>
      <c r="G211" s="23" t="s">
        <v>104</v>
      </c>
      <c r="H211" s="23" t="n">
        <v>25250</v>
      </c>
      <c r="I211" s="23" t="s">
        <v>66</v>
      </c>
      <c r="J211" s="23" t="s">
        <v>67</v>
      </c>
      <c r="K211" s="23" t="s">
        <v>68</v>
      </c>
      <c r="L211" s="23" t="s">
        <v>69</v>
      </c>
      <c r="M211" s="23" t="s">
        <v>70</v>
      </c>
      <c r="N211" s="23" t="s">
        <v>64</v>
      </c>
      <c r="O211" s="24" t="n">
        <v>43523</v>
      </c>
      <c r="P211" s="25" t="n">
        <v>1242840</v>
      </c>
      <c r="Q211" s="26" t="n">
        <f aca="false">P211/H211</f>
        <v>49.2213861386139</v>
      </c>
      <c r="R211" s="25"/>
      <c r="S211" s="25"/>
      <c r="T211" s="25"/>
      <c r="U211" s="25"/>
      <c r="V211" s="25"/>
      <c r="W211" s="25"/>
      <c r="X211" s="27"/>
      <c r="Y211" s="27"/>
      <c r="Z211" s="25"/>
      <c r="AA211" s="28" t="s">
        <v>93</v>
      </c>
      <c r="AB211" s="29"/>
      <c r="AC211" s="30" t="n">
        <f aca="false">IF(AA211=Tables!J$5,AB211*P211,)</f>
        <v>0</v>
      </c>
      <c r="AD211" s="31"/>
      <c r="AE211" s="31"/>
      <c r="AF211" s="24"/>
      <c r="AG211" s="32"/>
      <c r="AH211" s="25"/>
      <c r="AI211" s="25"/>
      <c r="AL211" s="21" t="s">
        <v>119</v>
      </c>
      <c r="AM211" s="21" t="s">
        <v>709</v>
      </c>
      <c r="AN211" s="21" t="s">
        <v>83</v>
      </c>
      <c r="AO211" s="21" t="s">
        <v>710</v>
      </c>
      <c r="AW211" s="25"/>
      <c r="AY211" s="25"/>
      <c r="BA211" s="25"/>
      <c r="BC211" s="25"/>
      <c r="BE211" s="25"/>
      <c r="BG211" s="25"/>
    </row>
    <row r="212" s="21" customFormat="true" ht="12.75" hidden="false" customHeight="true" outlineLevel="0" collapsed="false">
      <c r="A212" s="20" t="n">
        <v>19211</v>
      </c>
      <c r="B212" s="21" t="s">
        <v>711</v>
      </c>
      <c r="C212" s="22" t="s">
        <v>712</v>
      </c>
      <c r="D212" s="21" t="s">
        <v>87</v>
      </c>
      <c r="E212" s="22" t="s">
        <v>88</v>
      </c>
      <c r="F212" s="21" t="s">
        <v>64</v>
      </c>
      <c r="G212" s="23" t="s">
        <v>65</v>
      </c>
      <c r="H212" s="23"/>
      <c r="I212" s="23" t="s">
        <v>66</v>
      </c>
      <c r="J212" s="23" t="s">
        <v>110</v>
      </c>
      <c r="K212" s="23" t="s">
        <v>111</v>
      </c>
      <c r="L212" s="23" t="s">
        <v>91</v>
      </c>
      <c r="M212" s="23" t="s">
        <v>92</v>
      </c>
      <c r="N212" s="23" t="s">
        <v>64</v>
      </c>
      <c r="O212" s="24" t="n">
        <v>43521</v>
      </c>
      <c r="P212" s="25" t="n">
        <v>74200</v>
      </c>
      <c r="Q212" s="26"/>
      <c r="R212" s="25"/>
      <c r="S212" s="25"/>
      <c r="T212" s="25"/>
      <c r="U212" s="25"/>
      <c r="V212" s="25"/>
      <c r="W212" s="25"/>
      <c r="X212" s="27"/>
      <c r="Y212" s="27"/>
      <c r="Z212" s="25"/>
      <c r="AA212" s="41" t="s">
        <v>209</v>
      </c>
      <c r="AB212" s="29"/>
      <c r="AC212" s="30" t="n">
        <f aca="false">IF(AA212=Tables!J$5,AB212*P212,)</f>
        <v>0</v>
      </c>
      <c r="AD212" s="31"/>
      <c r="AE212" s="31"/>
      <c r="AF212" s="24"/>
      <c r="AG212" s="32"/>
      <c r="AH212" s="25"/>
      <c r="AI212" s="25"/>
      <c r="AW212" s="25"/>
      <c r="AY212" s="25"/>
      <c r="BA212" s="25"/>
      <c r="BC212" s="25"/>
      <c r="BE212" s="25"/>
      <c r="BG212" s="25"/>
    </row>
    <row r="213" s="21" customFormat="true" ht="12.75" hidden="false" customHeight="true" outlineLevel="0" collapsed="false">
      <c r="A213" s="20" t="n">
        <v>19212</v>
      </c>
      <c r="B213" s="21" t="s">
        <v>713</v>
      </c>
      <c r="C213" s="22" t="s">
        <v>714</v>
      </c>
      <c r="D213" s="21" t="s">
        <v>715</v>
      </c>
      <c r="E213" s="22" t="s">
        <v>254</v>
      </c>
      <c r="F213" s="21" t="s">
        <v>64</v>
      </c>
      <c r="G213" s="23" t="s">
        <v>65</v>
      </c>
      <c r="H213" s="23" t="n">
        <v>530</v>
      </c>
      <c r="I213" s="23" t="s">
        <v>105</v>
      </c>
      <c r="J213" s="23" t="s">
        <v>67</v>
      </c>
      <c r="K213" s="23" t="s">
        <v>68</v>
      </c>
      <c r="L213" s="23" t="s">
        <v>106</v>
      </c>
      <c r="M213" s="23" t="s">
        <v>70</v>
      </c>
      <c r="N213" s="23" t="s">
        <v>64</v>
      </c>
      <c r="O213" s="24" t="n">
        <v>43529</v>
      </c>
      <c r="P213" s="38" t="n">
        <v>53396</v>
      </c>
      <c r="Q213" s="26"/>
      <c r="R213" s="25"/>
      <c r="S213" s="25"/>
      <c r="T213" s="25"/>
      <c r="U213" s="25"/>
      <c r="V213" s="25"/>
      <c r="W213" s="25"/>
      <c r="X213" s="27"/>
      <c r="Y213" s="27"/>
      <c r="Z213" s="25"/>
      <c r="AA213" s="39" t="s">
        <v>209</v>
      </c>
      <c r="AB213" s="29"/>
      <c r="AC213" s="30" t="n">
        <f aca="false">IF(AA213=Tables!J$5,AB213*P213,)</f>
        <v>0</v>
      </c>
      <c r="AD213" s="31"/>
      <c r="AE213" s="31"/>
      <c r="AF213" s="24"/>
      <c r="AG213" s="32"/>
      <c r="AH213" s="25"/>
      <c r="AI213" s="25"/>
      <c r="AW213" s="25"/>
      <c r="AY213" s="25"/>
      <c r="BA213" s="25"/>
      <c r="BC213" s="25"/>
      <c r="BE213" s="25"/>
      <c r="BG213" s="25"/>
    </row>
    <row r="214" s="21" customFormat="true" ht="12.75" hidden="false" customHeight="true" outlineLevel="0" collapsed="false">
      <c r="A214" s="20" t="n">
        <v>19213</v>
      </c>
      <c r="B214" s="21" t="s">
        <v>716</v>
      </c>
      <c r="C214" s="21" t="s">
        <v>717</v>
      </c>
      <c r="D214" s="21" t="s">
        <v>87</v>
      </c>
      <c r="E214" s="22" t="s">
        <v>88</v>
      </c>
      <c r="F214" s="21" t="s">
        <v>64</v>
      </c>
      <c r="G214" s="23" t="s">
        <v>65</v>
      </c>
      <c r="H214" s="23"/>
      <c r="I214" s="23" t="s">
        <v>89</v>
      </c>
      <c r="J214" s="23" t="s">
        <v>110</v>
      </c>
      <c r="K214" s="23" t="s">
        <v>111</v>
      </c>
      <c r="L214" s="23" t="s">
        <v>91</v>
      </c>
      <c r="M214" s="23" t="s">
        <v>92</v>
      </c>
      <c r="N214" s="23" t="s">
        <v>64</v>
      </c>
      <c r="O214" s="24" t="n">
        <v>43518</v>
      </c>
      <c r="P214" s="25" t="n">
        <v>16593</v>
      </c>
      <c r="Q214" s="26"/>
      <c r="R214" s="25"/>
      <c r="S214" s="25"/>
      <c r="T214" s="25"/>
      <c r="U214" s="25"/>
      <c r="V214" s="25"/>
      <c r="W214" s="25"/>
      <c r="X214" s="27"/>
      <c r="Y214" s="27"/>
      <c r="Z214" s="25"/>
      <c r="AA214" s="39" t="s">
        <v>209</v>
      </c>
      <c r="AB214" s="29"/>
      <c r="AC214" s="30" t="n">
        <f aca="false">IF(AA214=Tables!J$5,AB214*P214,)</f>
        <v>0</v>
      </c>
      <c r="AD214" s="31"/>
      <c r="AE214" s="31"/>
      <c r="AF214" s="24"/>
      <c r="AG214" s="32"/>
      <c r="AH214" s="25"/>
      <c r="AI214" s="25"/>
      <c r="AW214" s="25"/>
      <c r="AY214" s="25"/>
      <c r="BA214" s="25"/>
      <c r="BC214" s="25"/>
      <c r="BE214" s="25"/>
      <c r="BG214" s="25"/>
    </row>
    <row r="215" s="21" customFormat="true" ht="12.75" hidden="false" customHeight="true" outlineLevel="0" collapsed="false">
      <c r="A215" s="20" t="n">
        <v>19214</v>
      </c>
      <c r="B215" s="21" t="s">
        <v>718</v>
      </c>
      <c r="C215" s="21" t="s">
        <v>719</v>
      </c>
      <c r="D215" s="21" t="s">
        <v>87</v>
      </c>
      <c r="E215" s="22" t="s">
        <v>88</v>
      </c>
      <c r="F215" s="21" t="s">
        <v>64</v>
      </c>
      <c r="G215" s="23" t="s">
        <v>65</v>
      </c>
      <c r="H215" s="23"/>
      <c r="I215" s="23" t="s">
        <v>89</v>
      </c>
      <c r="J215" s="23" t="s">
        <v>110</v>
      </c>
      <c r="K215" s="23" t="s">
        <v>111</v>
      </c>
      <c r="L215" s="23" t="s">
        <v>91</v>
      </c>
      <c r="M215" s="23" t="s">
        <v>92</v>
      </c>
      <c r="N215" s="23" t="s">
        <v>64</v>
      </c>
      <c r="O215" s="24" t="n">
        <v>43518</v>
      </c>
      <c r="P215" s="25" t="n">
        <v>11477</v>
      </c>
      <c r="Q215" s="26"/>
      <c r="R215" s="25"/>
      <c r="S215" s="25"/>
      <c r="T215" s="25"/>
      <c r="U215" s="25"/>
      <c r="V215" s="25"/>
      <c r="W215" s="25"/>
      <c r="X215" s="27"/>
      <c r="Y215" s="27"/>
      <c r="Z215" s="25"/>
      <c r="AA215" s="39" t="s">
        <v>209</v>
      </c>
      <c r="AB215" s="29"/>
      <c r="AC215" s="30" t="n">
        <f aca="false">IF(AA215=Tables!J$5,AB215*P215,)</f>
        <v>0</v>
      </c>
      <c r="AD215" s="31"/>
      <c r="AE215" s="31"/>
      <c r="AF215" s="24"/>
      <c r="AG215" s="32"/>
      <c r="AH215" s="25"/>
      <c r="AI215" s="25"/>
      <c r="AW215" s="25"/>
      <c r="AY215" s="25"/>
      <c r="BA215" s="25"/>
      <c r="BC215" s="25"/>
      <c r="BE215" s="25"/>
      <c r="BG215" s="25"/>
    </row>
    <row r="216" s="21" customFormat="true" ht="12.75" hidden="false" customHeight="true" outlineLevel="0" collapsed="false">
      <c r="A216" s="20" t="n">
        <v>19215</v>
      </c>
      <c r="B216" s="21" t="s">
        <v>720</v>
      </c>
      <c r="C216" s="22" t="s">
        <v>721</v>
      </c>
      <c r="D216" s="21" t="s">
        <v>87</v>
      </c>
      <c r="E216" s="22" t="s">
        <v>88</v>
      </c>
      <c r="F216" s="21" t="s">
        <v>64</v>
      </c>
      <c r="G216" s="23" t="s">
        <v>65</v>
      </c>
      <c r="H216" s="23"/>
      <c r="I216" s="23" t="s">
        <v>89</v>
      </c>
      <c r="J216" s="23" t="s">
        <v>67</v>
      </c>
      <c r="K216" s="23" t="s">
        <v>111</v>
      </c>
      <c r="L216" s="23" t="s">
        <v>91</v>
      </c>
      <c r="M216" s="23" t="s">
        <v>92</v>
      </c>
      <c r="N216" s="23" t="s">
        <v>64</v>
      </c>
      <c r="O216" s="24" t="n">
        <v>43522</v>
      </c>
      <c r="P216" s="25" t="n">
        <v>13941</v>
      </c>
      <c r="Q216" s="26"/>
      <c r="R216" s="25"/>
      <c r="S216" s="25"/>
      <c r="T216" s="25"/>
      <c r="U216" s="25"/>
      <c r="V216" s="25"/>
      <c r="W216" s="25"/>
      <c r="X216" s="27"/>
      <c r="Y216" s="27"/>
      <c r="Z216" s="25"/>
      <c r="AA216" s="39" t="s">
        <v>209</v>
      </c>
      <c r="AB216" s="29"/>
      <c r="AC216" s="30" t="n">
        <f aca="false">IF(AA216=Tables!J$5,AB216*P216,)</f>
        <v>0</v>
      </c>
      <c r="AD216" s="31"/>
      <c r="AE216" s="31"/>
      <c r="AF216" s="24"/>
      <c r="AG216" s="32"/>
      <c r="AH216" s="25"/>
      <c r="AI216" s="25"/>
      <c r="AW216" s="25"/>
      <c r="AY216" s="25"/>
      <c r="BA216" s="25"/>
      <c r="BC216" s="25"/>
      <c r="BE216" s="25"/>
      <c r="BG216" s="25"/>
    </row>
    <row r="217" s="21" customFormat="true" ht="12.75" hidden="true" customHeight="true" outlineLevel="0" collapsed="false">
      <c r="A217" s="20" t="n">
        <v>19216</v>
      </c>
      <c r="B217" s="21" t="s">
        <v>722</v>
      </c>
      <c r="C217" s="22" t="s">
        <v>723</v>
      </c>
      <c r="D217" s="21" t="s">
        <v>87</v>
      </c>
      <c r="E217" s="22" t="s">
        <v>88</v>
      </c>
      <c r="F217" s="21" t="s">
        <v>64</v>
      </c>
      <c r="G217" s="23" t="s">
        <v>65</v>
      </c>
      <c r="H217" s="23"/>
      <c r="I217" s="23" t="s">
        <v>89</v>
      </c>
      <c r="J217" s="23" t="s">
        <v>67</v>
      </c>
      <c r="K217" s="23" t="s">
        <v>111</v>
      </c>
      <c r="L217" s="23" t="s">
        <v>91</v>
      </c>
      <c r="M217" s="23" t="s">
        <v>92</v>
      </c>
      <c r="N217" s="23" t="s">
        <v>64</v>
      </c>
      <c r="O217" s="24" t="n">
        <v>43522</v>
      </c>
      <c r="P217" s="25" t="n">
        <v>9729</v>
      </c>
      <c r="Q217" s="26"/>
      <c r="R217" s="25"/>
      <c r="S217" s="25"/>
      <c r="T217" s="25"/>
      <c r="U217" s="25"/>
      <c r="V217" s="25"/>
      <c r="W217" s="25"/>
      <c r="X217" s="27"/>
      <c r="Y217" s="27"/>
      <c r="Z217" s="25"/>
      <c r="AA217" s="28" t="s">
        <v>93</v>
      </c>
      <c r="AB217" s="29"/>
      <c r="AC217" s="30" t="n">
        <f aca="false">IF(AA217=Tables!J$5,AB217*P217,)</f>
        <v>0</v>
      </c>
      <c r="AD217" s="31"/>
      <c r="AE217" s="31"/>
      <c r="AF217" s="24"/>
      <c r="AG217" s="32"/>
      <c r="AH217" s="25"/>
      <c r="AI217" s="25"/>
      <c r="AW217" s="25"/>
      <c r="AY217" s="25"/>
      <c r="BA217" s="25"/>
      <c r="BC217" s="25"/>
      <c r="BE217" s="25"/>
      <c r="BG217" s="25"/>
    </row>
    <row r="218" s="21" customFormat="true" ht="12.75" hidden="false" customHeight="true" outlineLevel="0" collapsed="false">
      <c r="A218" s="20" t="n">
        <v>19217</v>
      </c>
      <c r="B218" s="21" t="s">
        <v>724</v>
      </c>
      <c r="C218" s="22" t="s">
        <v>725</v>
      </c>
      <c r="D218" s="21" t="s">
        <v>700</v>
      </c>
      <c r="E218" s="21" t="s">
        <v>88</v>
      </c>
      <c r="F218" s="21" t="s">
        <v>64</v>
      </c>
      <c r="G218" s="23" t="s">
        <v>65</v>
      </c>
      <c r="H218" s="23" t="n">
        <v>340</v>
      </c>
      <c r="I218" s="23" t="s">
        <v>66</v>
      </c>
      <c r="J218" s="23" t="s">
        <v>67</v>
      </c>
      <c r="K218" s="23" t="s">
        <v>68</v>
      </c>
      <c r="L218" s="23" t="s">
        <v>80</v>
      </c>
      <c r="M218" s="23" t="s">
        <v>70</v>
      </c>
      <c r="N218" s="23" t="s">
        <v>64</v>
      </c>
      <c r="O218" s="24" t="n">
        <v>43522</v>
      </c>
      <c r="P218" s="25" t="n">
        <v>10774</v>
      </c>
      <c r="Q218" s="26" t="n">
        <f aca="false">P218/H218</f>
        <v>31.6882352941176</v>
      </c>
      <c r="R218" s="25" t="n">
        <v>4678</v>
      </c>
      <c r="S218" s="25"/>
      <c r="T218" s="25"/>
      <c r="U218" s="25"/>
      <c r="V218" s="25"/>
      <c r="W218" s="25"/>
      <c r="X218" s="27"/>
      <c r="Y218" s="27"/>
      <c r="Z218" s="25"/>
      <c r="AA218" s="28" t="s">
        <v>209</v>
      </c>
      <c r="AB218" s="29"/>
      <c r="AC218" s="30" t="n">
        <f aca="false">IF(AA218=Tables!J$5,AB218*P218,)</f>
        <v>0</v>
      </c>
      <c r="AD218" s="31"/>
      <c r="AE218" s="31"/>
      <c r="AF218" s="24"/>
      <c r="AG218" s="32"/>
      <c r="AH218" s="25"/>
      <c r="AI218" s="25"/>
      <c r="AW218" s="25"/>
      <c r="AY218" s="25"/>
      <c r="BA218" s="25"/>
      <c r="BC218" s="25"/>
      <c r="BE218" s="25"/>
      <c r="BG218" s="25"/>
    </row>
    <row r="219" s="21" customFormat="true" ht="12.75" hidden="true" customHeight="true" outlineLevel="0" collapsed="false">
      <c r="A219" s="20" t="n">
        <v>19218</v>
      </c>
      <c r="B219" s="21" t="s">
        <v>726</v>
      </c>
      <c r="C219" s="22" t="s">
        <v>727</v>
      </c>
      <c r="D219" s="21" t="s">
        <v>87</v>
      </c>
      <c r="E219" s="22" t="s">
        <v>88</v>
      </c>
      <c r="F219" s="21" t="s">
        <v>64</v>
      </c>
      <c r="G219" s="23" t="s">
        <v>65</v>
      </c>
      <c r="H219" s="23"/>
      <c r="I219" s="23" t="s">
        <v>89</v>
      </c>
      <c r="J219" s="23" t="s">
        <v>67</v>
      </c>
      <c r="K219" s="23" t="s">
        <v>111</v>
      </c>
      <c r="L219" s="23" t="s">
        <v>91</v>
      </c>
      <c r="M219" s="23" t="s">
        <v>92</v>
      </c>
      <c r="N219" s="23" t="s">
        <v>64</v>
      </c>
      <c r="O219" s="24" t="n">
        <v>43523</v>
      </c>
      <c r="P219" s="38" t="n">
        <v>5907</v>
      </c>
      <c r="Q219" s="26"/>
      <c r="R219" s="25"/>
      <c r="S219" s="25"/>
      <c r="T219" s="25"/>
      <c r="U219" s="25"/>
      <c r="V219" s="25"/>
      <c r="W219" s="25"/>
      <c r="X219" s="27"/>
      <c r="Y219" s="27"/>
      <c r="Z219" s="25"/>
      <c r="AA219" s="39" t="s">
        <v>93</v>
      </c>
      <c r="AB219" s="29"/>
      <c r="AC219" s="30" t="n">
        <f aca="false">IF(AA219=Tables!J$5,AB219*P219,)</f>
        <v>0</v>
      </c>
      <c r="AD219" s="31"/>
      <c r="AE219" s="31"/>
      <c r="AF219" s="24"/>
      <c r="AG219" s="32"/>
      <c r="AH219" s="25"/>
      <c r="AI219" s="25"/>
      <c r="AW219" s="25"/>
      <c r="AY219" s="25"/>
      <c r="BA219" s="25"/>
      <c r="BC219" s="25"/>
      <c r="BE219" s="25"/>
      <c r="BG219" s="25"/>
    </row>
    <row r="220" s="21" customFormat="true" ht="12.75" hidden="false" customHeight="true" outlineLevel="0" collapsed="false">
      <c r="A220" s="20" t="n">
        <v>19219</v>
      </c>
      <c r="B220" s="21" t="s">
        <v>728</v>
      </c>
      <c r="C220" s="21" t="s">
        <v>504</v>
      </c>
      <c r="D220" s="22" t="s">
        <v>729</v>
      </c>
      <c r="E220" s="21" t="s">
        <v>88</v>
      </c>
      <c r="F220" s="21" t="s">
        <v>64</v>
      </c>
      <c r="G220" s="23" t="s">
        <v>65</v>
      </c>
      <c r="H220" s="23"/>
      <c r="I220" s="23" t="s">
        <v>504</v>
      </c>
      <c r="J220" s="23"/>
      <c r="K220" s="23" t="s">
        <v>68</v>
      </c>
      <c r="L220" s="23" t="s">
        <v>507</v>
      </c>
      <c r="M220" s="23" t="s">
        <v>208</v>
      </c>
      <c r="N220" s="23" t="s">
        <v>64</v>
      </c>
      <c r="O220" s="54"/>
      <c r="P220" s="55"/>
      <c r="Q220" s="26"/>
      <c r="R220" s="25"/>
      <c r="S220" s="25"/>
      <c r="T220" s="25"/>
      <c r="U220" s="25"/>
      <c r="V220" s="25"/>
      <c r="W220" s="25"/>
      <c r="X220" s="27"/>
      <c r="Y220" s="27"/>
      <c r="Z220" s="25"/>
      <c r="AA220" s="51"/>
      <c r="AB220" s="29"/>
      <c r="AC220" s="30" t="n">
        <f aca="false">IF(AA220=Tables!J$5,AB220*P220,)</f>
        <v>0</v>
      </c>
      <c r="AD220" s="31"/>
      <c r="AE220" s="31"/>
      <c r="AF220" s="24"/>
      <c r="AG220" s="32"/>
      <c r="AH220" s="25"/>
      <c r="AI220" s="25"/>
      <c r="AW220" s="25"/>
      <c r="AY220" s="25"/>
      <c r="BA220" s="25"/>
      <c r="BC220" s="25"/>
      <c r="BE220" s="25"/>
      <c r="BG220" s="25"/>
    </row>
    <row r="221" s="21" customFormat="true" ht="12.75" hidden="true" customHeight="true" outlineLevel="0" collapsed="false">
      <c r="A221" s="20" t="n">
        <v>19220</v>
      </c>
      <c r="B221" s="21" t="s">
        <v>730</v>
      </c>
      <c r="C221" s="22" t="s">
        <v>731</v>
      </c>
      <c r="D221" s="22" t="s">
        <v>729</v>
      </c>
      <c r="E221" s="21" t="s">
        <v>88</v>
      </c>
      <c r="F221" s="21" t="s">
        <v>64</v>
      </c>
      <c r="G221" s="23" t="s">
        <v>65</v>
      </c>
      <c r="H221" s="23" t="n">
        <v>65093</v>
      </c>
      <c r="I221" s="23" t="s">
        <v>66</v>
      </c>
      <c r="J221" s="23" t="s">
        <v>67</v>
      </c>
      <c r="K221" s="23" t="s">
        <v>68</v>
      </c>
      <c r="L221" s="23" t="s">
        <v>69</v>
      </c>
      <c r="M221" s="23" t="s">
        <v>70</v>
      </c>
      <c r="N221" s="23" t="s">
        <v>64</v>
      </c>
      <c r="O221" s="24" t="n">
        <v>43531</v>
      </c>
      <c r="P221" s="25" t="n">
        <v>1190780</v>
      </c>
      <c r="Q221" s="26" t="n">
        <f aca="false">P221/H221</f>
        <v>18.2935185042939</v>
      </c>
      <c r="R221" s="25"/>
      <c r="S221" s="25"/>
      <c r="T221" s="25"/>
      <c r="U221" s="25"/>
      <c r="V221" s="25"/>
      <c r="W221" s="25"/>
      <c r="X221" s="27"/>
      <c r="Y221" s="27"/>
      <c r="Z221" s="25"/>
      <c r="AA221" s="28" t="s">
        <v>71</v>
      </c>
      <c r="AB221" s="29"/>
      <c r="AC221" s="30" t="n">
        <f aca="false">IF(AA221=Tables!J$5,AB221*P221,)</f>
        <v>0</v>
      </c>
      <c r="AD221" s="31"/>
      <c r="AE221" s="31"/>
      <c r="AF221" s="24"/>
      <c r="AG221" s="32"/>
      <c r="AH221" s="25"/>
      <c r="AI221" s="25"/>
      <c r="AL221" s="21" t="s">
        <v>119</v>
      </c>
      <c r="AM221" s="21" t="s">
        <v>732</v>
      </c>
      <c r="AW221" s="25"/>
      <c r="AY221" s="25"/>
      <c r="BA221" s="25"/>
      <c r="BC221" s="25"/>
      <c r="BE221" s="25"/>
      <c r="BG221" s="25"/>
    </row>
    <row r="222" s="21" customFormat="true" ht="12.75" hidden="false" customHeight="true" outlineLevel="0" collapsed="false">
      <c r="A222" s="20" t="n">
        <v>19221</v>
      </c>
      <c r="B222" s="21" t="s">
        <v>733</v>
      </c>
      <c r="C222" s="22" t="s">
        <v>734</v>
      </c>
      <c r="D222" s="21" t="s">
        <v>202</v>
      </c>
      <c r="E222" s="22" t="s">
        <v>88</v>
      </c>
      <c r="F222" s="21" t="s">
        <v>64</v>
      </c>
      <c r="G222" s="23" t="s">
        <v>65</v>
      </c>
      <c r="H222" s="23"/>
      <c r="I222" s="23" t="s">
        <v>66</v>
      </c>
      <c r="J222" s="23" t="s">
        <v>67</v>
      </c>
      <c r="K222" s="23" t="s">
        <v>111</v>
      </c>
      <c r="L222" s="23" t="s">
        <v>116</v>
      </c>
      <c r="M222" s="23" t="s">
        <v>92</v>
      </c>
      <c r="N222" s="23" t="s">
        <v>64</v>
      </c>
      <c r="O222" s="24" t="n">
        <v>43520</v>
      </c>
      <c r="P222" s="25" t="n">
        <v>16000</v>
      </c>
      <c r="Q222" s="26"/>
      <c r="R222" s="25"/>
      <c r="S222" s="25"/>
      <c r="T222" s="25"/>
      <c r="U222" s="25"/>
      <c r="V222" s="25"/>
      <c r="W222" s="25"/>
      <c r="X222" s="27"/>
      <c r="Y222" s="27"/>
      <c r="Z222" s="25"/>
      <c r="AA222" s="39" t="s">
        <v>209</v>
      </c>
      <c r="AB222" s="29"/>
      <c r="AC222" s="30" t="n">
        <f aca="false">IF(AA222=Tables!J$5,AB222*P222,)</f>
        <v>0</v>
      </c>
      <c r="AD222" s="31"/>
      <c r="AE222" s="31"/>
      <c r="AF222" s="24"/>
      <c r="AG222" s="32"/>
      <c r="AH222" s="25"/>
      <c r="AI222" s="25"/>
      <c r="AW222" s="25"/>
      <c r="AY222" s="25"/>
      <c r="BA222" s="25"/>
      <c r="BC222" s="25"/>
      <c r="BE222" s="25"/>
      <c r="BG222" s="25"/>
    </row>
    <row r="223" s="21" customFormat="true" ht="12.75" hidden="false" customHeight="true" outlineLevel="0" collapsed="false">
      <c r="A223" s="20" t="n">
        <v>19222</v>
      </c>
      <c r="B223" s="21" t="s">
        <v>735</v>
      </c>
      <c r="C223" s="21" t="s">
        <v>736</v>
      </c>
      <c r="D223" s="21" t="s">
        <v>87</v>
      </c>
      <c r="E223" s="21" t="s">
        <v>88</v>
      </c>
      <c r="F223" s="21" t="s">
        <v>64</v>
      </c>
      <c r="G223" s="23" t="s">
        <v>65</v>
      </c>
      <c r="H223" s="23"/>
      <c r="I223" s="23" t="s">
        <v>89</v>
      </c>
      <c r="J223" s="23" t="s">
        <v>67</v>
      </c>
      <c r="K223" s="23" t="s">
        <v>111</v>
      </c>
      <c r="L223" s="23" t="s">
        <v>91</v>
      </c>
      <c r="M223" s="23" t="s">
        <v>92</v>
      </c>
      <c r="N223" s="23" t="s">
        <v>64</v>
      </c>
      <c r="O223" s="24" t="n">
        <v>43528</v>
      </c>
      <c r="P223" s="25" t="n">
        <v>28400</v>
      </c>
      <c r="Q223" s="26"/>
      <c r="R223" s="25"/>
      <c r="S223" s="25"/>
      <c r="T223" s="25"/>
      <c r="U223" s="25"/>
      <c r="V223" s="25"/>
      <c r="W223" s="25"/>
      <c r="X223" s="27"/>
      <c r="Y223" s="27"/>
      <c r="Z223" s="25"/>
      <c r="AA223" s="39" t="s">
        <v>209</v>
      </c>
      <c r="AB223" s="29"/>
      <c r="AC223" s="30" t="n">
        <f aca="false">IF(AA223=Tables!J$5,AB223*P223,)</f>
        <v>0</v>
      </c>
      <c r="AD223" s="31"/>
      <c r="AE223" s="31"/>
      <c r="AF223" s="24"/>
      <c r="AG223" s="32"/>
      <c r="AH223" s="25"/>
      <c r="AI223" s="25"/>
      <c r="AW223" s="25"/>
      <c r="AY223" s="25"/>
      <c r="BA223" s="25"/>
      <c r="BC223" s="25"/>
      <c r="BE223" s="25"/>
      <c r="BG223" s="25"/>
    </row>
    <row r="224" s="21" customFormat="true" ht="12.75" hidden="false" customHeight="true" outlineLevel="0" collapsed="false">
      <c r="A224" s="20" t="n">
        <v>19223</v>
      </c>
      <c r="B224" s="21" t="s">
        <v>737</v>
      </c>
      <c r="C224" s="22" t="s">
        <v>738</v>
      </c>
      <c r="D224" s="21" t="s">
        <v>87</v>
      </c>
      <c r="E224" s="21" t="s">
        <v>88</v>
      </c>
      <c r="F224" s="21" t="s">
        <v>64</v>
      </c>
      <c r="G224" s="23" t="s">
        <v>65</v>
      </c>
      <c r="H224" s="23"/>
      <c r="I224" s="23" t="s">
        <v>89</v>
      </c>
      <c r="J224" s="23" t="s">
        <v>67</v>
      </c>
      <c r="K224" s="23" t="s">
        <v>111</v>
      </c>
      <c r="L224" s="23" t="s">
        <v>91</v>
      </c>
      <c r="M224" s="23" t="s">
        <v>92</v>
      </c>
      <c r="N224" s="23" t="s">
        <v>64</v>
      </c>
      <c r="O224" s="24" t="n">
        <v>43528</v>
      </c>
      <c r="P224" s="25" t="n">
        <v>114000</v>
      </c>
      <c r="Q224" s="26"/>
      <c r="R224" s="25"/>
      <c r="S224" s="25"/>
      <c r="T224" s="25"/>
      <c r="U224" s="25"/>
      <c r="V224" s="25"/>
      <c r="W224" s="25"/>
      <c r="X224" s="27"/>
      <c r="Y224" s="27"/>
      <c r="Z224" s="25"/>
      <c r="AA224" s="39" t="s">
        <v>209</v>
      </c>
      <c r="AB224" s="29"/>
      <c r="AC224" s="30" t="n">
        <f aca="false">IF(AA224=Tables!J$5,AB224*P224,)</f>
        <v>0</v>
      </c>
      <c r="AD224" s="31"/>
      <c r="AE224" s="31"/>
      <c r="AF224" s="24"/>
      <c r="AG224" s="32"/>
      <c r="AH224" s="25"/>
      <c r="AI224" s="25"/>
      <c r="AW224" s="25"/>
      <c r="AY224" s="25"/>
      <c r="BA224" s="25"/>
      <c r="BC224" s="25"/>
      <c r="BE224" s="25"/>
      <c r="BG224" s="25"/>
    </row>
    <row r="225" s="21" customFormat="true" ht="12.75" hidden="true" customHeight="true" outlineLevel="0" collapsed="false">
      <c r="A225" s="20" t="n">
        <v>19224</v>
      </c>
      <c r="B225" s="21" t="s">
        <v>739</v>
      </c>
      <c r="C225" s="22" t="s">
        <v>740</v>
      </c>
      <c r="D225" s="21" t="s">
        <v>87</v>
      </c>
      <c r="E225" s="22" t="s">
        <v>88</v>
      </c>
      <c r="F225" s="21" t="s">
        <v>64</v>
      </c>
      <c r="G225" s="23" t="s">
        <v>65</v>
      </c>
      <c r="H225" s="23"/>
      <c r="I225" s="23" t="s">
        <v>89</v>
      </c>
      <c r="J225" s="23" t="s">
        <v>67</v>
      </c>
      <c r="K225" s="23" t="s">
        <v>111</v>
      </c>
      <c r="L225" s="23" t="s">
        <v>91</v>
      </c>
      <c r="M225" s="23" t="s">
        <v>92</v>
      </c>
      <c r="N225" s="23" t="s">
        <v>64</v>
      </c>
      <c r="O225" s="24" t="n">
        <v>43530</v>
      </c>
      <c r="P225" s="38" t="n">
        <v>4576</v>
      </c>
      <c r="Q225" s="26"/>
      <c r="R225" s="25"/>
      <c r="S225" s="25"/>
      <c r="T225" s="25"/>
      <c r="U225" s="25"/>
      <c r="V225" s="25"/>
      <c r="W225" s="25"/>
      <c r="X225" s="27"/>
      <c r="Y225" s="27"/>
      <c r="Z225" s="25"/>
      <c r="AA225" s="39" t="s">
        <v>93</v>
      </c>
      <c r="AB225" s="29"/>
      <c r="AC225" s="30" t="n">
        <f aca="false">IF(AA225=Tables!J$5,AB225*P225,)</f>
        <v>0</v>
      </c>
      <c r="AD225" s="31"/>
      <c r="AE225" s="31"/>
      <c r="AF225" s="24"/>
      <c r="AG225" s="32"/>
      <c r="AH225" s="25"/>
      <c r="AI225" s="25"/>
      <c r="AW225" s="25"/>
      <c r="AY225" s="25"/>
      <c r="BA225" s="25"/>
      <c r="BC225" s="25"/>
      <c r="BE225" s="25"/>
      <c r="BG225" s="25"/>
    </row>
    <row r="226" s="21" customFormat="true" ht="12.75" hidden="true" customHeight="true" outlineLevel="0" collapsed="false">
      <c r="A226" s="20" t="n">
        <v>19225</v>
      </c>
      <c r="B226" s="21" t="s">
        <v>741</v>
      </c>
      <c r="C226" s="22" t="s">
        <v>742</v>
      </c>
      <c r="D226" s="21" t="s">
        <v>87</v>
      </c>
      <c r="E226" s="22" t="s">
        <v>88</v>
      </c>
      <c r="F226" s="21" t="s">
        <v>64</v>
      </c>
      <c r="G226" s="23" t="s">
        <v>65</v>
      </c>
      <c r="H226" s="23"/>
      <c r="I226" s="23" t="s">
        <v>89</v>
      </c>
      <c r="J226" s="23" t="s">
        <v>67</v>
      </c>
      <c r="K226" s="23" t="s">
        <v>111</v>
      </c>
      <c r="L226" s="23" t="s">
        <v>91</v>
      </c>
      <c r="M226" s="23" t="s">
        <v>92</v>
      </c>
      <c r="N226" s="23" t="s">
        <v>64</v>
      </c>
      <c r="O226" s="24" t="s">
        <v>223</v>
      </c>
      <c r="P226" s="38" t="n">
        <v>0</v>
      </c>
      <c r="Q226" s="26"/>
      <c r="R226" s="25"/>
      <c r="S226" s="25"/>
      <c r="T226" s="25"/>
      <c r="U226" s="25"/>
      <c r="V226" s="25"/>
      <c r="W226" s="25"/>
      <c r="X226" s="27"/>
      <c r="Y226" s="27"/>
      <c r="Z226" s="25"/>
      <c r="AA226" s="41" t="s">
        <v>141</v>
      </c>
      <c r="AB226" s="29"/>
      <c r="AC226" s="30" t="n">
        <f aca="false">IF(AA226=Tables!J$5,AB226*P226,)</f>
        <v>0</v>
      </c>
      <c r="AD226" s="31"/>
      <c r="AE226" s="31"/>
      <c r="AF226" s="24"/>
      <c r="AG226" s="32"/>
      <c r="AH226" s="25"/>
      <c r="AI226" s="25"/>
      <c r="AW226" s="25"/>
      <c r="AY226" s="25"/>
      <c r="BA226" s="25"/>
      <c r="BC226" s="25"/>
      <c r="BE226" s="25"/>
      <c r="BG226" s="25"/>
    </row>
    <row r="227" s="21" customFormat="true" ht="12.75" hidden="true" customHeight="true" outlineLevel="0" collapsed="false">
      <c r="A227" s="20" t="n">
        <v>19226</v>
      </c>
      <c r="B227" s="21" t="s">
        <v>743</v>
      </c>
      <c r="C227" s="22" t="s">
        <v>744</v>
      </c>
      <c r="D227" s="21" t="s">
        <v>745</v>
      </c>
      <c r="E227" s="22" t="s">
        <v>746</v>
      </c>
      <c r="F227" s="21" t="s">
        <v>64</v>
      </c>
      <c r="G227" s="23" t="s">
        <v>65</v>
      </c>
      <c r="H227" s="23"/>
      <c r="I227" s="23" t="s">
        <v>66</v>
      </c>
      <c r="J227" s="23" t="s">
        <v>67</v>
      </c>
      <c r="K227" s="23" t="s">
        <v>111</v>
      </c>
      <c r="L227" s="23" t="s">
        <v>116</v>
      </c>
      <c r="M227" s="23" t="s">
        <v>92</v>
      </c>
      <c r="N227" s="23" t="s">
        <v>64</v>
      </c>
      <c r="O227" s="24" t="n">
        <v>43530</v>
      </c>
      <c r="P227" s="25" t="n">
        <v>2000</v>
      </c>
      <c r="Q227" s="26"/>
      <c r="R227" s="25"/>
      <c r="S227" s="25"/>
      <c r="T227" s="25"/>
      <c r="U227" s="25"/>
      <c r="V227" s="25"/>
      <c r="W227" s="25"/>
      <c r="X227" s="27"/>
      <c r="Y227" s="27"/>
      <c r="Z227" s="25"/>
      <c r="AA227" s="39" t="s">
        <v>93</v>
      </c>
      <c r="AB227" s="29"/>
      <c r="AC227" s="30" t="n">
        <f aca="false">IF(AA227=Tables!J$5,AB227*P227,)</f>
        <v>0</v>
      </c>
      <c r="AD227" s="31"/>
      <c r="AE227" s="31"/>
      <c r="AF227" s="24"/>
      <c r="AG227" s="32"/>
      <c r="AH227" s="25"/>
      <c r="AI227" s="25"/>
      <c r="AW227" s="25"/>
      <c r="AY227" s="25"/>
      <c r="BA227" s="25"/>
      <c r="BC227" s="25"/>
      <c r="BE227" s="25"/>
      <c r="BG227" s="25"/>
    </row>
    <row r="228" s="21" customFormat="true" ht="12.75" hidden="true" customHeight="true" outlineLevel="0" collapsed="false">
      <c r="A228" s="20" t="n">
        <v>19227</v>
      </c>
      <c r="B228" s="21" t="s">
        <v>747</v>
      </c>
      <c r="C228" s="22" t="s">
        <v>748</v>
      </c>
      <c r="D228" s="21" t="s">
        <v>749</v>
      </c>
      <c r="E228" s="22" t="s">
        <v>88</v>
      </c>
      <c r="F228" s="21" t="s">
        <v>64</v>
      </c>
      <c r="G228" s="23" t="s">
        <v>65</v>
      </c>
      <c r="H228" s="23" t="n">
        <v>34945</v>
      </c>
      <c r="I228" s="23" t="s">
        <v>66</v>
      </c>
      <c r="J228" s="23" t="s">
        <v>67</v>
      </c>
      <c r="K228" s="23" t="s">
        <v>68</v>
      </c>
      <c r="L228" s="23" t="s">
        <v>106</v>
      </c>
      <c r="M228" s="23" t="s">
        <v>70</v>
      </c>
      <c r="N228" s="23" t="s">
        <v>64</v>
      </c>
      <c r="O228" s="24" t="n">
        <v>43537</v>
      </c>
      <c r="P228" s="38" t="n">
        <v>568176</v>
      </c>
      <c r="Q228" s="26"/>
      <c r="R228" s="25"/>
      <c r="S228" s="25"/>
      <c r="T228" s="25"/>
      <c r="U228" s="25"/>
      <c r="V228" s="25"/>
      <c r="W228" s="25"/>
      <c r="X228" s="27"/>
      <c r="Y228" s="27"/>
      <c r="Z228" s="25"/>
      <c r="AA228" s="39" t="s">
        <v>71</v>
      </c>
      <c r="AB228" s="29"/>
      <c r="AC228" s="30" t="n">
        <f aca="false">IF(AA228=Tables!J$5,AB228*P228,)</f>
        <v>0</v>
      </c>
      <c r="AD228" s="31"/>
      <c r="AE228" s="31"/>
      <c r="AF228" s="24"/>
      <c r="AG228" s="32"/>
      <c r="AH228" s="25"/>
      <c r="AI228" s="25"/>
      <c r="AW228" s="25"/>
      <c r="AY228" s="25"/>
      <c r="BA228" s="25"/>
      <c r="BC228" s="25"/>
      <c r="BE228" s="25"/>
      <c r="BG228" s="25"/>
    </row>
    <row r="229" s="21" customFormat="true" ht="12.75" hidden="true" customHeight="true" outlineLevel="0" collapsed="false">
      <c r="A229" s="20" t="n">
        <v>19228</v>
      </c>
      <c r="B229" s="21" t="s">
        <v>750</v>
      </c>
      <c r="C229" s="22" t="s">
        <v>751</v>
      </c>
      <c r="D229" s="21" t="s">
        <v>676</v>
      </c>
      <c r="E229" s="22" t="s">
        <v>464</v>
      </c>
      <c r="F229" s="21" t="s">
        <v>64</v>
      </c>
      <c r="G229" s="23" t="s">
        <v>65</v>
      </c>
      <c r="H229" s="23"/>
      <c r="I229" s="23" t="s">
        <v>66</v>
      </c>
      <c r="J229" s="23" t="s">
        <v>67</v>
      </c>
      <c r="K229" s="23" t="s">
        <v>111</v>
      </c>
      <c r="L229" s="23" t="s">
        <v>116</v>
      </c>
      <c r="M229" s="23" t="s">
        <v>92</v>
      </c>
      <c r="N229" s="23" t="s">
        <v>64</v>
      </c>
      <c r="O229" s="24" t="n">
        <v>43535</v>
      </c>
      <c r="P229" s="38" t="n">
        <v>11948</v>
      </c>
      <c r="Q229" s="26"/>
      <c r="R229" s="25"/>
      <c r="S229" s="25"/>
      <c r="T229" s="25"/>
      <c r="U229" s="25"/>
      <c r="V229" s="25"/>
      <c r="W229" s="25"/>
      <c r="X229" s="27"/>
      <c r="Y229" s="27"/>
      <c r="Z229" s="25"/>
      <c r="AA229" s="28" t="s">
        <v>93</v>
      </c>
      <c r="AB229" s="29"/>
      <c r="AC229" s="30" t="n">
        <f aca="false">IF(AA229=Tables!J$5,AB229*P229,)</f>
        <v>0</v>
      </c>
      <c r="AD229" s="31"/>
      <c r="AE229" s="31"/>
      <c r="AF229" s="24"/>
      <c r="AG229" s="32"/>
      <c r="AH229" s="25"/>
      <c r="AI229" s="25"/>
      <c r="AW229" s="25"/>
      <c r="AY229" s="25"/>
      <c r="BA229" s="25"/>
      <c r="BC229" s="25"/>
      <c r="BE229" s="25"/>
      <c r="BG229" s="25"/>
    </row>
    <row r="230" s="21" customFormat="true" ht="12.75" hidden="true" customHeight="true" outlineLevel="0" collapsed="false">
      <c r="A230" s="20" t="n">
        <v>19229</v>
      </c>
      <c r="B230" s="21" t="s">
        <v>752</v>
      </c>
      <c r="C230" s="22" t="s">
        <v>753</v>
      </c>
      <c r="D230" s="21" t="s">
        <v>401</v>
      </c>
      <c r="E230" s="22" t="s">
        <v>88</v>
      </c>
      <c r="F230" s="21" t="s">
        <v>64</v>
      </c>
      <c r="G230" s="23" t="s">
        <v>65</v>
      </c>
      <c r="H230" s="23"/>
      <c r="I230" s="23" t="s">
        <v>173</v>
      </c>
      <c r="J230" s="23" t="s">
        <v>67</v>
      </c>
      <c r="K230" s="23" t="s">
        <v>111</v>
      </c>
      <c r="L230" s="23" t="s">
        <v>116</v>
      </c>
      <c r="M230" s="23" t="s">
        <v>92</v>
      </c>
      <c r="N230" s="23" t="s">
        <v>64</v>
      </c>
      <c r="O230" s="42" t="n">
        <v>43553</v>
      </c>
      <c r="P230" s="38" t="n">
        <v>16240</v>
      </c>
      <c r="Q230" s="26"/>
      <c r="R230" s="25"/>
      <c r="S230" s="25"/>
      <c r="T230" s="25"/>
      <c r="U230" s="25"/>
      <c r="V230" s="25"/>
      <c r="W230" s="25"/>
      <c r="X230" s="27"/>
      <c r="Y230" s="27"/>
      <c r="Z230" s="25"/>
      <c r="AA230" s="39" t="s">
        <v>93</v>
      </c>
      <c r="AB230" s="29"/>
      <c r="AC230" s="30" t="n">
        <f aca="false">IF(AA230=Tables!J$5,AB230*P230,)</f>
        <v>0</v>
      </c>
      <c r="AD230" s="31"/>
      <c r="AE230" s="31"/>
      <c r="AF230" s="24"/>
      <c r="AG230" s="32"/>
      <c r="AH230" s="25"/>
      <c r="AI230" s="25"/>
      <c r="AW230" s="25"/>
      <c r="AY230" s="25"/>
      <c r="BA230" s="25"/>
      <c r="BC230" s="25"/>
      <c r="BE230" s="25"/>
      <c r="BG230" s="25"/>
    </row>
    <row r="231" s="21" customFormat="true" ht="12.75" hidden="false" customHeight="true" outlineLevel="0" collapsed="false">
      <c r="A231" s="20" t="n">
        <v>19230</v>
      </c>
      <c r="B231" s="21" t="s">
        <v>754</v>
      </c>
      <c r="C231" s="22" t="s">
        <v>755</v>
      </c>
      <c r="D231" s="21" t="s">
        <v>756</v>
      </c>
      <c r="E231" s="22" t="s">
        <v>254</v>
      </c>
      <c r="F231" s="21" t="s">
        <v>64</v>
      </c>
      <c r="G231" s="23" t="s">
        <v>65</v>
      </c>
      <c r="H231" s="23" t="n">
        <v>2440</v>
      </c>
      <c r="I231" s="23" t="s">
        <v>66</v>
      </c>
      <c r="J231" s="23" t="s">
        <v>67</v>
      </c>
      <c r="K231" s="23" t="s">
        <v>68</v>
      </c>
      <c r="L231" s="23" t="s">
        <v>106</v>
      </c>
      <c r="M231" s="23" t="s">
        <v>70</v>
      </c>
      <c r="N231" s="23" t="s">
        <v>64</v>
      </c>
      <c r="O231" s="24" t="n">
        <v>43545</v>
      </c>
      <c r="P231" s="38" t="n">
        <v>179416</v>
      </c>
      <c r="Q231" s="26"/>
      <c r="R231" s="25"/>
      <c r="S231" s="25"/>
      <c r="T231" s="25"/>
      <c r="U231" s="25"/>
      <c r="V231" s="25"/>
      <c r="W231" s="25"/>
      <c r="X231" s="27"/>
      <c r="Y231" s="27"/>
      <c r="Z231" s="25"/>
      <c r="AA231" s="39" t="s">
        <v>209</v>
      </c>
      <c r="AB231" s="29"/>
      <c r="AC231" s="30" t="n">
        <f aca="false">IF(AA231=Tables!J$5,AB231*P231,)</f>
        <v>0</v>
      </c>
      <c r="AD231" s="31"/>
      <c r="AE231" s="31"/>
      <c r="AF231" s="24"/>
      <c r="AG231" s="32"/>
      <c r="AH231" s="25"/>
      <c r="AI231" s="25"/>
      <c r="AW231" s="25"/>
      <c r="AY231" s="25"/>
      <c r="BA231" s="25"/>
      <c r="BC231" s="25"/>
      <c r="BE231" s="25"/>
      <c r="BG231" s="25"/>
    </row>
    <row r="232" s="21" customFormat="true" ht="12.75" hidden="false" customHeight="true" outlineLevel="0" collapsed="false">
      <c r="A232" s="20" t="n">
        <v>19231</v>
      </c>
      <c r="B232" s="21" t="s">
        <v>757</v>
      </c>
      <c r="C232" s="22" t="s">
        <v>731</v>
      </c>
      <c r="D232" s="21" t="s">
        <v>758</v>
      </c>
      <c r="E232" s="22" t="s">
        <v>254</v>
      </c>
      <c r="F232" s="21" t="s">
        <v>64</v>
      </c>
      <c r="G232" s="23" t="s">
        <v>65</v>
      </c>
      <c r="H232" s="23" t="n">
        <v>1108</v>
      </c>
      <c r="I232" s="23" t="s">
        <v>66</v>
      </c>
      <c r="J232" s="23" t="s">
        <v>78</v>
      </c>
      <c r="K232" s="23" t="s">
        <v>68</v>
      </c>
      <c r="L232" s="23" t="s">
        <v>80</v>
      </c>
      <c r="M232" s="23" t="s">
        <v>70</v>
      </c>
      <c r="N232" s="23" t="s">
        <v>64</v>
      </c>
      <c r="O232" s="24" t="n">
        <v>43537</v>
      </c>
      <c r="P232" s="25" t="n">
        <v>7364</v>
      </c>
      <c r="Q232" s="26"/>
      <c r="R232" s="25" t="n">
        <v>908</v>
      </c>
      <c r="S232" s="25"/>
      <c r="T232" s="25"/>
      <c r="U232" s="25"/>
      <c r="V232" s="25"/>
      <c r="W232" s="25"/>
      <c r="X232" s="27" t="n">
        <v>0.15</v>
      </c>
      <c r="Y232" s="27" t="n">
        <v>0.05</v>
      </c>
      <c r="Z232" s="25"/>
      <c r="AA232" s="28" t="s">
        <v>209</v>
      </c>
      <c r="AB232" s="29" t="n">
        <v>0.5</v>
      </c>
      <c r="AC232" s="30" t="n">
        <f aca="false">IF(AA232=Tables!J$5,AB232*P232,)</f>
        <v>3682</v>
      </c>
      <c r="AD232" s="31"/>
      <c r="AE232" s="31"/>
      <c r="AF232" s="24"/>
      <c r="AG232" s="32"/>
      <c r="AH232" s="25"/>
      <c r="AI232" s="25"/>
      <c r="AL232" s="21" t="s">
        <v>759</v>
      </c>
      <c r="AM232" s="21" t="s">
        <v>760</v>
      </c>
      <c r="AW232" s="25"/>
      <c r="AY232" s="25"/>
      <c r="BA232" s="25"/>
      <c r="BC232" s="25"/>
      <c r="BE232" s="25"/>
      <c r="BG232" s="25"/>
    </row>
    <row r="233" s="21" customFormat="true" ht="12.75" hidden="false" customHeight="true" outlineLevel="0" collapsed="false">
      <c r="A233" s="20" t="n">
        <v>19232</v>
      </c>
      <c r="B233" s="21" t="s">
        <v>761</v>
      </c>
      <c r="C233" s="22" t="s">
        <v>731</v>
      </c>
      <c r="D233" s="21" t="s">
        <v>758</v>
      </c>
      <c r="E233" s="22" t="s">
        <v>254</v>
      </c>
      <c r="F233" s="21" t="s">
        <v>64</v>
      </c>
      <c r="G233" s="23" t="s">
        <v>65</v>
      </c>
      <c r="H233" s="23" t="n">
        <v>1108</v>
      </c>
      <c r="I233" s="23" t="s">
        <v>66</v>
      </c>
      <c r="J233" s="23" t="s">
        <v>78</v>
      </c>
      <c r="K233" s="23" t="s">
        <v>68</v>
      </c>
      <c r="L233" s="23" t="s">
        <v>80</v>
      </c>
      <c r="M233" s="23" t="s">
        <v>70</v>
      </c>
      <c r="N233" s="23" t="s">
        <v>64</v>
      </c>
      <c r="O233" s="24" t="n">
        <v>43537</v>
      </c>
      <c r="P233" s="25" t="n">
        <v>18658</v>
      </c>
      <c r="Q233" s="26"/>
      <c r="R233" s="25" t="n">
        <v>3953</v>
      </c>
      <c r="S233" s="25"/>
      <c r="T233" s="25"/>
      <c r="U233" s="25"/>
      <c r="V233" s="25"/>
      <c r="W233" s="25"/>
      <c r="X233" s="27" t="n">
        <v>0.15</v>
      </c>
      <c r="Y233" s="27" t="n">
        <v>0.05</v>
      </c>
      <c r="Z233" s="25"/>
      <c r="AA233" s="28" t="s">
        <v>209</v>
      </c>
      <c r="AB233" s="29" t="n">
        <v>0.5</v>
      </c>
      <c r="AC233" s="30" t="n">
        <f aca="false">IF(AA233=Tables!J$5,AB233*P233,)</f>
        <v>9329</v>
      </c>
      <c r="AD233" s="31"/>
      <c r="AE233" s="31"/>
      <c r="AF233" s="24"/>
      <c r="AG233" s="32"/>
      <c r="AH233" s="25"/>
      <c r="AI233" s="25"/>
      <c r="AW233" s="25"/>
      <c r="AY233" s="25"/>
      <c r="BA233" s="25"/>
      <c r="BC233" s="25"/>
      <c r="BE233" s="25"/>
      <c r="BG233" s="25"/>
    </row>
    <row r="234" s="21" customFormat="true" ht="12.75" hidden="false" customHeight="true" outlineLevel="0" collapsed="false">
      <c r="A234" s="20" t="n">
        <v>19233</v>
      </c>
      <c r="B234" s="21" t="s">
        <v>762</v>
      </c>
      <c r="C234" s="22" t="s">
        <v>763</v>
      </c>
      <c r="D234" s="21" t="s">
        <v>87</v>
      </c>
      <c r="E234" s="22" t="s">
        <v>88</v>
      </c>
      <c r="F234" s="21" t="s">
        <v>64</v>
      </c>
      <c r="G234" s="23" t="s">
        <v>65</v>
      </c>
      <c r="H234" s="23"/>
      <c r="I234" s="23" t="s">
        <v>89</v>
      </c>
      <c r="J234" s="23" t="s">
        <v>90</v>
      </c>
      <c r="K234" s="23" t="s">
        <v>68</v>
      </c>
      <c r="L234" s="23" t="s">
        <v>91</v>
      </c>
      <c r="M234" s="23" t="s">
        <v>92</v>
      </c>
      <c r="N234" s="23" t="s">
        <v>64</v>
      </c>
      <c r="O234" s="24" t="n">
        <v>43551</v>
      </c>
      <c r="P234" s="38" t="n">
        <v>121314</v>
      </c>
      <c r="Q234" s="26"/>
      <c r="R234" s="25"/>
      <c r="S234" s="25"/>
      <c r="T234" s="25"/>
      <c r="U234" s="25"/>
      <c r="V234" s="25"/>
      <c r="W234" s="25"/>
      <c r="X234" s="27"/>
      <c r="Y234" s="27"/>
      <c r="Z234" s="25"/>
      <c r="AA234" s="41" t="s">
        <v>209</v>
      </c>
      <c r="AB234" s="29"/>
      <c r="AC234" s="30" t="n">
        <f aca="false">IF(AA234=Tables!J$5,AB234*P234,)</f>
        <v>0</v>
      </c>
      <c r="AD234" s="31"/>
      <c r="AE234" s="31"/>
      <c r="AF234" s="24"/>
      <c r="AG234" s="32"/>
      <c r="AH234" s="25"/>
      <c r="AI234" s="25"/>
      <c r="AW234" s="25"/>
      <c r="AY234" s="25"/>
      <c r="BA234" s="25"/>
      <c r="BC234" s="25"/>
      <c r="BE234" s="25"/>
      <c r="BG234" s="25"/>
    </row>
    <row r="235" s="21" customFormat="true" ht="12.75" hidden="true" customHeight="true" outlineLevel="0" collapsed="false">
      <c r="A235" s="20" t="n">
        <v>19234</v>
      </c>
      <c r="B235" s="21" t="s">
        <v>764</v>
      </c>
      <c r="C235" s="22" t="s">
        <v>765</v>
      </c>
      <c r="D235" s="21" t="s">
        <v>766</v>
      </c>
      <c r="E235" s="22" t="s">
        <v>88</v>
      </c>
      <c r="F235" s="21" t="s">
        <v>64</v>
      </c>
      <c r="G235" s="23" t="s">
        <v>65</v>
      </c>
      <c r="H235" s="23"/>
      <c r="I235" s="23" t="s">
        <v>767</v>
      </c>
      <c r="J235" s="23" t="s">
        <v>67</v>
      </c>
      <c r="K235" s="23" t="s">
        <v>68</v>
      </c>
      <c r="L235" s="23" t="s">
        <v>116</v>
      </c>
      <c r="M235" s="23" t="s">
        <v>92</v>
      </c>
      <c r="N235" s="23" t="s">
        <v>64</v>
      </c>
      <c r="O235" s="42" t="n">
        <v>43544</v>
      </c>
      <c r="P235" s="38" t="n">
        <v>7873</v>
      </c>
      <c r="Q235" s="26"/>
      <c r="R235" s="25"/>
      <c r="S235" s="25"/>
      <c r="T235" s="25"/>
      <c r="U235" s="25"/>
      <c r="V235" s="25"/>
      <c r="W235" s="25"/>
      <c r="X235" s="27"/>
      <c r="Y235" s="27"/>
      <c r="Z235" s="25"/>
      <c r="AA235" s="28" t="s">
        <v>93</v>
      </c>
      <c r="AB235" s="29"/>
      <c r="AC235" s="30" t="n">
        <f aca="false">IF(AA235=Tables!J$5,AB235*P235,)</f>
        <v>0</v>
      </c>
      <c r="AD235" s="31"/>
      <c r="AE235" s="31"/>
      <c r="AF235" s="24"/>
      <c r="AG235" s="56"/>
      <c r="AH235" s="25"/>
      <c r="AI235" s="25"/>
      <c r="AW235" s="25"/>
      <c r="AY235" s="25"/>
      <c r="BA235" s="25"/>
      <c r="BC235" s="25"/>
      <c r="BE235" s="25"/>
      <c r="BG235" s="25"/>
    </row>
    <row r="236" s="21" customFormat="true" ht="12.75" hidden="true" customHeight="true" outlineLevel="0" collapsed="false">
      <c r="A236" s="20" t="n">
        <v>19235</v>
      </c>
      <c r="B236" s="21" t="s">
        <v>768</v>
      </c>
      <c r="C236" s="22" t="s">
        <v>769</v>
      </c>
      <c r="D236" s="21" t="s">
        <v>87</v>
      </c>
      <c r="E236" s="22" t="s">
        <v>88</v>
      </c>
      <c r="F236" s="21" t="s">
        <v>64</v>
      </c>
      <c r="G236" s="23" t="s">
        <v>65</v>
      </c>
      <c r="H236" s="23"/>
      <c r="I236" s="23" t="s">
        <v>89</v>
      </c>
      <c r="J236" s="23" t="s">
        <v>67</v>
      </c>
      <c r="K236" s="23" t="s">
        <v>111</v>
      </c>
      <c r="L236" s="23" t="s">
        <v>91</v>
      </c>
      <c r="M236" s="23" t="s">
        <v>92</v>
      </c>
      <c r="N236" s="23" t="s">
        <v>64</v>
      </c>
      <c r="O236" s="24" t="n">
        <v>43544</v>
      </c>
      <c r="P236" s="38" t="n">
        <v>3381</v>
      </c>
      <c r="Q236" s="26"/>
      <c r="R236" s="25"/>
      <c r="S236" s="25"/>
      <c r="T236" s="25"/>
      <c r="U236" s="25"/>
      <c r="V236" s="25"/>
      <c r="W236" s="25"/>
      <c r="X236" s="27"/>
      <c r="Y236" s="27"/>
      <c r="Z236" s="25"/>
      <c r="AA236" s="39" t="s">
        <v>93</v>
      </c>
      <c r="AB236" s="29"/>
      <c r="AC236" s="30" t="n">
        <f aca="false">IF(AA236=Tables!J$5,AB236*P236,)</f>
        <v>0</v>
      </c>
      <c r="AD236" s="31"/>
      <c r="AE236" s="31"/>
      <c r="AF236" s="24"/>
      <c r="AG236" s="56"/>
      <c r="AH236" s="25"/>
      <c r="AI236" s="25"/>
      <c r="AW236" s="25"/>
      <c r="AY236" s="25"/>
      <c r="BA236" s="25"/>
      <c r="BC236" s="25"/>
      <c r="BE236" s="25"/>
      <c r="BG236" s="25"/>
    </row>
    <row r="237" s="21" customFormat="true" ht="12.75" hidden="true" customHeight="true" outlineLevel="0" collapsed="false">
      <c r="A237" s="20" t="n">
        <v>19236</v>
      </c>
      <c r="B237" s="21" t="s">
        <v>770</v>
      </c>
      <c r="C237" s="22" t="s">
        <v>771</v>
      </c>
      <c r="D237" s="21" t="s">
        <v>772</v>
      </c>
      <c r="E237" s="22" t="s">
        <v>165</v>
      </c>
      <c r="F237" s="21" t="s">
        <v>64</v>
      </c>
      <c r="G237" s="23" t="s">
        <v>65</v>
      </c>
      <c r="H237" s="23"/>
      <c r="I237" s="23" t="s">
        <v>66</v>
      </c>
      <c r="J237" s="23" t="s">
        <v>67</v>
      </c>
      <c r="K237" s="23" t="s">
        <v>111</v>
      </c>
      <c r="L237" s="23" t="s">
        <v>116</v>
      </c>
      <c r="M237" s="23" t="s">
        <v>92</v>
      </c>
      <c r="N237" s="23" t="s">
        <v>64</v>
      </c>
      <c r="O237" s="42" t="n">
        <v>43546</v>
      </c>
      <c r="P237" s="38" t="n">
        <v>1680</v>
      </c>
      <c r="Q237" s="26"/>
      <c r="R237" s="25"/>
      <c r="S237" s="25"/>
      <c r="T237" s="25"/>
      <c r="U237" s="25"/>
      <c r="V237" s="25"/>
      <c r="W237" s="25"/>
      <c r="X237" s="27"/>
      <c r="Y237" s="27"/>
      <c r="Z237" s="25"/>
      <c r="AA237" s="28" t="s">
        <v>93</v>
      </c>
      <c r="AB237" s="29"/>
      <c r="AC237" s="30" t="n">
        <f aca="false">IF(AA237=Tables!J$5,AB237*P237,)</f>
        <v>0</v>
      </c>
      <c r="AD237" s="31"/>
      <c r="AE237" s="31"/>
      <c r="AF237" s="24"/>
      <c r="AG237" s="56"/>
      <c r="AH237" s="25"/>
      <c r="AI237" s="25"/>
      <c r="AW237" s="25"/>
      <c r="AY237" s="25"/>
      <c r="BA237" s="25"/>
      <c r="BC237" s="25"/>
      <c r="BE237" s="25"/>
      <c r="BG237" s="25"/>
    </row>
    <row r="238" s="21" customFormat="true" ht="12.75" hidden="true" customHeight="true" outlineLevel="0" collapsed="false">
      <c r="A238" s="20" t="n">
        <v>19237</v>
      </c>
      <c r="B238" s="21" t="s">
        <v>773</v>
      </c>
      <c r="C238" s="22" t="s">
        <v>774</v>
      </c>
      <c r="D238" s="21" t="s">
        <v>87</v>
      </c>
      <c r="E238" s="22" t="s">
        <v>88</v>
      </c>
      <c r="F238" s="21" t="s">
        <v>64</v>
      </c>
      <c r="G238" s="23" t="s">
        <v>65</v>
      </c>
      <c r="H238" s="23"/>
      <c r="I238" s="23" t="s">
        <v>89</v>
      </c>
      <c r="J238" s="23" t="s">
        <v>67</v>
      </c>
      <c r="K238" s="23" t="s">
        <v>111</v>
      </c>
      <c r="L238" s="23" t="s">
        <v>91</v>
      </c>
      <c r="M238" s="23" t="s">
        <v>92</v>
      </c>
      <c r="N238" s="23" t="s">
        <v>64</v>
      </c>
      <c r="O238" s="24" t="n">
        <v>43556</v>
      </c>
      <c r="P238" s="38" t="n">
        <v>14710</v>
      </c>
      <c r="Q238" s="26"/>
      <c r="R238" s="25" t="n">
        <v>8368</v>
      </c>
      <c r="S238" s="25"/>
      <c r="T238" s="25"/>
      <c r="U238" s="25"/>
      <c r="V238" s="25"/>
      <c r="W238" s="25"/>
      <c r="X238" s="27"/>
      <c r="Y238" s="27"/>
      <c r="Z238" s="25"/>
      <c r="AA238" s="39" t="s">
        <v>93</v>
      </c>
      <c r="AB238" s="29"/>
      <c r="AC238" s="30" t="n">
        <f aca="false">IF(AA238=Tables!J$5,AB238*P238,)</f>
        <v>0</v>
      </c>
      <c r="AD238" s="31"/>
      <c r="AE238" s="31"/>
      <c r="AF238" s="24"/>
      <c r="AG238" s="56"/>
      <c r="AH238" s="25"/>
      <c r="AI238" s="25"/>
      <c r="AW238" s="25"/>
      <c r="AY238" s="25"/>
      <c r="BA238" s="25"/>
      <c r="BC238" s="25"/>
      <c r="BE238" s="25"/>
      <c r="BG238" s="25"/>
    </row>
    <row r="239" s="21" customFormat="true" ht="12.75" hidden="true" customHeight="true" outlineLevel="0" collapsed="false">
      <c r="A239" s="20" t="n">
        <v>19238</v>
      </c>
      <c r="B239" s="21" t="s">
        <v>775</v>
      </c>
      <c r="C239" s="22" t="s">
        <v>776</v>
      </c>
      <c r="D239" s="21" t="s">
        <v>777</v>
      </c>
      <c r="E239" s="22" t="s">
        <v>275</v>
      </c>
      <c r="F239" s="21" t="s">
        <v>64</v>
      </c>
      <c r="G239" s="23" t="s">
        <v>65</v>
      </c>
      <c r="H239" s="23" t="s">
        <v>172</v>
      </c>
      <c r="I239" s="23" t="s">
        <v>327</v>
      </c>
      <c r="J239" s="23" t="s">
        <v>67</v>
      </c>
      <c r="K239" s="23" t="s">
        <v>68</v>
      </c>
      <c r="L239" s="23" t="s">
        <v>69</v>
      </c>
      <c r="M239" s="23" t="s">
        <v>70</v>
      </c>
      <c r="N239" s="23" t="s">
        <v>64</v>
      </c>
      <c r="O239" s="24" t="n">
        <v>43560</v>
      </c>
      <c r="P239" s="25" t="n">
        <v>16635400</v>
      </c>
      <c r="Q239" s="26" t="s">
        <v>172</v>
      </c>
      <c r="R239" s="25"/>
      <c r="S239" s="25"/>
      <c r="T239" s="25"/>
      <c r="U239" s="25"/>
      <c r="V239" s="25"/>
      <c r="W239" s="25"/>
      <c r="X239" s="27"/>
      <c r="Y239" s="27"/>
      <c r="Z239" s="25"/>
      <c r="AA239" s="28" t="s">
        <v>93</v>
      </c>
      <c r="AB239" s="29"/>
      <c r="AC239" s="30" t="n">
        <f aca="false">IF(AA239=Tables!J$5,AB239*P239,)</f>
        <v>0</v>
      </c>
      <c r="AD239" s="31"/>
      <c r="AE239" s="31"/>
      <c r="AF239" s="24"/>
      <c r="AG239" s="56"/>
      <c r="AH239" s="25"/>
      <c r="AI239" s="25"/>
      <c r="AL239" s="21" t="s">
        <v>83</v>
      </c>
      <c r="AW239" s="25"/>
      <c r="AY239" s="25"/>
      <c r="BA239" s="25"/>
      <c r="BC239" s="25"/>
      <c r="BE239" s="25"/>
      <c r="BG239" s="25"/>
    </row>
    <row r="240" s="21" customFormat="true" ht="12.75" hidden="true" customHeight="true" outlineLevel="0" collapsed="false">
      <c r="A240" s="20" t="n">
        <v>19239</v>
      </c>
      <c r="B240" s="21" t="s">
        <v>778</v>
      </c>
      <c r="C240" s="22" t="s">
        <v>779</v>
      </c>
      <c r="D240" s="21" t="s">
        <v>624</v>
      </c>
      <c r="E240" s="22" t="s">
        <v>115</v>
      </c>
      <c r="F240" s="21" t="s">
        <v>64</v>
      </c>
      <c r="G240" s="23" t="s">
        <v>65</v>
      </c>
      <c r="H240" s="23"/>
      <c r="I240" s="23" t="s">
        <v>66</v>
      </c>
      <c r="J240" s="23" t="s">
        <v>67</v>
      </c>
      <c r="K240" s="23" t="s">
        <v>111</v>
      </c>
      <c r="L240" s="23" t="s">
        <v>116</v>
      </c>
      <c r="M240" s="23" t="s">
        <v>92</v>
      </c>
      <c r="N240" s="23" t="s">
        <v>64</v>
      </c>
      <c r="O240" s="24" t="n">
        <v>43549</v>
      </c>
      <c r="P240" s="25" t="n">
        <v>3680</v>
      </c>
      <c r="Q240" s="26"/>
      <c r="R240" s="25"/>
      <c r="S240" s="25"/>
      <c r="T240" s="25"/>
      <c r="U240" s="25"/>
      <c r="V240" s="25"/>
      <c r="W240" s="25"/>
      <c r="X240" s="27"/>
      <c r="Y240" s="27"/>
      <c r="Z240" s="25"/>
      <c r="AA240" s="28" t="s">
        <v>93</v>
      </c>
      <c r="AB240" s="29"/>
      <c r="AC240" s="30" t="n">
        <f aca="false">IF(AA240=Tables!J$5,AB240*P240,)</f>
        <v>0</v>
      </c>
      <c r="AD240" s="31"/>
      <c r="AE240" s="31"/>
      <c r="AF240" s="24"/>
      <c r="AG240" s="56"/>
      <c r="AH240" s="25"/>
      <c r="AI240" s="25"/>
      <c r="AW240" s="25"/>
      <c r="AY240" s="25"/>
      <c r="BA240" s="25"/>
      <c r="BC240" s="25"/>
      <c r="BE240" s="25"/>
      <c r="BG240" s="25"/>
    </row>
    <row r="241" s="21" customFormat="true" ht="12.75" hidden="false" customHeight="true" outlineLevel="0" collapsed="false">
      <c r="A241" s="20" t="n">
        <v>19240</v>
      </c>
      <c r="B241" s="21" t="s">
        <v>780</v>
      </c>
      <c r="C241" s="22" t="s">
        <v>781</v>
      </c>
      <c r="D241" s="21" t="s">
        <v>782</v>
      </c>
      <c r="E241" s="22" t="s">
        <v>227</v>
      </c>
      <c r="F241" s="21" t="s">
        <v>64</v>
      </c>
      <c r="G241" s="23" t="s">
        <v>65</v>
      </c>
      <c r="H241" s="23" t="n">
        <v>347</v>
      </c>
      <c r="I241" s="23" t="s">
        <v>105</v>
      </c>
      <c r="J241" s="23" t="s">
        <v>67</v>
      </c>
      <c r="K241" s="23" t="s">
        <v>68</v>
      </c>
      <c r="L241" s="23" t="s">
        <v>106</v>
      </c>
      <c r="M241" s="23" t="s">
        <v>70</v>
      </c>
      <c r="N241" s="23" t="s">
        <v>64</v>
      </c>
      <c r="O241" s="42" t="n">
        <v>43552</v>
      </c>
      <c r="P241" s="38" t="n">
        <v>50063</v>
      </c>
      <c r="Q241" s="26"/>
      <c r="R241" s="25"/>
      <c r="S241" s="25"/>
      <c r="T241" s="25"/>
      <c r="U241" s="25"/>
      <c r="V241" s="25"/>
      <c r="W241" s="25"/>
      <c r="X241" s="27"/>
      <c r="Y241" s="27"/>
      <c r="Z241" s="25"/>
      <c r="AA241" s="39" t="s">
        <v>209</v>
      </c>
      <c r="AB241" s="29"/>
      <c r="AC241" s="30" t="n">
        <f aca="false">IF(AA241=Tables!J$5,AB241*P241,)</f>
        <v>0</v>
      </c>
      <c r="AD241" s="31"/>
      <c r="AE241" s="31"/>
      <c r="AF241" s="24"/>
      <c r="AG241" s="56"/>
      <c r="AH241" s="25"/>
      <c r="AI241" s="25"/>
      <c r="AW241" s="25"/>
      <c r="AY241" s="25"/>
      <c r="BA241" s="25"/>
      <c r="BC241" s="25"/>
      <c r="BE241" s="25"/>
      <c r="BG241" s="25"/>
    </row>
    <row r="242" s="21" customFormat="true" ht="12.75" hidden="false" customHeight="true" outlineLevel="0" collapsed="false">
      <c r="A242" s="20" t="n">
        <v>19241</v>
      </c>
      <c r="B242" s="21" t="s">
        <v>783</v>
      </c>
      <c r="C242" s="22" t="s">
        <v>784</v>
      </c>
      <c r="D242" s="21" t="s">
        <v>168</v>
      </c>
      <c r="E242" s="22" t="s">
        <v>115</v>
      </c>
      <c r="F242" s="21" t="s">
        <v>64</v>
      </c>
      <c r="G242" s="23" t="s">
        <v>65</v>
      </c>
      <c r="H242" s="23"/>
      <c r="I242" s="23" t="s">
        <v>66</v>
      </c>
      <c r="J242" s="23" t="s">
        <v>110</v>
      </c>
      <c r="K242" s="23" t="s">
        <v>68</v>
      </c>
      <c r="L242" s="23" t="s">
        <v>116</v>
      </c>
      <c r="M242" s="23" t="s">
        <v>92</v>
      </c>
      <c r="N242" s="23" t="s">
        <v>64</v>
      </c>
      <c r="O242" s="24" t="n">
        <v>43551</v>
      </c>
      <c r="P242" s="25" t="n">
        <v>88085</v>
      </c>
      <c r="Q242" s="26"/>
      <c r="R242" s="25" t="n">
        <v>10000</v>
      </c>
      <c r="S242" s="25"/>
      <c r="T242" s="25"/>
      <c r="U242" s="25"/>
      <c r="V242" s="25"/>
      <c r="W242" s="25"/>
      <c r="X242" s="27"/>
      <c r="Y242" s="27"/>
      <c r="Z242" s="25"/>
      <c r="AA242" s="39" t="s">
        <v>209</v>
      </c>
      <c r="AB242" s="29"/>
      <c r="AC242" s="30" t="n">
        <f aca="false">IF(AA242=Tables!J$5,AB242*P242,)</f>
        <v>0</v>
      </c>
      <c r="AD242" s="31"/>
      <c r="AE242" s="31"/>
      <c r="AF242" s="24"/>
      <c r="AG242" s="56"/>
      <c r="AH242" s="25"/>
      <c r="AI242" s="25"/>
      <c r="AW242" s="25"/>
      <c r="AY242" s="25"/>
      <c r="BA242" s="25"/>
      <c r="BC242" s="25"/>
      <c r="BE242" s="25"/>
      <c r="BG242" s="25"/>
    </row>
    <row r="243" s="21" customFormat="true" ht="12.75" hidden="false" customHeight="true" outlineLevel="0" collapsed="false">
      <c r="A243" s="20" t="n">
        <v>19242</v>
      </c>
      <c r="B243" s="21" t="s">
        <v>785</v>
      </c>
      <c r="C243" s="22" t="s">
        <v>786</v>
      </c>
      <c r="D243" s="21" t="s">
        <v>87</v>
      </c>
      <c r="E243" s="22" t="s">
        <v>88</v>
      </c>
      <c r="F243" s="21" t="s">
        <v>64</v>
      </c>
      <c r="G243" s="23" t="s">
        <v>65</v>
      </c>
      <c r="H243" s="23"/>
      <c r="I243" s="23" t="s">
        <v>89</v>
      </c>
      <c r="J243" s="23" t="s">
        <v>67</v>
      </c>
      <c r="K243" s="23" t="s">
        <v>111</v>
      </c>
      <c r="L243" s="23" t="s">
        <v>91</v>
      </c>
      <c r="M243" s="23" t="s">
        <v>92</v>
      </c>
      <c r="N243" s="23" t="s">
        <v>64</v>
      </c>
      <c r="O243" s="24" t="n">
        <v>43552</v>
      </c>
      <c r="P243" s="25" t="n">
        <v>5055</v>
      </c>
      <c r="Q243" s="26"/>
      <c r="R243" s="25"/>
      <c r="S243" s="25"/>
      <c r="T243" s="25"/>
      <c r="U243" s="25"/>
      <c r="V243" s="25"/>
      <c r="W243" s="25"/>
      <c r="X243" s="27"/>
      <c r="Y243" s="27"/>
      <c r="Z243" s="25"/>
      <c r="AA243" s="39" t="s">
        <v>209</v>
      </c>
      <c r="AB243" s="29"/>
      <c r="AC243" s="30" t="n">
        <f aca="false">IF(AA243=Tables!J$5,AB243*P243,)</f>
        <v>0</v>
      </c>
      <c r="AD243" s="31"/>
      <c r="AE243" s="31"/>
      <c r="AF243" s="24"/>
      <c r="AG243" s="56"/>
      <c r="AH243" s="25"/>
      <c r="AI243" s="25"/>
      <c r="AW243" s="25"/>
      <c r="AY243" s="25"/>
      <c r="BA243" s="25"/>
      <c r="BC243" s="25"/>
      <c r="BE243" s="25"/>
      <c r="BG243" s="25"/>
    </row>
    <row r="244" s="21" customFormat="true" ht="12.75" hidden="true" customHeight="true" outlineLevel="0" collapsed="false">
      <c r="A244" s="20" t="n">
        <v>19243</v>
      </c>
      <c r="B244" s="21" t="s">
        <v>787</v>
      </c>
      <c r="C244" s="22" t="s">
        <v>788</v>
      </c>
      <c r="D244" s="21" t="s">
        <v>87</v>
      </c>
      <c r="E244" s="22" t="s">
        <v>88</v>
      </c>
      <c r="F244" s="21" t="s">
        <v>64</v>
      </c>
      <c r="G244" s="23" t="s">
        <v>65</v>
      </c>
      <c r="H244" s="23"/>
      <c r="I244" s="23" t="s">
        <v>89</v>
      </c>
      <c r="J244" s="23" t="s">
        <v>67</v>
      </c>
      <c r="K244" s="23" t="s">
        <v>111</v>
      </c>
      <c r="L244" s="23" t="s">
        <v>91</v>
      </c>
      <c r="M244" s="23" t="s">
        <v>92</v>
      </c>
      <c r="N244" s="23" t="s">
        <v>64</v>
      </c>
      <c r="O244" s="24" t="n">
        <v>43557</v>
      </c>
      <c r="P244" s="25" t="n">
        <v>3968</v>
      </c>
      <c r="Q244" s="26"/>
      <c r="R244" s="25"/>
      <c r="S244" s="25"/>
      <c r="T244" s="25"/>
      <c r="U244" s="25"/>
      <c r="V244" s="25"/>
      <c r="W244" s="25"/>
      <c r="X244" s="27"/>
      <c r="Y244" s="27"/>
      <c r="Z244" s="25"/>
      <c r="AA244" s="28" t="s">
        <v>93</v>
      </c>
      <c r="AB244" s="29"/>
      <c r="AC244" s="30" t="n">
        <f aca="false">IF(AA244=Tables!J$5,AB244*P244,)</f>
        <v>0</v>
      </c>
      <c r="AD244" s="31"/>
      <c r="AE244" s="31"/>
      <c r="AF244" s="24"/>
      <c r="AG244" s="56"/>
      <c r="AH244" s="25"/>
      <c r="AI244" s="25"/>
      <c r="AW244" s="25"/>
      <c r="AY244" s="25"/>
      <c r="BA244" s="25"/>
      <c r="BC244" s="25"/>
      <c r="BE244" s="25"/>
      <c r="BG244" s="25"/>
    </row>
    <row r="245" s="21" customFormat="true" ht="12.75" hidden="true" customHeight="true" outlineLevel="0" collapsed="false">
      <c r="A245" s="20" t="n">
        <v>19244</v>
      </c>
      <c r="B245" s="21" t="s">
        <v>789</v>
      </c>
      <c r="C245" s="22" t="s">
        <v>790</v>
      </c>
      <c r="D245" s="21" t="s">
        <v>264</v>
      </c>
      <c r="E245" s="22" t="s">
        <v>265</v>
      </c>
      <c r="F245" s="21" t="s">
        <v>64</v>
      </c>
      <c r="G245" s="23" t="s">
        <v>65</v>
      </c>
      <c r="H245" s="23"/>
      <c r="I245" s="23" t="s">
        <v>66</v>
      </c>
      <c r="J245" s="23" t="s">
        <v>67</v>
      </c>
      <c r="K245" s="23" t="s">
        <v>111</v>
      </c>
      <c r="L245" s="23" t="s">
        <v>116</v>
      </c>
      <c r="M245" s="23" t="s">
        <v>92</v>
      </c>
      <c r="N245" s="23" t="s">
        <v>64</v>
      </c>
      <c r="O245" s="42" t="n">
        <v>43556</v>
      </c>
      <c r="P245" s="38" t="n">
        <v>3340</v>
      </c>
      <c r="Q245" s="26"/>
      <c r="R245" s="25"/>
      <c r="S245" s="25"/>
      <c r="T245" s="25"/>
      <c r="U245" s="25"/>
      <c r="V245" s="25"/>
      <c r="W245" s="25"/>
      <c r="X245" s="27"/>
      <c r="Y245" s="27"/>
      <c r="Z245" s="25"/>
      <c r="AA245" s="39" t="s">
        <v>93</v>
      </c>
      <c r="AB245" s="29"/>
      <c r="AC245" s="30" t="n">
        <f aca="false">IF(AA245=[2]Tables!J$5,AB245*P245,)</f>
        <v>0</v>
      </c>
      <c r="AD245" s="31"/>
      <c r="AE245" s="31"/>
      <c r="AF245" s="24"/>
      <c r="AG245" s="56"/>
      <c r="AH245" s="25"/>
      <c r="AI245" s="25"/>
      <c r="AW245" s="25"/>
      <c r="AY245" s="25"/>
      <c r="BA245" s="25"/>
      <c r="BC245" s="25"/>
      <c r="BE245" s="25"/>
      <c r="BG245" s="25"/>
    </row>
    <row r="246" s="21" customFormat="true" ht="12.75" hidden="true" customHeight="true" outlineLevel="0" collapsed="false">
      <c r="A246" s="20" t="n">
        <v>19245</v>
      </c>
      <c r="B246" s="21" t="s">
        <v>791</v>
      </c>
      <c r="C246" s="22" t="s">
        <v>792</v>
      </c>
      <c r="D246" s="21" t="s">
        <v>793</v>
      </c>
      <c r="E246" s="22" t="s">
        <v>794</v>
      </c>
      <c r="F246" s="21" t="s">
        <v>64</v>
      </c>
      <c r="G246" s="23" t="s">
        <v>65</v>
      </c>
      <c r="H246" s="23"/>
      <c r="I246" s="23" t="s">
        <v>89</v>
      </c>
      <c r="J246" s="23" t="s">
        <v>67</v>
      </c>
      <c r="K246" s="23" t="s">
        <v>111</v>
      </c>
      <c r="L246" s="23" t="s">
        <v>116</v>
      </c>
      <c r="M246" s="23" t="s">
        <v>92</v>
      </c>
      <c r="N246" s="23" t="s">
        <v>64</v>
      </c>
      <c r="O246" s="42" t="n">
        <v>43553</v>
      </c>
      <c r="P246" s="38" t="n">
        <v>3800</v>
      </c>
      <c r="Q246" s="26"/>
      <c r="R246" s="25"/>
      <c r="S246" s="25"/>
      <c r="T246" s="25"/>
      <c r="U246" s="25"/>
      <c r="V246" s="25"/>
      <c r="W246" s="25"/>
      <c r="X246" s="27"/>
      <c r="Y246" s="27"/>
      <c r="Z246" s="25"/>
      <c r="AA246" s="39" t="s">
        <v>93</v>
      </c>
      <c r="AB246" s="29"/>
      <c r="AC246" s="30" t="n">
        <f aca="false">IF(AA246=[2]Tables!J$5,AB246*P246,)</f>
        <v>0</v>
      </c>
      <c r="AD246" s="31"/>
      <c r="AE246" s="31"/>
      <c r="AF246" s="24"/>
      <c r="AG246" s="56"/>
      <c r="AH246" s="25"/>
      <c r="AI246" s="25"/>
      <c r="AW246" s="25"/>
      <c r="AY246" s="25"/>
      <c r="BA246" s="25"/>
      <c r="BC246" s="25"/>
      <c r="BE246" s="25"/>
      <c r="BG246" s="25"/>
    </row>
    <row r="247" s="21" customFormat="true" ht="12.75" hidden="false" customHeight="true" outlineLevel="0" collapsed="false">
      <c r="A247" s="20" t="n">
        <v>19246</v>
      </c>
      <c r="B247" s="21" t="s">
        <v>795</v>
      </c>
      <c r="C247" s="22" t="s">
        <v>796</v>
      </c>
      <c r="D247" s="21" t="s">
        <v>797</v>
      </c>
      <c r="E247" s="22" t="s">
        <v>269</v>
      </c>
      <c r="F247" s="21" t="s">
        <v>64</v>
      </c>
      <c r="G247" s="23" t="s">
        <v>65</v>
      </c>
      <c r="H247" s="23"/>
      <c r="I247" s="23" t="s">
        <v>767</v>
      </c>
      <c r="J247" s="23" t="s">
        <v>67</v>
      </c>
      <c r="K247" s="23" t="s">
        <v>111</v>
      </c>
      <c r="L247" s="23" t="s">
        <v>116</v>
      </c>
      <c r="M247" s="23" t="s">
        <v>92</v>
      </c>
      <c r="N247" s="23" t="s">
        <v>64</v>
      </c>
      <c r="O247" s="42" t="n">
        <v>43553</v>
      </c>
      <c r="P247" s="38" t="n">
        <v>1690</v>
      </c>
      <c r="Q247" s="26"/>
      <c r="R247" s="25"/>
      <c r="S247" s="25"/>
      <c r="T247" s="25"/>
      <c r="U247" s="25"/>
      <c r="V247" s="25"/>
      <c r="W247" s="25"/>
      <c r="X247" s="27"/>
      <c r="Y247" s="27"/>
      <c r="Z247" s="25"/>
      <c r="AA247" s="39" t="s">
        <v>209</v>
      </c>
      <c r="AB247" s="29"/>
      <c r="AC247" s="30" t="n">
        <f aca="false">IF(AA247=[2]Tables!J$5,AB247*P247,)</f>
        <v>0</v>
      </c>
      <c r="AD247" s="31"/>
      <c r="AE247" s="31"/>
      <c r="AF247" s="24"/>
      <c r="AG247" s="20"/>
      <c r="AH247" s="25"/>
      <c r="AI247" s="25"/>
      <c r="AW247" s="25"/>
      <c r="AY247" s="25"/>
      <c r="BA247" s="25"/>
      <c r="BC247" s="25"/>
      <c r="BE247" s="25"/>
      <c r="BG247" s="25"/>
    </row>
    <row r="248" s="21" customFormat="true" ht="12.75" hidden="false" customHeight="true" outlineLevel="0" collapsed="false">
      <c r="A248" s="20" t="n">
        <v>19247</v>
      </c>
      <c r="B248" s="21" t="s">
        <v>798</v>
      </c>
      <c r="C248" s="22" t="s">
        <v>799</v>
      </c>
      <c r="D248" s="21" t="s">
        <v>521</v>
      </c>
      <c r="E248" s="22" t="s">
        <v>522</v>
      </c>
      <c r="F248" s="21" t="s">
        <v>64</v>
      </c>
      <c r="G248" s="23" t="s">
        <v>65</v>
      </c>
      <c r="H248" s="23"/>
      <c r="I248" s="23" t="s">
        <v>66</v>
      </c>
      <c r="J248" s="23" t="s">
        <v>67</v>
      </c>
      <c r="K248" s="23" t="s">
        <v>111</v>
      </c>
      <c r="L248" s="23" t="s">
        <v>116</v>
      </c>
      <c r="M248" s="23" t="s">
        <v>92</v>
      </c>
      <c r="N248" s="23" t="s">
        <v>64</v>
      </c>
      <c r="O248" s="42" t="n">
        <v>43559</v>
      </c>
      <c r="P248" s="38" t="n">
        <v>6988</v>
      </c>
      <c r="Q248" s="26"/>
      <c r="R248" s="25"/>
      <c r="S248" s="25"/>
      <c r="T248" s="25"/>
      <c r="U248" s="25"/>
      <c r="V248" s="25"/>
      <c r="W248" s="25"/>
      <c r="X248" s="27"/>
      <c r="Y248" s="27"/>
      <c r="Z248" s="25"/>
      <c r="AA248" s="39" t="s">
        <v>209</v>
      </c>
      <c r="AB248" s="29"/>
      <c r="AC248" s="30" t="n">
        <f aca="false">IF(AA248=Tables!J$5,AB248*P248,)</f>
        <v>0</v>
      </c>
      <c r="AD248" s="31"/>
      <c r="AE248" s="31"/>
      <c r="AF248" s="24"/>
      <c r="AG248" s="20"/>
      <c r="AH248" s="25"/>
      <c r="AI248" s="25"/>
      <c r="AW248" s="25"/>
      <c r="AY248" s="25"/>
      <c r="BA248" s="25"/>
      <c r="BC248" s="25"/>
      <c r="BE248" s="25"/>
      <c r="BG248" s="25"/>
    </row>
    <row r="249" s="21" customFormat="true" ht="12.75" hidden="false" customHeight="true" outlineLevel="0" collapsed="false">
      <c r="A249" s="20" t="n">
        <v>19248</v>
      </c>
      <c r="B249" s="21" t="s">
        <v>800</v>
      </c>
      <c r="C249" s="22" t="s">
        <v>801</v>
      </c>
      <c r="D249" s="21" t="s">
        <v>418</v>
      </c>
      <c r="E249" s="22" t="s">
        <v>275</v>
      </c>
      <c r="F249" s="21" t="s">
        <v>64</v>
      </c>
      <c r="G249" s="23" t="s">
        <v>65</v>
      </c>
      <c r="H249" s="23"/>
      <c r="I249" s="23" t="s">
        <v>66</v>
      </c>
      <c r="J249" s="23" t="s">
        <v>67</v>
      </c>
      <c r="K249" s="23" t="s">
        <v>111</v>
      </c>
      <c r="L249" s="23" t="s">
        <v>116</v>
      </c>
      <c r="M249" s="23" t="s">
        <v>92</v>
      </c>
      <c r="N249" s="23" t="s">
        <v>64</v>
      </c>
      <c r="O249" s="42" t="n">
        <v>43567</v>
      </c>
      <c r="P249" s="38" t="n">
        <v>19310</v>
      </c>
      <c r="Q249" s="26"/>
      <c r="R249" s="25"/>
      <c r="S249" s="25"/>
      <c r="T249" s="25"/>
      <c r="U249" s="25"/>
      <c r="V249" s="25"/>
      <c r="W249" s="25"/>
      <c r="X249" s="27"/>
      <c r="Y249" s="27"/>
      <c r="Z249" s="25"/>
      <c r="AA249" s="39" t="s">
        <v>209</v>
      </c>
      <c r="AB249" s="29"/>
      <c r="AC249" s="30" t="n">
        <f aca="false">IF(AA249=Tables!J$5,AB249*P249,)</f>
        <v>0</v>
      </c>
      <c r="AD249" s="31"/>
      <c r="AE249" s="31"/>
      <c r="AF249" s="24"/>
      <c r="AG249" s="20"/>
      <c r="AH249" s="25"/>
      <c r="AI249" s="25"/>
      <c r="AW249" s="25"/>
      <c r="AY249" s="25"/>
      <c r="BA249" s="25"/>
      <c r="BC249" s="25"/>
      <c r="BE249" s="25"/>
      <c r="BG249" s="25"/>
    </row>
    <row r="250" s="21" customFormat="true" ht="12.75" hidden="false" customHeight="true" outlineLevel="0" collapsed="false">
      <c r="A250" s="20" t="n">
        <v>19249</v>
      </c>
      <c r="B250" s="21" t="s">
        <v>802</v>
      </c>
      <c r="C250" s="22" t="s">
        <v>803</v>
      </c>
      <c r="D250" s="21" t="s">
        <v>804</v>
      </c>
      <c r="E250" s="22" t="s">
        <v>746</v>
      </c>
      <c r="F250" s="21" t="s">
        <v>64</v>
      </c>
      <c r="G250" s="23" t="s">
        <v>65</v>
      </c>
      <c r="H250" s="23"/>
      <c r="I250" s="23" t="s">
        <v>66</v>
      </c>
      <c r="J250" s="23" t="s">
        <v>67</v>
      </c>
      <c r="K250" s="23" t="s">
        <v>111</v>
      </c>
      <c r="L250" s="23" t="s">
        <v>116</v>
      </c>
      <c r="M250" s="23" t="s">
        <v>92</v>
      </c>
      <c r="N250" s="23" t="s">
        <v>64</v>
      </c>
      <c r="O250" s="42" t="n">
        <v>43559</v>
      </c>
      <c r="P250" s="38" t="n">
        <v>2560</v>
      </c>
      <c r="Q250" s="26"/>
      <c r="R250" s="25"/>
      <c r="S250" s="25"/>
      <c r="T250" s="25"/>
      <c r="U250" s="25"/>
      <c r="V250" s="25"/>
      <c r="W250" s="25"/>
      <c r="X250" s="27"/>
      <c r="Y250" s="27"/>
      <c r="Z250" s="25"/>
      <c r="AA250" s="39" t="s">
        <v>209</v>
      </c>
      <c r="AB250" s="29"/>
      <c r="AC250" s="30" t="n">
        <f aca="false">IF(AA250=Tables!J$5,AB250*P250,)</f>
        <v>0</v>
      </c>
      <c r="AD250" s="31"/>
      <c r="AE250" s="31"/>
      <c r="AF250" s="24"/>
      <c r="AG250" s="20"/>
      <c r="AH250" s="25"/>
      <c r="AI250" s="25"/>
      <c r="AW250" s="25"/>
      <c r="AY250" s="25"/>
      <c r="BA250" s="25"/>
      <c r="BC250" s="25"/>
      <c r="BE250" s="25"/>
      <c r="BG250" s="25"/>
    </row>
    <row r="251" s="21" customFormat="true" ht="12.75" hidden="false" customHeight="true" outlineLevel="0" collapsed="false">
      <c r="A251" s="20" t="n">
        <v>19250</v>
      </c>
      <c r="B251" s="21" t="s">
        <v>805</v>
      </c>
      <c r="C251" s="22" t="s">
        <v>806</v>
      </c>
      <c r="D251" s="21" t="s">
        <v>564</v>
      </c>
      <c r="E251" s="22" t="s">
        <v>512</v>
      </c>
      <c r="F251" s="21" t="s">
        <v>64</v>
      </c>
      <c r="G251" s="23" t="s">
        <v>65</v>
      </c>
      <c r="H251" s="23"/>
      <c r="I251" s="23" t="s">
        <v>89</v>
      </c>
      <c r="J251" s="23" t="s">
        <v>67</v>
      </c>
      <c r="K251" s="23" t="s">
        <v>111</v>
      </c>
      <c r="L251" s="23" t="s">
        <v>91</v>
      </c>
      <c r="M251" s="23" t="s">
        <v>92</v>
      </c>
      <c r="N251" s="23" t="s">
        <v>64</v>
      </c>
      <c r="O251" s="24" t="n">
        <v>43559</v>
      </c>
      <c r="P251" s="38" t="n">
        <v>191950</v>
      </c>
      <c r="Q251" s="26"/>
      <c r="R251" s="25"/>
      <c r="S251" s="25"/>
      <c r="T251" s="25"/>
      <c r="U251" s="25"/>
      <c r="V251" s="25"/>
      <c r="W251" s="25"/>
      <c r="X251" s="27"/>
      <c r="Y251" s="27"/>
      <c r="Z251" s="25"/>
      <c r="AA251" s="39" t="s">
        <v>209</v>
      </c>
      <c r="AB251" s="29"/>
      <c r="AC251" s="30" t="n">
        <f aca="false">IF(AA251=Tables!J$5,AB251*P251,)</f>
        <v>0</v>
      </c>
      <c r="AD251" s="31"/>
      <c r="AE251" s="31"/>
      <c r="AF251" s="24"/>
      <c r="AG251" s="20"/>
      <c r="AH251" s="25"/>
      <c r="AI251" s="25"/>
      <c r="AW251" s="25"/>
      <c r="AY251" s="25"/>
      <c r="BA251" s="25"/>
      <c r="BC251" s="25"/>
      <c r="BE251" s="25"/>
      <c r="BG251" s="25"/>
    </row>
    <row r="252" s="21" customFormat="true" ht="12.75" hidden="true" customHeight="true" outlineLevel="0" collapsed="false">
      <c r="A252" s="20" t="n">
        <v>19251</v>
      </c>
      <c r="B252" s="21" t="s">
        <v>807</v>
      </c>
      <c r="C252" s="22" t="s">
        <v>808</v>
      </c>
      <c r="D252" s="21" t="s">
        <v>109</v>
      </c>
      <c r="E252" s="22" t="s">
        <v>809</v>
      </c>
      <c r="F252" s="21" t="s">
        <v>64</v>
      </c>
      <c r="G252" s="23" t="s">
        <v>65</v>
      </c>
      <c r="H252" s="23"/>
      <c r="I252" s="23" t="s">
        <v>89</v>
      </c>
      <c r="J252" s="23" t="s">
        <v>67</v>
      </c>
      <c r="K252" s="23" t="s">
        <v>111</v>
      </c>
      <c r="L252" s="23" t="s">
        <v>91</v>
      </c>
      <c r="M252" s="23" t="s">
        <v>92</v>
      </c>
      <c r="N252" s="23" t="s">
        <v>64</v>
      </c>
      <c r="O252" s="24" t="n">
        <v>43558</v>
      </c>
      <c r="P252" s="25" t="n">
        <v>3305</v>
      </c>
      <c r="Q252" s="26"/>
      <c r="R252" s="25"/>
      <c r="S252" s="25"/>
      <c r="T252" s="25"/>
      <c r="U252" s="25"/>
      <c r="V252" s="25"/>
      <c r="W252" s="25"/>
      <c r="X252" s="27"/>
      <c r="Y252" s="27"/>
      <c r="Z252" s="25"/>
      <c r="AA252" s="28" t="s">
        <v>93</v>
      </c>
      <c r="AB252" s="29"/>
      <c r="AC252" s="30" t="n">
        <f aca="false">IF(AA252=Tables!J$5,AB252*P252,)</f>
        <v>0</v>
      </c>
      <c r="AD252" s="31"/>
      <c r="AE252" s="31"/>
      <c r="AF252" s="24"/>
      <c r="AG252" s="20"/>
      <c r="AH252" s="25"/>
      <c r="AI252" s="25"/>
      <c r="AW252" s="25"/>
      <c r="AY252" s="25"/>
      <c r="BA252" s="25"/>
      <c r="BC252" s="25"/>
      <c r="BE252" s="25"/>
      <c r="BG252" s="25"/>
    </row>
    <row r="253" s="21" customFormat="true" ht="12.75" hidden="true" customHeight="true" outlineLevel="0" collapsed="false">
      <c r="A253" s="20" t="n">
        <v>19252</v>
      </c>
      <c r="B253" s="21" t="s">
        <v>810</v>
      </c>
      <c r="C253" s="22" t="s">
        <v>811</v>
      </c>
      <c r="D253" s="21" t="s">
        <v>812</v>
      </c>
      <c r="E253" s="22" t="s">
        <v>88</v>
      </c>
      <c r="F253" s="21" t="s">
        <v>64</v>
      </c>
      <c r="G253" s="23" t="s">
        <v>65</v>
      </c>
      <c r="H253" s="23"/>
      <c r="I253" s="23" t="s">
        <v>66</v>
      </c>
      <c r="J253" s="23" t="s">
        <v>67</v>
      </c>
      <c r="K253" s="23" t="s">
        <v>111</v>
      </c>
      <c r="L253" s="23" t="s">
        <v>116</v>
      </c>
      <c r="M253" s="23" t="s">
        <v>92</v>
      </c>
      <c r="N253" s="23" t="s">
        <v>64</v>
      </c>
      <c r="O253" s="24" t="n">
        <v>43559</v>
      </c>
      <c r="P253" s="25" t="n">
        <v>500</v>
      </c>
      <c r="Q253" s="26"/>
      <c r="R253" s="25"/>
      <c r="S253" s="25"/>
      <c r="T253" s="25"/>
      <c r="U253" s="25"/>
      <c r="V253" s="25"/>
      <c r="W253" s="25"/>
      <c r="X253" s="27"/>
      <c r="Y253" s="27"/>
      <c r="Z253" s="25"/>
      <c r="AA253" s="28" t="s">
        <v>93</v>
      </c>
      <c r="AB253" s="29"/>
      <c r="AC253" s="30" t="n">
        <f aca="false">IF(AA253=Tables!J$5,AB253*P253,)</f>
        <v>0</v>
      </c>
      <c r="AD253" s="31"/>
      <c r="AE253" s="31"/>
      <c r="AF253" s="24"/>
      <c r="AG253" s="20"/>
      <c r="AH253" s="25"/>
      <c r="AI253" s="25"/>
      <c r="AW253" s="25"/>
      <c r="AY253" s="25"/>
      <c r="BA253" s="25"/>
      <c r="BC253" s="25"/>
      <c r="BE253" s="25"/>
      <c r="BG253" s="25"/>
    </row>
    <row r="254" s="21" customFormat="true" ht="12.75" hidden="true" customHeight="true" outlineLevel="0" collapsed="false">
      <c r="A254" s="20" t="n">
        <v>19253</v>
      </c>
      <c r="B254" s="21" t="s">
        <v>813</v>
      </c>
      <c r="C254" s="22" t="s">
        <v>814</v>
      </c>
      <c r="D254" s="21" t="s">
        <v>815</v>
      </c>
      <c r="E254" s="22" t="s">
        <v>522</v>
      </c>
      <c r="F254" s="21" t="s">
        <v>64</v>
      </c>
      <c r="G254" s="23" t="s">
        <v>65</v>
      </c>
      <c r="H254" s="23"/>
      <c r="I254" s="23" t="s">
        <v>173</v>
      </c>
      <c r="J254" s="23" t="s">
        <v>67</v>
      </c>
      <c r="K254" s="23" t="s">
        <v>111</v>
      </c>
      <c r="L254" s="23" t="s">
        <v>116</v>
      </c>
      <c r="M254" s="23" t="s">
        <v>92</v>
      </c>
      <c r="N254" s="23" t="s">
        <v>64</v>
      </c>
      <c r="O254" s="42" t="n">
        <v>43560</v>
      </c>
      <c r="P254" s="38" t="n">
        <v>22500</v>
      </c>
      <c r="Q254" s="26"/>
      <c r="R254" s="25"/>
      <c r="S254" s="25"/>
      <c r="T254" s="25"/>
      <c r="U254" s="25"/>
      <c r="V254" s="25"/>
      <c r="W254" s="25"/>
      <c r="X254" s="27"/>
      <c r="Y254" s="27"/>
      <c r="Z254" s="25"/>
      <c r="AA254" s="39" t="s">
        <v>93</v>
      </c>
      <c r="AB254" s="29"/>
      <c r="AC254" s="30" t="n">
        <f aca="false">IF(AA254=Tables!J$5,AB254*P254,)</f>
        <v>0</v>
      </c>
      <c r="AD254" s="31"/>
      <c r="AE254" s="31"/>
      <c r="AF254" s="24"/>
      <c r="AG254" s="20"/>
      <c r="AH254" s="25"/>
      <c r="AI254" s="25"/>
      <c r="AW254" s="25"/>
      <c r="AY254" s="25"/>
      <c r="BA254" s="25"/>
      <c r="BC254" s="25"/>
      <c r="BE254" s="25"/>
      <c r="BG254" s="25"/>
    </row>
    <row r="255" s="21" customFormat="true" ht="12.75" hidden="false" customHeight="true" outlineLevel="0" collapsed="false">
      <c r="A255" s="20" t="n">
        <v>19254</v>
      </c>
      <c r="B255" s="21" t="s">
        <v>816</v>
      </c>
      <c r="C255" s="22" t="s">
        <v>817</v>
      </c>
      <c r="D255" s="21" t="s">
        <v>514</v>
      </c>
      <c r="E255" s="22" t="s">
        <v>254</v>
      </c>
      <c r="F255" s="21" t="s">
        <v>64</v>
      </c>
      <c r="G255" s="23" t="s">
        <v>65</v>
      </c>
      <c r="H255" s="23"/>
      <c r="I255" s="23" t="s">
        <v>66</v>
      </c>
      <c r="J255" s="23" t="s">
        <v>67</v>
      </c>
      <c r="K255" s="23" t="s">
        <v>111</v>
      </c>
      <c r="L255" s="23" t="s">
        <v>116</v>
      </c>
      <c r="M255" s="23" t="s">
        <v>92</v>
      </c>
      <c r="N255" s="23" t="s">
        <v>64</v>
      </c>
      <c r="O255" s="24" t="n">
        <v>43560</v>
      </c>
      <c r="P255" s="25" t="n">
        <v>7480</v>
      </c>
      <c r="Q255" s="26"/>
      <c r="R255" s="25"/>
      <c r="S255" s="25"/>
      <c r="T255" s="25"/>
      <c r="U255" s="25"/>
      <c r="V255" s="25"/>
      <c r="W255" s="25"/>
      <c r="X255" s="27"/>
      <c r="Y255" s="27"/>
      <c r="Z255" s="25"/>
      <c r="AA255" s="39" t="s">
        <v>209</v>
      </c>
      <c r="AB255" s="29"/>
      <c r="AC255" s="30" t="n">
        <f aca="false">IF(AA255=Tables!J$5,AB255*P255,)</f>
        <v>0</v>
      </c>
      <c r="AD255" s="31"/>
      <c r="AE255" s="31"/>
      <c r="AF255" s="24"/>
      <c r="AG255" s="20"/>
      <c r="AH255" s="25"/>
      <c r="AI255" s="25"/>
      <c r="AW255" s="25"/>
      <c r="AY255" s="25"/>
      <c r="BA255" s="25"/>
      <c r="BC255" s="25"/>
      <c r="BE255" s="25"/>
      <c r="BG255" s="25"/>
    </row>
    <row r="256" s="21" customFormat="true" ht="12.75" hidden="false" customHeight="true" outlineLevel="0" collapsed="false">
      <c r="A256" s="20" t="n">
        <v>19255</v>
      </c>
      <c r="B256" s="21" t="s">
        <v>818</v>
      </c>
      <c r="C256" s="22" t="s">
        <v>819</v>
      </c>
      <c r="D256" s="21" t="s">
        <v>527</v>
      </c>
      <c r="E256" s="22" t="s">
        <v>76</v>
      </c>
      <c r="F256" s="21" t="s">
        <v>64</v>
      </c>
      <c r="G256" s="23" t="s">
        <v>65</v>
      </c>
      <c r="H256" s="23"/>
      <c r="I256" s="23" t="s">
        <v>66</v>
      </c>
      <c r="J256" s="23" t="s">
        <v>67</v>
      </c>
      <c r="K256" s="23" t="s">
        <v>111</v>
      </c>
      <c r="L256" s="23" t="s">
        <v>116</v>
      </c>
      <c r="M256" s="23" t="s">
        <v>92</v>
      </c>
      <c r="N256" s="23" t="s">
        <v>64</v>
      </c>
      <c r="O256" s="24" t="n">
        <v>43560</v>
      </c>
      <c r="P256" s="25" t="n">
        <v>1880</v>
      </c>
      <c r="Q256" s="26"/>
      <c r="R256" s="25"/>
      <c r="S256" s="25"/>
      <c r="T256" s="25"/>
      <c r="U256" s="25"/>
      <c r="V256" s="25"/>
      <c r="W256" s="25"/>
      <c r="X256" s="27"/>
      <c r="Y256" s="27"/>
      <c r="Z256" s="25"/>
      <c r="AA256" s="39" t="s">
        <v>209</v>
      </c>
      <c r="AB256" s="29"/>
      <c r="AC256" s="30" t="n">
        <f aca="false">IF(AA256=Tables!J$5,AB256*P256,)</f>
        <v>0</v>
      </c>
      <c r="AD256" s="31"/>
      <c r="AE256" s="31"/>
      <c r="AF256" s="24"/>
      <c r="AG256" s="20"/>
      <c r="AH256" s="25"/>
      <c r="AI256" s="25"/>
      <c r="AW256" s="25"/>
      <c r="AY256" s="25"/>
      <c r="BA256" s="25"/>
      <c r="BC256" s="25"/>
      <c r="BE256" s="25"/>
      <c r="BG256" s="25"/>
    </row>
    <row r="257" s="21" customFormat="true" ht="12.75" hidden="true" customHeight="true" outlineLevel="0" collapsed="false">
      <c r="A257" s="20" t="n">
        <v>19256</v>
      </c>
      <c r="B257" s="21" t="s">
        <v>820</v>
      </c>
      <c r="C257" s="22" t="s">
        <v>821</v>
      </c>
      <c r="D257" s="21" t="s">
        <v>822</v>
      </c>
      <c r="E257" s="22" t="s">
        <v>88</v>
      </c>
      <c r="F257" s="21" t="s">
        <v>64</v>
      </c>
      <c r="G257" s="23" t="s">
        <v>65</v>
      </c>
      <c r="H257" s="23"/>
      <c r="I257" s="23" t="s">
        <v>66</v>
      </c>
      <c r="J257" s="23" t="s">
        <v>67</v>
      </c>
      <c r="K257" s="23" t="s">
        <v>111</v>
      </c>
      <c r="L257" s="23" t="s">
        <v>116</v>
      </c>
      <c r="M257" s="23" t="s">
        <v>92</v>
      </c>
      <c r="N257" s="23" t="s">
        <v>64</v>
      </c>
      <c r="O257" s="24" t="n">
        <v>43561</v>
      </c>
      <c r="P257" s="25" t="n">
        <v>6000</v>
      </c>
      <c r="Q257" s="26"/>
      <c r="R257" s="25"/>
      <c r="S257" s="25"/>
      <c r="T257" s="25"/>
      <c r="U257" s="25"/>
      <c r="V257" s="25"/>
      <c r="W257" s="25"/>
      <c r="X257" s="27"/>
      <c r="Y257" s="27"/>
      <c r="Z257" s="25"/>
      <c r="AA257" s="39" t="s">
        <v>93</v>
      </c>
      <c r="AB257" s="29"/>
      <c r="AC257" s="30" t="n">
        <f aca="false">IF(AA257=Tables!J$5,AB257*P257,)</f>
        <v>0</v>
      </c>
      <c r="AD257" s="31"/>
      <c r="AE257" s="31"/>
      <c r="AF257" s="24"/>
      <c r="AG257" s="20"/>
      <c r="AH257" s="25"/>
      <c r="AI257" s="25"/>
      <c r="AW257" s="25"/>
      <c r="AY257" s="25"/>
      <c r="BA257" s="25"/>
      <c r="BC257" s="25"/>
      <c r="BE257" s="25"/>
      <c r="BG257" s="25"/>
    </row>
    <row r="258" s="21" customFormat="true" ht="12.75" hidden="false" customHeight="true" outlineLevel="0" collapsed="false">
      <c r="A258" s="20" t="n">
        <v>19257</v>
      </c>
      <c r="B258" s="21" t="s">
        <v>823</v>
      </c>
      <c r="C258" s="22" t="s">
        <v>824</v>
      </c>
      <c r="D258" s="22" t="s">
        <v>825</v>
      </c>
      <c r="E258" s="22" t="s">
        <v>367</v>
      </c>
      <c r="F258" s="21" t="s">
        <v>64</v>
      </c>
      <c r="G258" s="23" t="s">
        <v>65</v>
      </c>
      <c r="H258" s="23"/>
      <c r="I258" s="23" t="s">
        <v>66</v>
      </c>
      <c r="J258" s="23" t="s">
        <v>67</v>
      </c>
      <c r="K258" s="23" t="s">
        <v>79</v>
      </c>
      <c r="L258" s="23" t="s">
        <v>116</v>
      </c>
      <c r="M258" s="23" t="s">
        <v>208</v>
      </c>
      <c r="N258" s="23" t="s">
        <v>64</v>
      </c>
      <c r="O258" s="42" t="n">
        <v>43561</v>
      </c>
      <c r="P258" s="38" t="n">
        <v>34000</v>
      </c>
      <c r="Q258" s="26"/>
      <c r="R258" s="25"/>
      <c r="S258" s="25"/>
      <c r="T258" s="25"/>
      <c r="U258" s="25"/>
      <c r="V258" s="25"/>
      <c r="W258" s="25"/>
      <c r="X258" s="27"/>
      <c r="Y258" s="27"/>
      <c r="Z258" s="25"/>
      <c r="AA258" s="39" t="s">
        <v>209</v>
      </c>
      <c r="AB258" s="29"/>
      <c r="AC258" s="30" t="n">
        <f aca="false">IF(AA258=Tables!J$5,AB258*P258,)</f>
        <v>0</v>
      </c>
      <c r="AD258" s="31"/>
      <c r="AE258" s="31"/>
      <c r="AF258" s="24"/>
      <c r="AG258" s="20"/>
      <c r="AH258" s="25"/>
      <c r="AI258" s="25"/>
      <c r="AW258" s="25"/>
      <c r="AY258" s="25"/>
      <c r="BA258" s="25"/>
      <c r="BC258" s="25"/>
      <c r="BE258" s="25"/>
      <c r="BG258" s="25"/>
    </row>
    <row r="259" s="21" customFormat="true" ht="12.75" hidden="false" customHeight="true" outlineLevel="0" collapsed="false">
      <c r="A259" s="20" t="n">
        <v>19258</v>
      </c>
      <c r="B259" s="21" t="s">
        <v>826</v>
      </c>
      <c r="C259" s="22" t="s">
        <v>827</v>
      </c>
      <c r="D259" s="22" t="s">
        <v>828</v>
      </c>
      <c r="E259" s="22" t="s">
        <v>88</v>
      </c>
      <c r="F259" s="21" t="s">
        <v>64</v>
      </c>
      <c r="G259" s="23" t="s">
        <v>65</v>
      </c>
      <c r="H259" s="23"/>
      <c r="I259" s="23" t="s">
        <v>306</v>
      </c>
      <c r="J259" s="23" t="s">
        <v>67</v>
      </c>
      <c r="K259" s="23" t="s">
        <v>111</v>
      </c>
      <c r="L259" s="23" t="s">
        <v>91</v>
      </c>
      <c r="M259" s="23" t="s">
        <v>92</v>
      </c>
      <c r="N259" s="23" t="s">
        <v>64</v>
      </c>
      <c r="O259" s="24" t="n">
        <v>43566</v>
      </c>
      <c r="P259" s="38" t="n">
        <v>49232</v>
      </c>
      <c r="Q259" s="26"/>
      <c r="R259" s="25" t="n">
        <v>13852</v>
      </c>
      <c r="S259" s="25"/>
      <c r="T259" s="25"/>
      <c r="U259" s="25"/>
      <c r="V259" s="25"/>
      <c r="W259" s="25"/>
      <c r="X259" s="27"/>
      <c r="Y259" s="27"/>
      <c r="Z259" s="25"/>
      <c r="AA259" s="39" t="s">
        <v>209</v>
      </c>
      <c r="AB259" s="29"/>
      <c r="AC259" s="30" t="n">
        <f aca="false">IF(AA259=Tables!J$5,AB259*P259,)</f>
        <v>0</v>
      </c>
      <c r="AD259" s="31"/>
      <c r="AE259" s="31"/>
      <c r="AF259" s="24"/>
      <c r="AG259" s="20"/>
      <c r="AH259" s="25"/>
      <c r="AI259" s="25"/>
      <c r="AW259" s="25"/>
      <c r="AY259" s="25"/>
      <c r="BA259" s="25"/>
      <c r="BC259" s="25"/>
      <c r="BE259" s="25"/>
      <c r="BG259" s="25"/>
    </row>
    <row r="260" s="21" customFormat="true" ht="12.75" hidden="false" customHeight="true" outlineLevel="0" collapsed="false">
      <c r="A260" s="20" t="n">
        <v>19259</v>
      </c>
      <c r="B260" s="21" t="s">
        <v>829</v>
      </c>
      <c r="C260" s="22" t="s">
        <v>830</v>
      </c>
      <c r="D260" s="22" t="s">
        <v>831</v>
      </c>
      <c r="E260" s="22" t="s">
        <v>88</v>
      </c>
      <c r="F260" s="21" t="s">
        <v>64</v>
      </c>
      <c r="G260" s="23" t="s">
        <v>65</v>
      </c>
      <c r="H260" s="23" t="n">
        <v>42004</v>
      </c>
      <c r="I260" s="23" t="s">
        <v>77</v>
      </c>
      <c r="J260" s="23" t="s">
        <v>67</v>
      </c>
      <c r="K260" s="23" t="s">
        <v>68</v>
      </c>
      <c r="L260" s="23" t="s">
        <v>106</v>
      </c>
      <c r="M260" s="23" t="s">
        <v>70</v>
      </c>
      <c r="N260" s="23" t="s">
        <v>64</v>
      </c>
      <c r="O260" s="24" t="n">
        <v>43573</v>
      </c>
      <c r="P260" s="38" t="n">
        <v>7756149</v>
      </c>
      <c r="Q260" s="26"/>
      <c r="R260" s="25"/>
      <c r="S260" s="25"/>
      <c r="T260" s="25"/>
      <c r="U260" s="25"/>
      <c r="V260" s="25"/>
      <c r="W260" s="25"/>
      <c r="X260" s="27"/>
      <c r="Y260" s="27"/>
      <c r="Z260" s="25"/>
      <c r="AA260" s="39" t="s">
        <v>209</v>
      </c>
      <c r="AB260" s="29"/>
      <c r="AC260" s="30" t="n">
        <f aca="false">IF(AA260=Tables!J$5,AB260*P260,)</f>
        <v>0</v>
      </c>
      <c r="AD260" s="31"/>
      <c r="AE260" s="31"/>
      <c r="AF260" s="24"/>
      <c r="AG260" s="20"/>
      <c r="AH260" s="25"/>
      <c r="AI260" s="25"/>
      <c r="AW260" s="25"/>
      <c r="AY260" s="25"/>
      <c r="BA260" s="25"/>
      <c r="BC260" s="25"/>
      <c r="BE260" s="25"/>
      <c r="BG260" s="25"/>
    </row>
    <row r="261" s="21" customFormat="true" ht="12.75" hidden="false" customHeight="true" outlineLevel="0" collapsed="false">
      <c r="A261" s="20" t="n">
        <v>19260</v>
      </c>
      <c r="B261" s="21" t="s">
        <v>832</v>
      </c>
      <c r="C261" s="22" t="s">
        <v>833</v>
      </c>
      <c r="D261" s="21" t="s">
        <v>834</v>
      </c>
      <c r="E261" s="22" t="s">
        <v>302</v>
      </c>
      <c r="F261" s="21" t="s">
        <v>64</v>
      </c>
      <c r="G261" s="23" t="s">
        <v>65</v>
      </c>
      <c r="H261" s="23" t="n">
        <v>34668</v>
      </c>
      <c r="I261" s="23" t="s">
        <v>66</v>
      </c>
      <c r="J261" s="23" t="s">
        <v>90</v>
      </c>
      <c r="K261" s="23" t="s">
        <v>68</v>
      </c>
      <c r="L261" s="23" t="s">
        <v>80</v>
      </c>
      <c r="M261" s="23" t="s">
        <v>70</v>
      </c>
      <c r="N261" s="23" t="s">
        <v>64</v>
      </c>
      <c r="O261" s="24" t="n">
        <v>43572</v>
      </c>
      <c r="P261" s="25" t="n">
        <v>522795</v>
      </c>
      <c r="Q261" s="26" t="n">
        <f aca="false">P261/H261</f>
        <v>15.0800449982693</v>
      </c>
      <c r="R261" s="25"/>
      <c r="S261" s="25"/>
      <c r="T261" s="25"/>
      <c r="U261" s="25"/>
      <c r="V261" s="25"/>
      <c r="W261" s="25"/>
      <c r="X261" s="27" t="n">
        <v>0.15</v>
      </c>
      <c r="Y261" s="27" t="n">
        <v>0.05</v>
      </c>
      <c r="Z261" s="25"/>
      <c r="AA261" s="28" t="s">
        <v>209</v>
      </c>
      <c r="AB261" s="29" t="n">
        <v>0.3</v>
      </c>
      <c r="AC261" s="30" t="n">
        <f aca="false">IF(AA261=Tables!J$5,AB261*P261,)</f>
        <v>156838.5</v>
      </c>
      <c r="AD261" s="31"/>
      <c r="AE261" s="31"/>
      <c r="AF261" s="24"/>
      <c r="AG261" s="20"/>
      <c r="AH261" s="25"/>
      <c r="AI261" s="25"/>
      <c r="AL261" s="21" t="s">
        <v>119</v>
      </c>
      <c r="AM261" s="21" t="s">
        <v>835</v>
      </c>
      <c r="AW261" s="25"/>
      <c r="AY261" s="25"/>
      <c r="BA261" s="25"/>
      <c r="BC261" s="25"/>
      <c r="BE261" s="25"/>
      <c r="BG261" s="25"/>
    </row>
    <row r="262" s="21" customFormat="true" ht="12.75" hidden="true" customHeight="true" outlineLevel="0" collapsed="false">
      <c r="A262" s="20" t="n">
        <v>19261</v>
      </c>
      <c r="B262" s="21" t="s">
        <v>836</v>
      </c>
      <c r="C262" s="22" t="s">
        <v>837</v>
      </c>
      <c r="D262" s="21" t="s">
        <v>838</v>
      </c>
      <c r="E262" s="22" t="s">
        <v>115</v>
      </c>
      <c r="F262" s="21" t="s">
        <v>64</v>
      </c>
      <c r="G262" s="23" t="s">
        <v>65</v>
      </c>
      <c r="H262" s="23"/>
      <c r="I262" s="23" t="s">
        <v>66</v>
      </c>
      <c r="J262" s="23" t="s">
        <v>67</v>
      </c>
      <c r="K262" s="23" t="s">
        <v>111</v>
      </c>
      <c r="L262" s="23" t="s">
        <v>116</v>
      </c>
      <c r="M262" s="23" t="s">
        <v>92</v>
      </c>
      <c r="N262" s="23" t="s">
        <v>64</v>
      </c>
      <c r="O262" s="42" t="n">
        <v>43570</v>
      </c>
      <c r="P262" s="25" t="n">
        <v>500</v>
      </c>
      <c r="Q262" s="26"/>
      <c r="R262" s="25"/>
      <c r="S262" s="25"/>
      <c r="T262" s="25"/>
      <c r="U262" s="25"/>
      <c r="V262" s="25"/>
      <c r="W262" s="25"/>
      <c r="X262" s="27"/>
      <c r="Y262" s="27"/>
      <c r="Z262" s="25"/>
      <c r="AA262" s="39" t="s">
        <v>93</v>
      </c>
      <c r="AB262" s="29"/>
      <c r="AC262" s="30" t="n">
        <f aca="false">IF(AA262=Tables!J$5,AB262*P262,)</f>
        <v>0</v>
      </c>
      <c r="AD262" s="31"/>
      <c r="AE262" s="31"/>
      <c r="AF262" s="24"/>
      <c r="AG262" s="20"/>
      <c r="AH262" s="25"/>
      <c r="AI262" s="25"/>
      <c r="AW262" s="25"/>
      <c r="AY262" s="25"/>
      <c r="BA262" s="25"/>
      <c r="BC262" s="25"/>
      <c r="BE262" s="25"/>
      <c r="BG262" s="25"/>
    </row>
    <row r="263" s="21" customFormat="true" ht="12.75" hidden="true" customHeight="true" outlineLevel="0" collapsed="false">
      <c r="A263" s="20" t="n">
        <v>19262</v>
      </c>
      <c r="B263" s="21" t="s">
        <v>839</v>
      </c>
      <c r="C263" s="22" t="s">
        <v>840</v>
      </c>
      <c r="D263" s="21" t="s">
        <v>841</v>
      </c>
      <c r="E263" s="22" t="s">
        <v>115</v>
      </c>
      <c r="F263" s="21" t="s">
        <v>64</v>
      </c>
      <c r="G263" s="23" t="s">
        <v>65</v>
      </c>
      <c r="H263" s="23"/>
      <c r="I263" s="23" t="s">
        <v>66</v>
      </c>
      <c r="J263" s="23" t="s">
        <v>67</v>
      </c>
      <c r="K263" s="23" t="s">
        <v>111</v>
      </c>
      <c r="L263" s="23" t="s">
        <v>116</v>
      </c>
      <c r="M263" s="23" t="s">
        <v>92</v>
      </c>
      <c r="N263" s="23" t="s">
        <v>64</v>
      </c>
      <c r="O263" s="42" t="n">
        <v>43570</v>
      </c>
      <c r="P263" s="38" t="n">
        <v>2640</v>
      </c>
      <c r="Q263" s="26"/>
      <c r="R263" s="25"/>
      <c r="S263" s="25"/>
      <c r="T263" s="25"/>
      <c r="U263" s="25"/>
      <c r="V263" s="25"/>
      <c r="W263" s="25"/>
      <c r="X263" s="27"/>
      <c r="Y263" s="27"/>
      <c r="Z263" s="25"/>
      <c r="AA263" s="39" t="s">
        <v>93</v>
      </c>
      <c r="AB263" s="29"/>
      <c r="AC263" s="30" t="n">
        <f aca="false">IF(AA263=Tables!J$5,AB263*P263,)</f>
        <v>0</v>
      </c>
      <c r="AD263" s="31"/>
      <c r="AE263" s="31"/>
      <c r="AF263" s="24"/>
      <c r="AG263" s="20"/>
      <c r="AH263" s="25"/>
      <c r="AI263" s="25"/>
      <c r="AW263" s="25"/>
      <c r="AY263" s="25"/>
      <c r="BA263" s="25"/>
      <c r="BC263" s="25"/>
      <c r="BE263" s="25"/>
      <c r="BG263" s="25"/>
    </row>
    <row r="264" s="21" customFormat="true" ht="12.75" hidden="false" customHeight="true" outlineLevel="0" collapsed="false">
      <c r="A264" s="20" t="n">
        <v>19263</v>
      </c>
      <c r="B264" s="21" t="s">
        <v>842</v>
      </c>
      <c r="C264" s="22" t="s">
        <v>843</v>
      </c>
      <c r="D264" s="21" t="s">
        <v>87</v>
      </c>
      <c r="E264" s="22" t="s">
        <v>88</v>
      </c>
      <c r="F264" s="21" t="s">
        <v>64</v>
      </c>
      <c r="G264" s="23" t="s">
        <v>65</v>
      </c>
      <c r="H264" s="23"/>
      <c r="I264" s="23" t="s">
        <v>89</v>
      </c>
      <c r="J264" s="23" t="s">
        <v>67</v>
      </c>
      <c r="K264" s="23" t="s">
        <v>111</v>
      </c>
      <c r="L264" s="23" t="s">
        <v>91</v>
      </c>
      <c r="M264" s="23" t="s">
        <v>92</v>
      </c>
      <c r="N264" s="23" t="s">
        <v>64</v>
      </c>
      <c r="O264" s="24" t="n">
        <v>43608</v>
      </c>
      <c r="P264" s="38" t="n">
        <v>61483</v>
      </c>
      <c r="Q264" s="26"/>
      <c r="R264" s="25"/>
      <c r="S264" s="25"/>
      <c r="T264" s="25"/>
      <c r="U264" s="25"/>
      <c r="V264" s="25"/>
      <c r="W264" s="25"/>
      <c r="X264" s="27"/>
      <c r="Y264" s="27"/>
      <c r="Z264" s="25"/>
      <c r="AA264" s="39" t="s">
        <v>209</v>
      </c>
      <c r="AB264" s="29"/>
      <c r="AC264" s="30" t="n">
        <f aca="false">IF(AA264=Tables!J$5,AB264*P264,)</f>
        <v>0</v>
      </c>
      <c r="AD264" s="31"/>
      <c r="AE264" s="31"/>
      <c r="AF264" s="24"/>
      <c r="AG264" s="20"/>
      <c r="AH264" s="25"/>
      <c r="AI264" s="25"/>
      <c r="AW264" s="25"/>
      <c r="AY264" s="25"/>
      <c r="BA264" s="25"/>
      <c r="BC264" s="25"/>
      <c r="BE264" s="25"/>
      <c r="BG264" s="25"/>
    </row>
    <row r="265" s="21" customFormat="true" ht="12.75" hidden="false" customHeight="true" outlineLevel="0" collapsed="false">
      <c r="A265" s="20" t="n">
        <v>19264</v>
      </c>
      <c r="B265" s="21" t="s">
        <v>844</v>
      </c>
      <c r="C265" s="22" t="s">
        <v>845</v>
      </c>
      <c r="D265" s="21" t="s">
        <v>846</v>
      </c>
      <c r="E265" s="22" t="s">
        <v>275</v>
      </c>
      <c r="F265" s="21" t="s">
        <v>64</v>
      </c>
      <c r="G265" s="23" t="s">
        <v>65</v>
      </c>
      <c r="H265" s="23" t="n">
        <v>2300</v>
      </c>
      <c r="I265" s="23" t="s">
        <v>306</v>
      </c>
      <c r="J265" s="23" t="s">
        <v>110</v>
      </c>
      <c r="K265" s="23" t="s">
        <v>111</v>
      </c>
      <c r="L265" s="23" t="s">
        <v>80</v>
      </c>
      <c r="M265" s="23" t="s">
        <v>70</v>
      </c>
      <c r="N265" s="23" t="s">
        <v>64</v>
      </c>
      <c r="O265" s="24" t="n">
        <v>43572</v>
      </c>
      <c r="P265" s="25" t="n">
        <v>231598</v>
      </c>
      <c r="Q265" s="26" t="n">
        <f aca="false">P265/H265</f>
        <v>100.694782608696</v>
      </c>
      <c r="R265" s="25"/>
      <c r="S265" s="25"/>
      <c r="T265" s="25"/>
      <c r="U265" s="25"/>
      <c r="V265" s="25"/>
      <c r="W265" s="25"/>
      <c r="X265" s="27" t="n">
        <v>0.15</v>
      </c>
      <c r="Y265" s="27" t="n">
        <v>0.05</v>
      </c>
      <c r="Z265" s="25"/>
      <c r="AA265" s="28" t="s">
        <v>209</v>
      </c>
      <c r="AB265" s="29" t="n">
        <v>0.3</v>
      </c>
      <c r="AC265" s="30" t="n">
        <f aca="false">IF(AA265=Tables!J$5,AB265*P265,)</f>
        <v>69479.4</v>
      </c>
      <c r="AD265" s="31"/>
      <c r="AE265" s="31"/>
      <c r="AF265" s="24"/>
      <c r="AG265" s="20"/>
      <c r="AH265" s="25"/>
      <c r="AI265" s="25"/>
      <c r="AL265" s="21" t="s">
        <v>81</v>
      </c>
      <c r="AM265" s="21" t="s">
        <v>847</v>
      </c>
      <c r="AW265" s="25"/>
      <c r="AY265" s="25"/>
      <c r="BA265" s="25"/>
      <c r="BC265" s="25"/>
      <c r="BE265" s="25"/>
      <c r="BG265" s="25"/>
    </row>
    <row r="266" s="21" customFormat="true" ht="12.75" hidden="false" customHeight="true" outlineLevel="0" collapsed="false">
      <c r="A266" s="20" t="n">
        <v>19265</v>
      </c>
      <c r="B266" s="21" t="s">
        <v>848</v>
      </c>
      <c r="C266" s="22" t="s">
        <v>849</v>
      </c>
      <c r="D266" s="21" t="s">
        <v>202</v>
      </c>
      <c r="E266" s="22" t="s">
        <v>88</v>
      </c>
      <c r="F266" s="21" t="s">
        <v>64</v>
      </c>
      <c r="G266" s="23" t="s">
        <v>65</v>
      </c>
      <c r="H266" s="23"/>
      <c r="I266" s="23" t="s">
        <v>66</v>
      </c>
      <c r="J266" s="23" t="s">
        <v>110</v>
      </c>
      <c r="K266" s="23" t="s">
        <v>111</v>
      </c>
      <c r="L266" s="23" t="s">
        <v>91</v>
      </c>
      <c r="M266" s="23" t="s">
        <v>92</v>
      </c>
      <c r="N266" s="23" t="s">
        <v>64</v>
      </c>
      <c r="O266" s="24" t="n">
        <v>43579</v>
      </c>
      <c r="P266" s="38" t="n">
        <v>693898</v>
      </c>
      <c r="Q266" s="26"/>
      <c r="R266" s="25"/>
      <c r="S266" s="25"/>
      <c r="T266" s="25"/>
      <c r="U266" s="25"/>
      <c r="V266" s="25"/>
      <c r="W266" s="25"/>
      <c r="X266" s="27"/>
      <c r="Y266" s="27"/>
      <c r="Z266" s="25"/>
      <c r="AA266" s="39" t="s">
        <v>209</v>
      </c>
      <c r="AB266" s="29"/>
      <c r="AC266" s="30" t="n">
        <f aca="false">IF(AA266=Tables!J$5,AB266*P266,)</f>
        <v>0</v>
      </c>
      <c r="AD266" s="31"/>
      <c r="AE266" s="31"/>
      <c r="AF266" s="24"/>
      <c r="AG266" s="20"/>
      <c r="AH266" s="25"/>
      <c r="AI266" s="25"/>
      <c r="AW266" s="25"/>
      <c r="AY266" s="25"/>
      <c r="BA266" s="25"/>
      <c r="BC266" s="25"/>
      <c r="BE266" s="25"/>
      <c r="BG266" s="25"/>
    </row>
    <row r="267" s="21" customFormat="true" ht="12.75" hidden="false" customHeight="true" outlineLevel="0" collapsed="false">
      <c r="A267" s="20" t="n">
        <v>19266</v>
      </c>
      <c r="B267" s="21" t="s">
        <v>850</v>
      </c>
      <c r="C267" s="22" t="s">
        <v>217</v>
      </c>
      <c r="D267" s="21" t="s">
        <v>87</v>
      </c>
      <c r="E267" s="22" t="s">
        <v>88</v>
      </c>
      <c r="F267" s="21" t="s">
        <v>64</v>
      </c>
      <c r="G267" s="23" t="s">
        <v>65</v>
      </c>
      <c r="H267" s="23"/>
      <c r="I267" s="23" t="s">
        <v>89</v>
      </c>
      <c r="J267" s="23" t="s">
        <v>110</v>
      </c>
      <c r="K267" s="23" t="s">
        <v>111</v>
      </c>
      <c r="L267" s="23" t="s">
        <v>91</v>
      </c>
      <c r="M267" s="23" t="s">
        <v>92</v>
      </c>
      <c r="N267" s="23" t="s">
        <v>64</v>
      </c>
      <c r="O267" s="24" t="n">
        <v>43584</v>
      </c>
      <c r="P267" s="55"/>
      <c r="Q267" s="26"/>
      <c r="R267" s="25"/>
      <c r="S267" s="25"/>
      <c r="T267" s="25"/>
      <c r="U267" s="25"/>
      <c r="V267" s="25"/>
      <c r="W267" s="25"/>
      <c r="X267" s="27"/>
      <c r="Y267" s="27"/>
      <c r="Z267" s="25"/>
      <c r="AA267" s="28" t="s">
        <v>851</v>
      </c>
      <c r="AB267" s="29"/>
      <c r="AC267" s="30" t="n">
        <f aca="false">IF(AA267=Tables!J$5,AB267*P267,)</f>
        <v>0</v>
      </c>
      <c r="AD267" s="31"/>
      <c r="AE267" s="31"/>
      <c r="AF267" s="24"/>
      <c r="AG267" s="20"/>
      <c r="AH267" s="25"/>
      <c r="AI267" s="25"/>
      <c r="AL267" s="21" t="s">
        <v>72</v>
      </c>
      <c r="AM267" s="21" t="s">
        <v>852</v>
      </c>
      <c r="AW267" s="25"/>
      <c r="AY267" s="25"/>
      <c r="BA267" s="25"/>
      <c r="BC267" s="25"/>
      <c r="BE267" s="25"/>
      <c r="BG267" s="25"/>
    </row>
    <row r="268" s="21" customFormat="true" ht="12.75" hidden="false" customHeight="true" outlineLevel="0" collapsed="false">
      <c r="A268" s="20" t="n">
        <v>19267</v>
      </c>
      <c r="B268" s="21" t="s">
        <v>853</v>
      </c>
      <c r="C268" s="22" t="s">
        <v>854</v>
      </c>
      <c r="D268" s="21" t="s">
        <v>855</v>
      </c>
      <c r="E268" s="22" t="s">
        <v>856</v>
      </c>
      <c r="F268" s="21" t="s">
        <v>64</v>
      </c>
      <c r="G268" s="23" t="s">
        <v>104</v>
      </c>
      <c r="H268" s="23" t="n">
        <v>13000</v>
      </c>
      <c r="I268" s="23" t="s">
        <v>66</v>
      </c>
      <c r="J268" s="23" t="s">
        <v>67</v>
      </c>
      <c r="K268" s="23" t="s">
        <v>68</v>
      </c>
      <c r="L268" s="23" t="s">
        <v>106</v>
      </c>
      <c r="M268" s="23" t="s">
        <v>70</v>
      </c>
      <c r="N268" s="23" t="s">
        <v>64</v>
      </c>
      <c r="O268" s="24" t="n">
        <v>43588</v>
      </c>
      <c r="P268" s="55"/>
      <c r="Q268" s="57"/>
      <c r="R268" s="25"/>
      <c r="S268" s="25"/>
      <c r="T268" s="25"/>
      <c r="U268" s="25"/>
      <c r="V268" s="25"/>
      <c r="W268" s="25"/>
      <c r="X268" s="27"/>
      <c r="Y268" s="27"/>
      <c r="Z268" s="25"/>
      <c r="AA268" s="39" t="s">
        <v>851</v>
      </c>
      <c r="AB268" s="29"/>
      <c r="AC268" s="30" t="n">
        <f aca="false">IF(AA268=Tables!J$5,AB268*P268,)</f>
        <v>0</v>
      </c>
      <c r="AD268" s="31"/>
      <c r="AE268" s="31"/>
      <c r="AF268" s="24"/>
      <c r="AG268" s="20"/>
      <c r="AH268" s="25"/>
      <c r="AI268" s="25"/>
      <c r="AL268" s="21" t="s">
        <v>857</v>
      </c>
      <c r="AM268" s="21" t="s">
        <v>858</v>
      </c>
      <c r="AW268" s="25"/>
      <c r="AY268" s="25"/>
      <c r="BA268" s="25"/>
      <c r="BC268" s="25"/>
      <c r="BE268" s="25"/>
      <c r="BG268" s="25"/>
    </row>
    <row r="269" s="21" customFormat="true" ht="12.75" hidden="false" customHeight="true" outlineLevel="0" collapsed="false">
      <c r="A269" s="20" t="n">
        <v>19268</v>
      </c>
      <c r="B269" s="21" t="s">
        <v>859</v>
      </c>
      <c r="C269" s="22" t="s">
        <v>95</v>
      </c>
      <c r="D269" s="21" t="s">
        <v>860</v>
      </c>
      <c r="E269" s="21" t="s">
        <v>115</v>
      </c>
      <c r="F269" s="21" t="s">
        <v>64</v>
      </c>
      <c r="G269" s="23" t="s">
        <v>65</v>
      </c>
      <c r="H269" s="23" t="n">
        <v>6853</v>
      </c>
      <c r="I269" s="23" t="s">
        <v>66</v>
      </c>
      <c r="J269" s="23" t="s">
        <v>90</v>
      </c>
      <c r="K269" s="23" t="s">
        <v>68</v>
      </c>
      <c r="L269" s="23" t="s">
        <v>80</v>
      </c>
      <c r="M269" s="23" t="s">
        <v>70</v>
      </c>
      <c r="N269" s="23" t="s">
        <v>64</v>
      </c>
      <c r="O269" s="24" t="n">
        <v>43580</v>
      </c>
      <c r="P269" s="25" t="n">
        <v>94879</v>
      </c>
      <c r="Q269" s="26" t="n">
        <f aca="false">P269/H269</f>
        <v>13.844885451627</v>
      </c>
      <c r="R269" s="25"/>
      <c r="S269" s="25"/>
      <c r="T269" s="25"/>
      <c r="U269" s="25"/>
      <c r="V269" s="25"/>
      <c r="W269" s="25"/>
      <c r="X269" s="27" t="n">
        <v>0.15</v>
      </c>
      <c r="Y269" s="27" t="n">
        <v>0.05</v>
      </c>
      <c r="Z269" s="25"/>
      <c r="AA269" s="28" t="s">
        <v>209</v>
      </c>
      <c r="AB269" s="29" t="n">
        <v>0.2</v>
      </c>
      <c r="AC269" s="30" t="n">
        <f aca="false">IF(AA269=Tables!J$5,AB269*P269,)</f>
        <v>18975.8</v>
      </c>
      <c r="AD269" s="31"/>
      <c r="AE269" s="31"/>
      <c r="AF269" s="24"/>
      <c r="AG269" s="20"/>
      <c r="AH269" s="25"/>
      <c r="AI269" s="25"/>
      <c r="AL269" s="21" t="s">
        <v>119</v>
      </c>
      <c r="AM269" s="21" t="s">
        <v>861</v>
      </c>
      <c r="AW269" s="25"/>
      <c r="AY269" s="25"/>
      <c r="BA269" s="25"/>
      <c r="BC269" s="25"/>
      <c r="BE269" s="25"/>
      <c r="BG269" s="25"/>
    </row>
    <row r="270" s="21" customFormat="true" ht="12.75" hidden="true" customHeight="true" outlineLevel="0" collapsed="false">
      <c r="A270" s="20" t="n">
        <v>19269</v>
      </c>
      <c r="B270" s="21" t="s">
        <v>862</v>
      </c>
      <c r="C270" s="22" t="s">
        <v>95</v>
      </c>
      <c r="D270" s="21" t="s">
        <v>863</v>
      </c>
      <c r="E270" s="21" t="s">
        <v>88</v>
      </c>
      <c r="F270" s="21" t="s">
        <v>64</v>
      </c>
      <c r="G270" s="23" t="s">
        <v>65</v>
      </c>
      <c r="H270" s="58" t="n">
        <v>24486</v>
      </c>
      <c r="I270" s="23" t="s">
        <v>66</v>
      </c>
      <c r="J270" s="23" t="s">
        <v>90</v>
      </c>
      <c r="K270" s="23" t="s">
        <v>68</v>
      </c>
      <c r="L270" s="23" t="s">
        <v>69</v>
      </c>
      <c r="M270" s="23" t="s">
        <v>70</v>
      </c>
      <c r="N270" s="23" t="s">
        <v>64</v>
      </c>
      <c r="O270" s="42" t="n">
        <v>43591</v>
      </c>
      <c r="P270" s="38" t="n">
        <v>440985</v>
      </c>
      <c r="Q270" s="26" t="n">
        <f aca="false">P270/H270</f>
        <v>18.009679000245</v>
      </c>
      <c r="R270" s="25"/>
      <c r="S270" s="25"/>
      <c r="T270" s="25"/>
      <c r="U270" s="25"/>
      <c r="V270" s="25"/>
      <c r="W270" s="25"/>
      <c r="X270" s="27"/>
      <c r="Y270" s="27"/>
      <c r="Z270" s="25"/>
      <c r="AA270" s="28" t="s">
        <v>93</v>
      </c>
      <c r="AB270" s="29"/>
      <c r="AC270" s="30" t="n">
        <f aca="false">IF(AA270=Tables!J$5,AB270*P271,)</f>
        <v>0</v>
      </c>
      <c r="AD270" s="31"/>
      <c r="AE270" s="31"/>
      <c r="AF270" s="24"/>
      <c r="AG270" s="20"/>
      <c r="AH270" s="25"/>
      <c r="AI270" s="25"/>
      <c r="AL270" s="21" t="s">
        <v>119</v>
      </c>
      <c r="AM270" s="21" t="s">
        <v>864</v>
      </c>
      <c r="AW270" s="25"/>
      <c r="AY270" s="25"/>
      <c r="BA270" s="25"/>
      <c r="BC270" s="25"/>
      <c r="BE270" s="25"/>
      <c r="BG270" s="25"/>
    </row>
    <row r="271" s="21" customFormat="true" ht="12.75" hidden="false" customHeight="true" outlineLevel="0" collapsed="false">
      <c r="A271" s="20" t="n">
        <v>19270</v>
      </c>
      <c r="B271" s="21" t="s">
        <v>865</v>
      </c>
      <c r="C271" s="22" t="s">
        <v>866</v>
      </c>
      <c r="D271" s="21" t="s">
        <v>828</v>
      </c>
      <c r="E271" s="22" t="s">
        <v>88</v>
      </c>
      <c r="F271" s="21" t="s">
        <v>64</v>
      </c>
      <c r="G271" s="23" t="s">
        <v>65</v>
      </c>
      <c r="H271" s="23"/>
      <c r="I271" s="23" t="s">
        <v>66</v>
      </c>
      <c r="J271" s="23" t="s">
        <v>67</v>
      </c>
      <c r="K271" s="23" t="s">
        <v>111</v>
      </c>
      <c r="L271" s="23" t="s">
        <v>91</v>
      </c>
      <c r="M271" s="23" t="s">
        <v>92</v>
      </c>
      <c r="N271" s="23" t="s">
        <v>64</v>
      </c>
      <c r="O271" s="24" t="n">
        <v>43586</v>
      </c>
      <c r="P271" s="55"/>
      <c r="Q271" s="26"/>
      <c r="R271" s="25"/>
      <c r="S271" s="25"/>
      <c r="T271" s="25"/>
      <c r="U271" s="25"/>
      <c r="V271" s="25"/>
      <c r="W271" s="25"/>
      <c r="X271" s="27"/>
      <c r="Y271" s="27"/>
      <c r="Z271" s="25"/>
      <c r="AA271" s="39" t="s">
        <v>851</v>
      </c>
      <c r="AB271" s="29"/>
      <c r="AC271" s="30" t="n">
        <f aca="false">IF(AA271=Tables!J$5,AB271*P271,)</f>
        <v>0</v>
      </c>
      <c r="AD271" s="31"/>
      <c r="AE271" s="31"/>
      <c r="AF271" s="24"/>
      <c r="AG271" s="20"/>
      <c r="AH271" s="25"/>
      <c r="AI271" s="25"/>
      <c r="AW271" s="25"/>
      <c r="AY271" s="25"/>
      <c r="BA271" s="25"/>
      <c r="BC271" s="25"/>
      <c r="BE271" s="25"/>
      <c r="BG271" s="25"/>
    </row>
    <row r="272" s="21" customFormat="true" ht="12.75" hidden="false" customHeight="true" outlineLevel="0" collapsed="false">
      <c r="A272" s="20" t="n">
        <v>19271</v>
      </c>
      <c r="B272" s="21" t="s">
        <v>867</v>
      </c>
      <c r="C272" s="22" t="s">
        <v>868</v>
      </c>
      <c r="D272" s="21" t="s">
        <v>869</v>
      </c>
      <c r="E272" s="22" t="s">
        <v>76</v>
      </c>
      <c r="F272" s="21" t="s">
        <v>64</v>
      </c>
      <c r="G272" s="23" t="s">
        <v>65</v>
      </c>
      <c r="H272" s="23"/>
      <c r="I272" s="23" t="s">
        <v>66</v>
      </c>
      <c r="J272" s="23" t="s">
        <v>67</v>
      </c>
      <c r="K272" s="23" t="s">
        <v>111</v>
      </c>
      <c r="L272" s="23" t="s">
        <v>116</v>
      </c>
      <c r="M272" s="23" t="s">
        <v>92</v>
      </c>
      <c r="N272" s="23" t="s">
        <v>64</v>
      </c>
      <c r="O272" s="24" t="n">
        <v>43581</v>
      </c>
      <c r="P272" s="25" t="n">
        <v>980</v>
      </c>
      <c r="Q272" s="26"/>
      <c r="R272" s="25"/>
      <c r="S272" s="25"/>
      <c r="T272" s="25"/>
      <c r="U272" s="25"/>
      <c r="V272" s="25"/>
      <c r="W272" s="25"/>
      <c r="X272" s="27"/>
      <c r="Y272" s="27"/>
      <c r="Z272" s="25"/>
      <c r="AA272" s="39" t="s">
        <v>209</v>
      </c>
      <c r="AB272" s="29"/>
      <c r="AC272" s="30" t="n">
        <f aca="false">IF(AA272=Tables!J$5,AB272*P272,)</f>
        <v>0</v>
      </c>
      <c r="AD272" s="31"/>
      <c r="AE272" s="31"/>
      <c r="AF272" s="24"/>
      <c r="AG272" s="20"/>
      <c r="AH272" s="25"/>
      <c r="AI272" s="25"/>
      <c r="AW272" s="25"/>
      <c r="AY272" s="25"/>
      <c r="BA272" s="25"/>
      <c r="BC272" s="25"/>
      <c r="BE272" s="25"/>
      <c r="BG272" s="25"/>
    </row>
    <row r="273" s="21" customFormat="true" ht="12.75" hidden="false" customHeight="true" outlineLevel="0" collapsed="false">
      <c r="A273" s="20" t="n">
        <v>19272</v>
      </c>
      <c r="B273" s="21" t="s">
        <v>870</v>
      </c>
      <c r="C273" s="22" t="s">
        <v>871</v>
      </c>
      <c r="D273" s="21" t="s">
        <v>87</v>
      </c>
      <c r="E273" s="22" t="s">
        <v>88</v>
      </c>
      <c r="F273" s="21" t="s">
        <v>64</v>
      </c>
      <c r="G273" s="23" t="s">
        <v>65</v>
      </c>
      <c r="H273" s="23"/>
      <c r="I273" s="23" t="s">
        <v>89</v>
      </c>
      <c r="J273" s="23" t="s">
        <v>67</v>
      </c>
      <c r="K273" s="23" t="s">
        <v>68</v>
      </c>
      <c r="L273" s="23" t="s">
        <v>91</v>
      </c>
      <c r="M273" s="23" t="s">
        <v>92</v>
      </c>
      <c r="N273" s="23" t="s">
        <v>64</v>
      </c>
      <c r="O273" s="24" t="n">
        <v>43585</v>
      </c>
      <c r="P273" s="25" t="n">
        <v>16500</v>
      </c>
      <c r="Q273" s="26"/>
      <c r="R273" s="25"/>
      <c r="S273" s="25"/>
      <c r="T273" s="25"/>
      <c r="U273" s="25"/>
      <c r="V273" s="25"/>
      <c r="W273" s="25"/>
      <c r="X273" s="27"/>
      <c r="Y273" s="27"/>
      <c r="Z273" s="25"/>
      <c r="AA273" s="28" t="s">
        <v>209</v>
      </c>
      <c r="AB273" s="29"/>
      <c r="AC273" s="30" t="n">
        <f aca="false">IF(AA273=Tables!J$5,AB273*P273,)</f>
        <v>0</v>
      </c>
      <c r="AD273" s="31"/>
      <c r="AE273" s="31"/>
      <c r="AF273" s="24"/>
      <c r="AG273" s="20"/>
      <c r="AH273" s="25"/>
      <c r="AI273" s="25"/>
      <c r="AW273" s="25"/>
      <c r="AY273" s="25"/>
      <c r="BA273" s="25"/>
      <c r="BC273" s="25"/>
      <c r="BE273" s="25"/>
      <c r="BG273" s="25"/>
    </row>
    <row r="274" s="21" customFormat="true" ht="12.75" hidden="false" customHeight="true" outlineLevel="0" collapsed="false">
      <c r="A274" s="20" t="n">
        <v>19273</v>
      </c>
      <c r="B274" s="21" t="s">
        <v>787</v>
      </c>
      <c r="C274" s="22" t="s">
        <v>872</v>
      </c>
      <c r="D274" s="21" t="s">
        <v>87</v>
      </c>
      <c r="E274" s="22" t="s">
        <v>88</v>
      </c>
      <c r="F274" s="21" t="s">
        <v>64</v>
      </c>
      <c r="G274" s="23" t="s">
        <v>65</v>
      </c>
      <c r="H274" s="23"/>
      <c r="I274" s="23" t="s">
        <v>89</v>
      </c>
      <c r="J274" s="23" t="s">
        <v>67</v>
      </c>
      <c r="K274" s="23" t="s">
        <v>68</v>
      </c>
      <c r="L274" s="23" t="s">
        <v>91</v>
      </c>
      <c r="M274" s="23" t="s">
        <v>92</v>
      </c>
      <c r="N274" s="23" t="s">
        <v>64</v>
      </c>
      <c r="O274" s="24" t="n">
        <v>43585</v>
      </c>
      <c r="P274" s="25" t="n">
        <v>1935</v>
      </c>
      <c r="Q274" s="26"/>
      <c r="R274" s="25"/>
      <c r="S274" s="25"/>
      <c r="T274" s="25"/>
      <c r="U274" s="25"/>
      <c r="V274" s="25"/>
      <c r="W274" s="25"/>
      <c r="X274" s="27"/>
      <c r="Y274" s="27"/>
      <c r="Z274" s="25"/>
      <c r="AA274" s="28" t="s">
        <v>209</v>
      </c>
      <c r="AB274" s="29"/>
      <c r="AC274" s="30" t="n">
        <f aca="false">IF(AA274=Tables!J$5,AB274*P274,)</f>
        <v>0</v>
      </c>
      <c r="AD274" s="31"/>
      <c r="AE274" s="31"/>
      <c r="AF274" s="24"/>
      <c r="AG274" s="20"/>
      <c r="AH274" s="25"/>
      <c r="AI274" s="25"/>
      <c r="AW274" s="25"/>
      <c r="AY274" s="25"/>
      <c r="BA274" s="25"/>
      <c r="BC274" s="25"/>
      <c r="BE274" s="25"/>
      <c r="BG274" s="25"/>
    </row>
    <row r="275" s="21" customFormat="true" ht="12.75" hidden="false" customHeight="true" outlineLevel="0" collapsed="false">
      <c r="A275" s="20" t="n">
        <v>19274</v>
      </c>
      <c r="B275" s="21" t="s">
        <v>666</v>
      </c>
      <c r="C275" s="22" t="s">
        <v>873</v>
      </c>
      <c r="D275" s="21" t="s">
        <v>87</v>
      </c>
      <c r="E275" s="22" t="s">
        <v>88</v>
      </c>
      <c r="F275" s="21" t="s">
        <v>64</v>
      </c>
      <c r="G275" s="23" t="s">
        <v>65</v>
      </c>
      <c r="H275" s="23"/>
      <c r="I275" s="23" t="s">
        <v>89</v>
      </c>
      <c r="J275" s="23" t="s">
        <v>67</v>
      </c>
      <c r="K275" s="23" t="s">
        <v>111</v>
      </c>
      <c r="L275" s="23" t="s">
        <v>91</v>
      </c>
      <c r="M275" s="23" t="s">
        <v>92</v>
      </c>
      <c r="N275" s="23" t="s">
        <v>64</v>
      </c>
      <c r="O275" s="24" t="n">
        <v>43584</v>
      </c>
      <c r="P275" s="25" t="n">
        <v>1900</v>
      </c>
      <c r="Q275" s="26"/>
      <c r="R275" s="25"/>
      <c r="S275" s="25"/>
      <c r="T275" s="25"/>
      <c r="U275" s="25"/>
      <c r="V275" s="25"/>
      <c r="W275" s="25"/>
      <c r="X275" s="27"/>
      <c r="Y275" s="27"/>
      <c r="Z275" s="25"/>
      <c r="AA275" s="28" t="s">
        <v>209</v>
      </c>
      <c r="AB275" s="29"/>
      <c r="AC275" s="30" t="n">
        <f aca="false">IF(AA275=Tables!J$5,AB275*P275,)</f>
        <v>0</v>
      </c>
      <c r="AD275" s="31"/>
      <c r="AE275" s="31"/>
      <c r="AF275" s="24"/>
      <c r="AG275" s="20"/>
      <c r="AH275" s="25"/>
      <c r="AI275" s="25"/>
      <c r="AW275" s="25"/>
      <c r="AY275" s="25"/>
      <c r="BA275" s="25"/>
      <c r="BC275" s="25"/>
      <c r="BE275" s="25"/>
      <c r="BG275" s="25"/>
    </row>
    <row r="276" s="21" customFormat="true" ht="12.75" hidden="true" customHeight="true" outlineLevel="0" collapsed="false">
      <c r="A276" s="20" t="n">
        <v>19275</v>
      </c>
      <c r="B276" s="21" t="s">
        <v>874</v>
      </c>
      <c r="C276" s="22" t="s">
        <v>875</v>
      </c>
      <c r="D276" s="21" t="s">
        <v>876</v>
      </c>
      <c r="E276" s="22" t="s">
        <v>877</v>
      </c>
      <c r="F276" s="21" t="s">
        <v>64</v>
      </c>
      <c r="G276" s="23" t="s">
        <v>65</v>
      </c>
      <c r="H276" s="23"/>
      <c r="I276" s="23" t="s">
        <v>173</v>
      </c>
      <c r="J276" s="23" t="s">
        <v>67</v>
      </c>
      <c r="K276" s="23" t="s">
        <v>111</v>
      </c>
      <c r="L276" s="23" t="s">
        <v>116</v>
      </c>
      <c r="M276" s="23" t="s">
        <v>92</v>
      </c>
      <c r="N276" s="23" t="s">
        <v>64</v>
      </c>
      <c r="O276" s="24" t="n">
        <v>43585</v>
      </c>
      <c r="P276" s="25" t="n">
        <v>2988</v>
      </c>
      <c r="Q276" s="26"/>
      <c r="R276" s="25"/>
      <c r="S276" s="25"/>
      <c r="T276" s="25"/>
      <c r="U276" s="25"/>
      <c r="V276" s="25"/>
      <c r="W276" s="25"/>
      <c r="X276" s="27"/>
      <c r="Y276" s="27"/>
      <c r="Z276" s="25"/>
      <c r="AA276" s="28" t="s">
        <v>93</v>
      </c>
      <c r="AB276" s="29"/>
      <c r="AC276" s="30" t="n">
        <f aca="false">IF(AA276=Tables!J$5,AB276*P276,)</f>
        <v>0</v>
      </c>
      <c r="AD276" s="31"/>
      <c r="AE276" s="31"/>
      <c r="AF276" s="24"/>
      <c r="AG276" s="20"/>
      <c r="AH276" s="25"/>
      <c r="AI276" s="25"/>
      <c r="AW276" s="25"/>
      <c r="AY276" s="25"/>
      <c r="BA276" s="25"/>
      <c r="BC276" s="25"/>
      <c r="BE276" s="25"/>
      <c r="BG276" s="25"/>
    </row>
    <row r="277" s="21" customFormat="true" ht="12.75" hidden="false" customHeight="true" outlineLevel="0" collapsed="false">
      <c r="A277" s="20" t="n">
        <v>19276</v>
      </c>
      <c r="C277" s="22"/>
      <c r="E277" s="22"/>
      <c r="G277" s="23"/>
      <c r="H277" s="23"/>
      <c r="I277" s="23"/>
      <c r="J277" s="23"/>
      <c r="K277" s="23"/>
      <c r="L277" s="23"/>
      <c r="M277" s="23"/>
      <c r="N277" s="23"/>
      <c r="O277" s="24"/>
      <c r="P277" s="25"/>
      <c r="Q277" s="26"/>
      <c r="R277" s="25"/>
      <c r="S277" s="25"/>
      <c r="T277" s="25"/>
      <c r="U277" s="25"/>
      <c r="V277" s="25"/>
      <c r="W277" s="25"/>
      <c r="X277" s="27"/>
      <c r="Y277" s="27"/>
      <c r="Z277" s="25"/>
      <c r="AA277" s="51"/>
      <c r="AB277" s="29"/>
      <c r="AC277" s="30" t="n">
        <f aca="false">IF(AA277=Tables!J$5,AB277*P277,)</f>
        <v>0</v>
      </c>
      <c r="AD277" s="31"/>
      <c r="AE277" s="31"/>
      <c r="AF277" s="24"/>
      <c r="AG277" s="20"/>
      <c r="AH277" s="25"/>
      <c r="AI277" s="25"/>
      <c r="AW277" s="25"/>
      <c r="AY277" s="25"/>
      <c r="BA277" s="25"/>
      <c r="BC277" s="25"/>
      <c r="BE277" s="25"/>
      <c r="BG277" s="25"/>
    </row>
    <row r="278" s="21" customFormat="true" ht="12.75" hidden="false" customHeight="true" outlineLevel="0" collapsed="false">
      <c r="A278" s="20" t="n">
        <v>19277</v>
      </c>
      <c r="B278" s="21" t="s">
        <v>878</v>
      </c>
      <c r="C278" s="22" t="s">
        <v>879</v>
      </c>
      <c r="D278" s="21" t="s">
        <v>87</v>
      </c>
      <c r="E278" s="22" t="s">
        <v>88</v>
      </c>
      <c r="F278" s="21" t="s">
        <v>64</v>
      </c>
      <c r="G278" s="23" t="s">
        <v>65</v>
      </c>
      <c r="H278" s="23"/>
      <c r="I278" s="23" t="s">
        <v>89</v>
      </c>
      <c r="J278" s="23" t="s">
        <v>67</v>
      </c>
      <c r="K278" s="23" t="s">
        <v>111</v>
      </c>
      <c r="L278" s="23" t="s">
        <v>91</v>
      </c>
      <c r="M278" s="23" t="s">
        <v>92</v>
      </c>
      <c r="N278" s="23" t="s">
        <v>64</v>
      </c>
      <c r="O278" s="24" t="n">
        <v>43587</v>
      </c>
      <c r="P278" s="59"/>
      <c r="Q278" s="26"/>
      <c r="R278" s="25"/>
      <c r="S278" s="25"/>
      <c r="T278" s="25"/>
      <c r="U278" s="25"/>
      <c r="V278" s="25"/>
      <c r="W278" s="25"/>
      <c r="X278" s="27"/>
      <c r="Y278" s="27"/>
      <c r="Z278" s="25"/>
      <c r="AA278" s="51"/>
      <c r="AB278" s="29"/>
      <c r="AC278" s="30" t="n">
        <f aca="false">IF(AA278=Tables!J$5,AB278*P278,)</f>
        <v>0</v>
      </c>
      <c r="AD278" s="31"/>
      <c r="AE278" s="31"/>
      <c r="AF278" s="24"/>
      <c r="AG278" s="20"/>
      <c r="AH278" s="25"/>
      <c r="AI278" s="25"/>
      <c r="AW278" s="25"/>
      <c r="AY278" s="25"/>
      <c r="BA278" s="25"/>
      <c r="BC278" s="25"/>
      <c r="BE278" s="25"/>
      <c r="BG278" s="25"/>
    </row>
    <row r="279" s="21" customFormat="true" ht="12.75" hidden="true" customHeight="true" outlineLevel="0" collapsed="false">
      <c r="A279" s="20" t="n">
        <v>19278</v>
      </c>
      <c r="B279" s="21" t="s">
        <v>880</v>
      </c>
      <c r="C279" s="21" t="s">
        <v>881</v>
      </c>
      <c r="D279" s="21" t="s">
        <v>695</v>
      </c>
      <c r="E279" s="21" t="s">
        <v>88</v>
      </c>
      <c r="F279" s="21" t="s">
        <v>64</v>
      </c>
      <c r="G279" s="23"/>
      <c r="I279" s="23" t="s">
        <v>173</v>
      </c>
      <c r="J279" s="23" t="s">
        <v>67</v>
      </c>
      <c r="K279" s="23" t="s">
        <v>111</v>
      </c>
      <c r="L279" s="23" t="s">
        <v>116</v>
      </c>
      <c r="M279" s="23" t="s">
        <v>92</v>
      </c>
      <c r="N279" s="23" t="s">
        <v>64</v>
      </c>
      <c r="O279" s="24" t="n">
        <v>43593</v>
      </c>
      <c r="P279" s="25" t="n">
        <v>0</v>
      </c>
      <c r="Q279" s="26"/>
      <c r="R279" s="25"/>
      <c r="S279" s="25"/>
      <c r="T279" s="25"/>
      <c r="U279" s="25"/>
      <c r="V279" s="25"/>
      <c r="W279" s="25"/>
      <c r="X279" s="27"/>
      <c r="Y279" s="27"/>
      <c r="Z279" s="25"/>
      <c r="AA279" s="28" t="s">
        <v>93</v>
      </c>
      <c r="AB279" s="29"/>
      <c r="AC279" s="30" t="n">
        <f aca="false">IF(AA279=Tables!J$5,AB279*P279,)</f>
        <v>0</v>
      </c>
      <c r="AD279" s="31"/>
      <c r="AE279" s="31"/>
      <c r="AF279" s="24"/>
      <c r="AG279" s="20"/>
      <c r="AH279" s="25"/>
      <c r="AI279" s="25"/>
      <c r="AW279" s="25"/>
      <c r="AY279" s="25"/>
      <c r="BA279" s="25"/>
      <c r="BC279" s="25"/>
      <c r="BE279" s="25"/>
      <c r="BG279" s="25"/>
    </row>
    <row r="280" s="21" customFormat="true" ht="12.75" hidden="false" customHeight="true" outlineLevel="0" collapsed="false">
      <c r="A280" s="20" t="n">
        <v>19279</v>
      </c>
      <c r="B280" s="21" t="s">
        <v>882</v>
      </c>
      <c r="C280" s="22" t="s">
        <v>883</v>
      </c>
      <c r="D280" s="21" t="s">
        <v>884</v>
      </c>
      <c r="E280" s="22" t="s">
        <v>464</v>
      </c>
      <c r="F280" s="21" t="s">
        <v>64</v>
      </c>
      <c r="G280" s="23" t="s">
        <v>104</v>
      </c>
      <c r="H280" s="23"/>
      <c r="I280" s="23" t="s">
        <v>77</v>
      </c>
      <c r="J280" s="23" t="s">
        <v>90</v>
      </c>
      <c r="K280" s="23" t="s">
        <v>111</v>
      </c>
      <c r="L280" s="23" t="s">
        <v>91</v>
      </c>
      <c r="M280" s="23" t="s">
        <v>92</v>
      </c>
      <c r="N280" s="23" t="s">
        <v>64</v>
      </c>
      <c r="O280" s="24" t="n">
        <v>43593</v>
      </c>
      <c r="P280" s="25"/>
      <c r="Q280" s="26"/>
      <c r="R280" s="25"/>
      <c r="S280" s="25"/>
      <c r="T280" s="25"/>
      <c r="U280" s="25"/>
      <c r="V280" s="25"/>
      <c r="W280" s="25"/>
      <c r="X280" s="27"/>
      <c r="Y280" s="27"/>
      <c r="Z280" s="25"/>
      <c r="AA280" s="51"/>
      <c r="AB280" s="29"/>
      <c r="AC280" s="30" t="n">
        <f aca="false">IF(AA280=Tables!J$5,AB280*P280,)</f>
        <v>0</v>
      </c>
      <c r="AD280" s="31"/>
      <c r="AE280" s="31"/>
      <c r="AF280" s="24"/>
      <c r="AG280" s="20"/>
      <c r="AH280" s="25"/>
      <c r="AI280" s="25"/>
      <c r="AW280" s="25"/>
      <c r="AY280" s="25"/>
      <c r="BA280" s="25"/>
      <c r="BC280" s="25"/>
      <c r="BE280" s="25"/>
      <c r="BG280" s="25"/>
    </row>
    <row r="281" s="21" customFormat="true" ht="12.75" hidden="false" customHeight="true" outlineLevel="0" collapsed="false">
      <c r="A281" s="20" t="n">
        <v>19280</v>
      </c>
      <c r="B281" s="21" t="s">
        <v>885</v>
      </c>
      <c r="C281" s="22" t="s">
        <v>886</v>
      </c>
      <c r="D281" s="21" t="s">
        <v>87</v>
      </c>
      <c r="E281" s="22" t="s">
        <v>88</v>
      </c>
      <c r="F281" s="21" t="s">
        <v>64</v>
      </c>
      <c r="G281" s="23" t="s">
        <v>65</v>
      </c>
      <c r="H281" s="23"/>
      <c r="I281" s="23" t="s">
        <v>89</v>
      </c>
      <c r="J281" s="23" t="s">
        <v>67</v>
      </c>
      <c r="K281" s="23" t="s">
        <v>111</v>
      </c>
      <c r="L281" s="23" t="s">
        <v>91</v>
      </c>
      <c r="M281" s="23" t="s">
        <v>92</v>
      </c>
      <c r="N281" s="23" t="s">
        <v>64</v>
      </c>
      <c r="O281" s="24" t="n">
        <v>43587</v>
      </c>
      <c r="P281" s="55"/>
      <c r="Q281" s="26"/>
      <c r="R281" s="25"/>
      <c r="S281" s="25"/>
      <c r="T281" s="25"/>
      <c r="U281" s="25"/>
      <c r="V281" s="25"/>
      <c r="W281" s="25"/>
      <c r="X281" s="27"/>
      <c r="Y281" s="27"/>
      <c r="Z281" s="25"/>
      <c r="AA281" s="51"/>
      <c r="AB281" s="29"/>
      <c r="AC281" s="30" t="n">
        <f aca="false">IF(AA281=Tables!J$5,AB281*P281,)</f>
        <v>0</v>
      </c>
      <c r="AD281" s="31"/>
      <c r="AE281" s="31"/>
      <c r="AF281" s="24"/>
      <c r="AG281" s="20"/>
      <c r="AH281" s="25"/>
      <c r="AI281" s="25"/>
      <c r="AW281" s="25"/>
      <c r="AY281" s="25"/>
      <c r="BA281" s="25"/>
      <c r="BC281" s="25"/>
      <c r="BE281" s="25"/>
      <c r="BG281" s="25"/>
    </row>
    <row r="282" s="21" customFormat="true" ht="12.75" hidden="false" customHeight="true" outlineLevel="0" collapsed="false">
      <c r="A282" s="20" t="n">
        <v>19281</v>
      </c>
      <c r="B282" s="21" t="s">
        <v>887</v>
      </c>
      <c r="C282" s="22" t="s">
        <v>95</v>
      </c>
      <c r="D282" s="21" t="s">
        <v>888</v>
      </c>
      <c r="E282" s="22" t="s">
        <v>88</v>
      </c>
      <c r="F282" s="21" t="s">
        <v>64</v>
      </c>
      <c r="G282" s="23" t="s">
        <v>65</v>
      </c>
      <c r="H282" s="23" t="n">
        <v>161</v>
      </c>
      <c r="I282" s="23" t="s">
        <v>66</v>
      </c>
      <c r="J282" s="23" t="s">
        <v>90</v>
      </c>
      <c r="K282" s="23" t="s">
        <v>68</v>
      </c>
      <c r="L282" s="23" t="s">
        <v>80</v>
      </c>
      <c r="M282" s="23" t="s">
        <v>70</v>
      </c>
      <c r="N282" s="23" t="s">
        <v>64</v>
      </c>
      <c r="O282" s="24" t="n">
        <v>43588</v>
      </c>
      <c r="P282" s="25" t="n">
        <v>391999</v>
      </c>
      <c r="Q282" s="26"/>
      <c r="R282" s="25"/>
      <c r="S282" s="25"/>
      <c r="T282" s="25"/>
      <c r="U282" s="25"/>
      <c r="V282" s="25"/>
      <c r="W282" s="25"/>
      <c r="X282" s="27"/>
      <c r="Y282" s="27"/>
      <c r="Z282" s="25"/>
      <c r="AA282" s="28" t="s">
        <v>209</v>
      </c>
      <c r="AB282" s="29" t="n">
        <v>0.3</v>
      </c>
      <c r="AC282" s="30" t="n">
        <f aca="false">IF(AA282=Tables!J$5,AB282*P282,)</f>
        <v>117599.7</v>
      </c>
      <c r="AD282" s="31"/>
      <c r="AE282" s="31"/>
      <c r="AF282" s="24"/>
      <c r="AG282" s="20"/>
      <c r="AH282" s="25"/>
      <c r="AI282" s="25"/>
      <c r="AL282" s="21" t="s">
        <v>98</v>
      </c>
      <c r="AM282" s="21" t="s">
        <v>889</v>
      </c>
      <c r="AW282" s="25"/>
      <c r="AY282" s="25"/>
      <c r="BA282" s="25"/>
      <c r="BC282" s="25"/>
      <c r="BE282" s="25"/>
      <c r="BG282" s="25"/>
    </row>
    <row r="283" s="21" customFormat="true" ht="12.75" hidden="false" customHeight="true" outlineLevel="0" collapsed="false">
      <c r="A283" s="20" t="n">
        <v>19282</v>
      </c>
      <c r="B283" s="21" t="s">
        <v>890</v>
      </c>
      <c r="C283" s="22" t="s">
        <v>849</v>
      </c>
      <c r="D283" s="21" t="s">
        <v>891</v>
      </c>
      <c r="E283" s="22" t="s">
        <v>88</v>
      </c>
      <c r="F283" s="21" t="s">
        <v>64</v>
      </c>
      <c r="G283" s="23" t="s">
        <v>65</v>
      </c>
      <c r="H283" s="23" t="n">
        <v>19408</v>
      </c>
      <c r="I283" s="23" t="s">
        <v>66</v>
      </c>
      <c r="J283" s="23" t="s">
        <v>67</v>
      </c>
      <c r="K283" s="23" t="s">
        <v>68</v>
      </c>
      <c r="L283" s="23" t="s">
        <v>106</v>
      </c>
      <c r="M283" s="23" t="s">
        <v>70</v>
      </c>
      <c r="N283" s="23" t="s">
        <v>64</v>
      </c>
      <c r="O283" s="24" t="n">
        <v>43598</v>
      </c>
      <c r="P283" s="55"/>
      <c r="Q283" s="26"/>
      <c r="R283" s="25"/>
      <c r="S283" s="25"/>
      <c r="T283" s="25"/>
      <c r="U283" s="25"/>
      <c r="V283" s="25"/>
      <c r="W283" s="25"/>
      <c r="X283" s="27"/>
      <c r="Y283" s="27"/>
      <c r="Z283" s="25"/>
      <c r="AA283" s="51"/>
      <c r="AB283" s="29"/>
      <c r="AC283" s="30" t="n">
        <f aca="false">IF(AA283=Tables!J$5,AB283*P283,)</f>
        <v>0</v>
      </c>
      <c r="AD283" s="31"/>
      <c r="AE283" s="31"/>
      <c r="AF283" s="24"/>
      <c r="AG283" s="20"/>
      <c r="AH283" s="25"/>
      <c r="AI283" s="25"/>
      <c r="AW283" s="25"/>
      <c r="AY283" s="25"/>
      <c r="BA283" s="25"/>
      <c r="BC283" s="25"/>
      <c r="BE283" s="25"/>
      <c r="BG283" s="25"/>
    </row>
    <row r="284" s="21" customFormat="true" ht="12.75" hidden="false" customHeight="true" outlineLevel="0" collapsed="false">
      <c r="A284" s="20" t="n">
        <v>19283</v>
      </c>
      <c r="B284" s="21" t="s">
        <v>892</v>
      </c>
      <c r="C284" s="22" t="s">
        <v>893</v>
      </c>
      <c r="D284" s="21" t="s">
        <v>87</v>
      </c>
      <c r="E284" s="22" t="s">
        <v>88</v>
      </c>
      <c r="F284" s="21" t="s">
        <v>64</v>
      </c>
      <c r="G284" s="23" t="s">
        <v>65</v>
      </c>
      <c r="H284" s="23"/>
      <c r="I284" s="23" t="s">
        <v>89</v>
      </c>
      <c r="J284" s="23" t="s">
        <v>67</v>
      </c>
      <c r="K284" s="23" t="s">
        <v>111</v>
      </c>
      <c r="L284" s="23" t="s">
        <v>91</v>
      </c>
      <c r="M284" s="23" t="s">
        <v>92</v>
      </c>
      <c r="N284" s="23" t="s">
        <v>64</v>
      </c>
      <c r="O284" s="24" t="n">
        <v>42132</v>
      </c>
      <c r="P284" s="55"/>
      <c r="Q284" s="26"/>
      <c r="R284" s="25"/>
      <c r="S284" s="25"/>
      <c r="T284" s="25"/>
      <c r="U284" s="25"/>
      <c r="V284" s="25"/>
      <c r="W284" s="25"/>
      <c r="X284" s="27"/>
      <c r="Y284" s="27"/>
      <c r="Z284" s="25"/>
      <c r="AA284" s="51"/>
      <c r="AB284" s="29"/>
      <c r="AC284" s="30" t="n">
        <f aca="false">IF(AA284=Tables!J$5,AB284*P284,)</f>
        <v>0</v>
      </c>
      <c r="AD284" s="31"/>
      <c r="AE284" s="31"/>
      <c r="AF284" s="24"/>
      <c r="AG284" s="20"/>
      <c r="AH284" s="25"/>
      <c r="AI284" s="25"/>
      <c r="AW284" s="25"/>
      <c r="AY284" s="25"/>
      <c r="BA284" s="25"/>
      <c r="BC284" s="25"/>
      <c r="BE284" s="25"/>
      <c r="BG284" s="25"/>
    </row>
    <row r="285" s="21" customFormat="true" ht="12.75" hidden="false" customHeight="true" outlineLevel="0" collapsed="false">
      <c r="A285" s="20" t="n">
        <v>19284</v>
      </c>
      <c r="B285" s="21" t="s">
        <v>894</v>
      </c>
      <c r="C285" s="22" t="s">
        <v>895</v>
      </c>
      <c r="D285" s="21" t="s">
        <v>87</v>
      </c>
      <c r="E285" s="22" t="s">
        <v>88</v>
      </c>
      <c r="F285" s="21" t="s">
        <v>64</v>
      </c>
      <c r="G285" s="23" t="s">
        <v>65</v>
      </c>
      <c r="H285" s="23"/>
      <c r="I285" s="23" t="s">
        <v>89</v>
      </c>
      <c r="J285" s="23" t="s">
        <v>67</v>
      </c>
      <c r="K285" s="23" t="s">
        <v>111</v>
      </c>
      <c r="L285" s="23" t="s">
        <v>91</v>
      </c>
      <c r="M285" s="23" t="s">
        <v>92</v>
      </c>
      <c r="N285" s="23" t="s">
        <v>64</v>
      </c>
      <c r="O285" s="24" t="n">
        <v>43594</v>
      </c>
      <c r="P285" s="55"/>
      <c r="Q285" s="26"/>
      <c r="R285" s="25"/>
      <c r="S285" s="25"/>
      <c r="T285" s="25"/>
      <c r="U285" s="25"/>
      <c r="V285" s="25"/>
      <c r="W285" s="25"/>
      <c r="X285" s="27"/>
      <c r="Y285" s="27"/>
      <c r="Z285" s="25"/>
      <c r="AA285" s="51"/>
      <c r="AB285" s="29"/>
      <c r="AC285" s="30" t="n">
        <f aca="false">IF(AA285=Tables!J$5,AB285*P285,)</f>
        <v>0</v>
      </c>
      <c r="AD285" s="31"/>
      <c r="AE285" s="31"/>
      <c r="AF285" s="24"/>
      <c r="AG285" s="20"/>
      <c r="AH285" s="25"/>
      <c r="AI285" s="25"/>
      <c r="AW285" s="25"/>
      <c r="AY285" s="25"/>
      <c r="BA285" s="25"/>
      <c r="BC285" s="25"/>
      <c r="BE285" s="25"/>
      <c r="BG285" s="25"/>
    </row>
    <row r="286" s="21" customFormat="true" ht="12.75" hidden="false" customHeight="true" outlineLevel="0" collapsed="false">
      <c r="A286" s="20" t="n">
        <v>19285</v>
      </c>
      <c r="B286" s="21" t="s">
        <v>896</v>
      </c>
      <c r="C286" s="22" t="s">
        <v>897</v>
      </c>
      <c r="D286" s="21" t="s">
        <v>87</v>
      </c>
      <c r="E286" s="22" t="s">
        <v>88</v>
      </c>
      <c r="F286" s="21" t="s">
        <v>64</v>
      </c>
      <c r="G286" s="23" t="s">
        <v>65</v>
      </c>
      <c r="H286" s="23"/>
      <c r="I286" s="23" t="s">
        <v>89</v>
      </c>
      <c r="J286" s="23" t="s">
        <v>67</v>
      </c>
      <c r="K286" s="23" t="s">
        <v>68</v>
      </c>
      <c r="L286" s="23" t="s">
        <v>91</v>
      </c>
      <c r="M286" s="23" t="s">
        <v>92</v>
      </c>
      <c r="N286" s="23" t="s">
        <v>64</v>
      </c>
      <c r="O286" s="24" t="n">
        <v>43594</v>
      </c>
      <c r="P286" s="55"/>
      <c r="Q286" s="26"/>
      <c r="R286" s="25"/>
      <c r="S286" s="25"/>
      <c r="T286" s="25"/>
      <c r="U286" s="25"/>
      <c r="V286" s="25"/>
      <c r="W286" s="25"/>
      <c r="X286" s="27"/>
      <c r="Y286" s="27"/>
      <c r="Z286" s="25"/>
      <c r="AA286" s="51"/>
      <c r="AB286" s="29"/>
      <c r="AC286" s="30" t="n">
        <f aca="false">IF(AA286=Tables!J$5,AB286*P286,)</f>
        <v>0</v>
      </c>
      <c r="AD286" s="31"/>
      <c r="AE286" s="31"/>
      <c r="AF286" s="24"/>
      <c r="AG286" s="20"/>
      <c r="AH286" s="25"/>
      <c r="AI286" s="25"/>
      <c r="AW286" s="25"/>
      <c r="AY286" s="25"/>
      <c r="BA286" s="25"/>
      <c r="BC286" s="25"/>
      <c r="BE286" s="25"/>
      <c r="BG286" s="25"/>
    </row>
    <row r="287" s="21" customFormat="true" ht="12.75" hidden="false" customHeight="true" outlineLevel="0" collapsed="false">
      <c r="A287" s="20" t="n">
        <v>19286</v>
      </c>
      <c r="B287" s="21" t="s">
        <v>898</v>
      </c>
      <c r="C287" s="22" t="s">
        <v>899</v>
      </c>
      <c r="D287" s="21" t="s">
        <v>900</v>
      </c>
      <c r="E287" s="22" t="s">
        <v>88</v>
      </c>
      <c r="F287" s="21" t="s">
        <v>64</v>
      </c>
      <c r="G287" s="23" t="s">
        <v>65</v>
      </c>
      <c r="H287" s="23"/>
      <c r="I287" s="23" t="s">
        <v>105</v>
      </c>
      <c r="J287" s="23" t="s">
        <v>67</v>
      </c>
      <c r="K287" s="23" t="s">
        <v>68</v>
      </c>
      <c r="L287" s="23" t="s">
        <v>901</v>
      </c>
      <c r="M287" s="23" t="s">
        <v>92</v>
      </c>
      <c r="N287" s="23" t="s">
        <v>64</v>
      </c>
      <c r="O287" s="24" t="n">
        <v>43602</v>
      </c>
      <c r="P287" s="25" t="n">
        <v>42292</v>
      </c>
      <c r="Q287" s="26"/>
      <c r="R287" s="25"/>
      <c r="S287" s="25"/>
      <c r="T287" s="25"/>
      <c r="U287" s="25"/>
      <c r="V287" s="25"/>
      <c r="W287" s="25"/>
      <c r="X287" s="27"/>
      <c r="Y287" s="27"/>
      <c r="Z287" s="25"/>
      <c r="AA287" s="28" t="s">
        <v>209</v>
      </c>
      <c r="AB287" s="29"/>
      <c r="AC287" s="30" t="n">
        <f aca="false">IF(AA287=Tables!J$5,AB287*P287,)</f>
        <v>0</v>
      </c>
      <c r="AD287" s="31"/>
      <c r="AE287" s="31"/>
      <c r="AF287" s="24"/>
      <c r="AG287" s="20"/>
      <c r="AH287" s="25"/>
      <c r="AI287" s="25"/>
      <c r="AW287" s="25"/>
      <c r="AY287" s="25"/>
      <c r="BA287" s="25"/>
      <c r="BC287" s="25"/>
      <c r="BE287" s="25"/>
      <c r="BG287" s="25"/>
    </row>
    <row r="288" s="21" customFormat="true" ht="12.75" hidden="false" customHeight="true" outlineLevel="0" collapsed="false">
      <c r="A288" s="20" t="n">
        <v>19287</v>
      </c>
      <c r="B288" s="21" t="s">
        <v>902</v>
      </c>
      <c r="C288" s="21" t="s">
        <v>903</v>
      </c>
      <c r="E288" s="22" t="s">
        <v>88</v>
      </c>
      <c r="F288" s="21" t="s">
        <v>64</v>
      </c>
      <c r="G288" s="23" t="s">
        <v>65</v>
      </c>
      <c r="H288" s="23"/>
      <c r="I288" s="23" t="s">
        <v>173</v>
      </c>
      <c r="J288" s="23" t="s">
        <v>67</v>
      </c>
      <c r="K288" s="23" t="s">
        <v>68</v>
      </c>
      <c r="L288" s="23" t="s">
        <v>91</v>
      </c>
      <c r="M288" s="23" t="s">
        <v>92</v>
      </c>
      <c r="N288" s="23" t="s">
        <v>64</v>
      </c>
      <c r="O288" s="24" t="s">
        <v>223</v>
      </c>
      <c r="P288" s="55"/>
      <c r="Q288" s="26"/>
      <c r="R288" s="25"/>
      <c r="S288" s="25"/>
      <c r="T288" s="25"/>
      <c r="U288" s="25"/>
      <c r="V288" s="25"/>
      <c r="W288" s="25"/>
      <c r="X288" s="27"/>
      <c r="Y288" s="27"/>
      <c r="Z288" s="25"/>
      <c r="AA288" s="51"/>
      <c r="AB288" s="29"/>
      <c r="AC288" s="30" t="n">
        <f aca="false">IF(AA288=Tables!J$5,AB288*P288,)</f>
        <v>0</v>
      </c>
      <c r="AD288" s="31"/>
      <c r="AE288" s="31"/>
      <c r="AF288" s="24"/>
      <c r="AG288" s="20"/>
      <c r="AH288" s="25"/>
      <c r="AI288" s="25"/>
      <c r="AW288" s="25"/>
      <c r="AY288" s="25"/>
      <c r="BA288" s="25"/>
      <c r="BC288" s="25"/>
      <c r="BE288" s="25"/>
      <c r="BG288" s="25"/>
    </row>
    <row r="289" s="21" customFormat="true" ht="12.75" hidden="true" customHeight="true" outlineLevel="0" collapsed="false">
      <c r="A289" s="20" t="n">
        <v>19288</v>
      </c>
      <c r="B289" s="21" t="s">
        <v>904</v>
      </c>
      <c r="C289" s="22" t="s">
        <v>905</v>
      </c>
      <c r="D289" s="21" t="s">
        <v>906</v>
      </c>
      <c r="E289" s="22" t="s">
        <v>254</v>
      </c>
      <c r="F289" s="21" t="s">
        <v>64</v>
      </c>
      <c r="G289" s="23" t="s">
        <v>65</v>
      </c>
      <c r="H289" s="23"/>
      <c r="I289" s="23" t="s">
        <v>66</v>
      </c>
      <c r="J289" s="23" t="s">
        <v>67</v>
      </c>
      <c r="K289" s="23" t="s">
        <v>111</v>
      </c>
      <c r="L289" s="23" t="s">
        <v>116</v>
      </c>
      <c r="M289" s="23" t="s">
        <v>92</v>
      </c>
      <c r="N289" s="23" t="s">
        <v>64</v>
      </c>
      <c r="O289" s="24" t="n">
        <v>43601</v>
      </c>
      <c r="P289" s="25" t="n">
        <v>880</v>
      </c>
      <c r="Q289" s="26"/>
      <c r="R289" s="25"/>
      <c r="S289" s="25"/>
      <c r="T289" s="25"/>
      <c r="U289" s="25"/>
      <c r="V289" s="25"/>
      <c r="W289" s="25"/>
      <c r="X289" s="27"/>
      <c r="Y289" s="27"/>
      <c r="Z289" s="25"/>
      <c r="AA289" s="28" t="s">
        <v>93</v>
      </c>
      <c r="AB289" s="29"/>
      <c r="AC289" s="30" t="n">
        <f aca="false">IF(AA289=Tables!J$5,AB289*P289,)</f>
        <v>0</v>
      </c>
      <c r="AD289" s="31"/>
      <c r="AE289" s="31"/>
      <c r="AF289" s="24"/>
      <c r="AG289" s="20"/>
      <c r="AH289" s="25"/>
      <c r="AI289" s="25"/>
      <c r="AW289" s="25"/>
      <c r="AY289" s="25"/>
      <c r="BA289" s="25"/>
      <c r="BC289" s="25"/>
      <c r="BE289" s="25"/>
      <c r="BG289" s="25"/>
    </row>
    <row r="290" s="21" customFormat="true" ht="12.75" hidden="false" customHeight="true" outlineLevel="0" collapsed="false">
      <c r="A290" s="20" t="n">
        <v>19289</v>
      </c>
      <c r="B290" s="21" t="s">
        <v>907</v>
      </c>
      <c r="C290" s="21" t="s">
        <v>908</v>
      </c>
      <c r="D290" s="21" t="s">
        <v>909</v>
      </c>
      <c r="E290" s="22" t="s">
        <v>910</v>
      </c>
      <c r="F290" s="21" t="s">
        <v>64</v>
      </c>
      <c r="G290" s="23" t="s">
        <v>65</v>
      </c>
      <c r="H290" s="23"/>
      <c r="I290" s="23" t="s">
        <v>66</v>
      </c>
      <c r="J290" s="23" t="s">
        <v>67</v>
      </c>
      <c r="K290" s="23" t="s">
        <v>111</v>
      </c>
      <c r="L290" s="23" t="s">
        <v>116</v>
      </c>
      <c r="M290" s="23" t="s">
        <v>92</v>
      </c>
      <c r="N290" s="23" t="s">
        <v>64</v>
      </c>
      <c r="O290" s="24" t="n">
        <v>43595</v>
      </c>
      <c r="P290" s="25" t="n">
        <v>7850</v>
      </c>
      <c r="Q290" s="26"/>
      <c r="R290" s="25"/>
      <c r="S290" s="25"/>
      <c r="T290" s="25"/>
      <c r="U290" s="25"/>
      <c r="V290" s="25"/>
      <c r="W290" s="25"/>
      <c r="X290" s="27"/>
      <c r="Y290" s="27"/>
      <c r="Z290" s="25"/>
      <c r="AA290" s="28" t="s">
        <v>209</v>
      </c>
      <c r="AB290" s="29"/>
      <c r="AC290" s="30" t="n">
        <f aca="false">IF(AA290=Tables!J$5,AB290*P290,)</f>
        <v>0</v>
      </c>
      <c r="AD290" s="31"/>
      <c r="AE290" s="31"/>
      <c r="AF290" s="24"/>
      <c r="AG290" s="20"/>
      <c r="AH290" s="25"/>
      <c r="AI290" s="25"/>
      <c r="AW290" s="25"/>
      <c r="AY290" s="25"/>
      <c r="BA290" s="25"/>
      <c r="BC290" s="25"/>
      <c r="BE290" s="25"/>
      <c r="BG290" s="25"/>
    </row>
    <row r="291" s="21" customFormat="true" ht="12.75" hidden="false" customHeight="true" outlineLevel="0" collapsed="false">
      <c r="A291" s="20" t="n">
        <v>19290</v>
      </c>
      <c r="B291" s="21" t="s">
        <v>911</v>
      </c>
      <c r="C291" s="22" t="s">
        <v>912</v>
      </c>
      <c r="D291" s="21" t="s">
        <v>913</v>
      </c>
      <c r="E291" s="22" t="s">
        <v>88</v>
      </c>
      <c r="F291" s="21" t="s">
        <v>64</v>
      </c>
      <c r="G291" s="23" t="s">
        <v>65</v>
      </c>
      <c r="H291" s="23"/>
      <c r="I291" s="23" t="s">
        <v>173</v>
      </c>
      <c r="J291" s="23"/>
      <c r="K291" s="23" t="s">
        <v>111</v>
      </c>
      <c r="L291" s="23" t="s">
        <v>914</v>
      </c>
      <c r="M291" s="23" t="s">
        <v>92</v>
      </c>
      <c r="N291" s="23" t="s">
        <v>64</v>
      </c>
      <c r="O291" s="24" t="n">
        <v>43595</v>
      </c>
      <c r="P291" s="25" t="n">
        <v>8786</v>
      </c>
      <c r="Q291" s="26"/>
      <c r="R291" s="25"/>
      <c r="S291" s="25"/>
      <c r="T291" s="25"/>
      <c r="U291" s="25"/>
      <c r="V291" s="25"/>
      <c r="W291" s="25"/>
      <c r="X291" s="27"/>
      <c r="Y291" s="27"/>
      <c r="Z291" s="25"/>
      <c r="AA291" s="51"/>
      <c r="AB291" s="29"/>
      <c r="AC291" s="30" t="n">
        <f aca="false">IF(AA291=Tables!J$5,AB291*P291,)</f>
        <v>0</v>
      </c>
      <c r="AD291" s="31"/>
      <c r="AE291" s="31"/>
      <c r="AF291" s="24"/>
      <c r="AG291" s="20"/>
      <c r="AH291" s="25"/>
      <c r="AI291" s="25"/>
      <c r="AW291" s="25"/>
      <c r="AY291" s="25"/>
      <c r="BA291" s="25"/>
      <c r="BC291" s="25"/>
      <c r="BE291" s="25"/>
      <c r="BG291" s="25"/>
    </row>
    <row r="292" s="21" customFormat="true" ht="12.75" hidden="true" customHeight="true" outlineLevel="0" collapsed="false">
      <c r="A292" s="20" t="n">
        <v>19291</v>
      </c>
      <c r="B292" s="21" t="s">
        <v>915</v>
      </c>
      <c r="C292" s="22" t="s">
        <v>916</v>
      </c>
      <c r="D292" s="21" t="s">
        <v>917</v>
      </c>
      <c r="E292" s="22" t="s">
        <v>275</v>
      </c>
      <c r="F292" s="21" t="s">
        <v>64</v>
      </c>
      <c r="G292" s="23" t="s">
        <v>65</v>
      </c>
      <c r="H292" s="23"/>
      <c r="I292" s="23" t="s">
        <v>306</v>
      </c>
      <c r="J292" s="23" t="s">
        <v>110</v>
      </c>
      <c r="K292" s="23" t="s">
        <v>111</v>
      </c>
      <c r="L292" s="23" t="s">
        <v>116</v>
      </c>
      <c r="M292" s="23" t="s">
        <v>92</v>
      </c>
      <c r="N292" s="23" t="s">
        <v>64</v>
      </c>
      <c r="O292" s="24" t="n">
        <v>43595</v>
      </c>
      <c r="P292" s="25" t="n">
        <v>0</v>
      </c>
      <c r="Q292" s="26"/>
      <c r="R292" s="25"/>
      <c r="S292" s="25"/>
      <c r="T292" s="25"/>
      <c r="U292" s="25"/>
      <c r="V292" s="25"/>
      <c r="W292" s="25"/>
      <c r="X292" s="27"/>
      <c r="Y292" s="27"/>
      <c r="Z292" s="25"/>
      <c r="AA292" s="28" t="s">
        <v>93</v>
      </c>
      <c r="AB292" s="29"/>
      <c r="AC292" s="30" t="n">
        <f aca="false">IF(AA292=Tables!J$5,AB292*P292,)</f>
        <v>0</v>
      </c>
      <c r="AD292" s="31"/>
      <c r="AE292" s="31"/>
      <c r="AF292" s="24"/>
      <c r="AG292" s="20"/>
      <c r="AH292" s="25"/>
      <c r="AI292" s="25"/>
      <c r="AW292" s="25"/>
      <c r="AY292" s="25"/>
      <c r="BA292" s="25"/>
      <c r="BC292" s="25"/>
      <c r="BE292" s="25"/>
      <c r="BG292" s="25"/>
    </row>
    <row r="293" s="21" customFormat="true" ht="12.75" hidden="false" customHeight="true" outlineLevel="0" collapsed="false">
      <c r="A293" s="20" t="n">
        <v>19292</v>
      </c>
      <c r="B293" s="21" t="s">
        <v>918</v>
      </c>
      <c r="C293" s="21" t="s">
        <v>919</v>
      </c>
      <c r="D293" s="22" t="s">
        <v>87</v>
      </c>
      <c r="E293" s="22" t="s">
        <v>88</v>
      </c>
      <c r="F293" s="21" t="s">
        <v>64</v>
      </c>
      <c r="G293" s="23" t="s">
        <v>65</v>
      </c>
      <c r="H293" s="23"/>
      <c r="I293" s="23" t="s">
        <v>89</v>
      </c>
      <c r="J293" s="23" t="s">
        <v>90</v>
      </c>
      <c r="K293" s="23" t="s">
        <v>68</v>
      </c>
      <c r="L293" s="23" t="s">
        <v>80</v>
      </c>
      <c r="M293" s="23" t="s">
        <v>70</v>
      </c>
      <c r="N293" s="23" t="s">
        <v>64</v>
      </c>
      <c r="O293" s="24" t="n">
        <v>43602</v>
      </c>
      <c r="P293" s="55"/>
      <c r="Q293" s="26"/>
      <c r="R293" s="25"/>
      <c r="S293" s="25"/>
      <c r="T293" s="25"/>
      <c r="U293" s="25"/>
      <c r="V293" s="25"/>
      <c r="W293" s="25"/>
      <c r="X293" s="27"/>
      <c r="Y293" s="27"/>
      <c r="Z293" s="25"/>
      <c r="AA293" s="28"/>
      <c r="AB293" s="29"/>
      <c r="AC293" s="30" t="n">
        <f aca="false">IF(AA293=Tables!J$5,AB293*P293,)</f>
        <v>0</v>
      </c>
      <c r="AD293" s="31"/>
      <c r="AE293" s="31"/>
      <c r="AF293" s="24"/>
      <c r="AG293" s="20"/>
      <c r="AH293" s="25"/>
      <c r="AI293" s="25"/>
      <c r="AW293" s="25"/>
      <c r="AY293" s="25"/>
      <c r="BA293" s="25"/>
      <c r="BC293" s="25"/>
      <c r="BE293" s="25"/>
      <c r="BG293" s="25"/>
    </row>
    <row r="294" s="21" customFormat="true" ht="12.75" hidden="true" customHeight="true" outlineLevel="0" collapsed="false">
      <c r="A294" s="20" t="n">
        <v>19293</v>
      </c>
      <c r="B294" s="21" t="s">
        <v>920</v>
      </c>
      <c r="C294" s="22" t="s">
        <v>921</v>
      </c>
      <c r="E294" s="22"/>
      <c r="F294" s="21" t="s">
        <v>64</v>
      </c>
      <c r="G294" s="23" t="s">
        <v>65</v>
      </c>
      <c r="H294" s="23"/>
      <c r="I294" s="23" t="s">
        <v>66</v>
      </c>
      <c r="J294" s="23" t="s">
        <v>78</v>
      </c>
      <c r="K294" s="23" t="s">
        <v>111</v>
      </c>
      <c r="L294" s="23" t="s">
        <v>80</v>
      </c>
      <c r="M294" s="23" t="s">
        <v>70</v>
      </c>
      <c r="N294" s="23" t="s">
        <v>64</v>
      </c>
      <c r="O294" s="24" t="n">
        <v>43600</v>
      </c>
      <c r="P294" s="55"/>
      <c r="Q294" s="26"/>
      <c r="R294" s="25"/>
      <c r="S294" s="25"/>
      <c r="T294" s="25"/>
      <c r="U294" s="25"/>
      <c r="V294" s="25"/>
      <c r="W294" s="25"/>
      <c r="X294" s="27"/>
      <c r="Y294" s="27"/>
      <c r="Z294" s="25"/>
      <c r="AA294" s="28" t="s">
        <v>93</v>
      </c>
      <c r="AB294" s="29"/>
      <c r="AC294" s="30" t="n">
        <f aca="false">IF(AA294=Tables!J$5,AB294*P294,)</f>
        <v>0</v>
      </c>
      <c r="AD294" s="31"/>
      <c r="AE294" s="31"/>
      <c r="AF294" s="24"/>
      <c r="AG294" s="20"/>
      <c r="AH294" s="25"/>
      <c r="AI294" s="25"/>
      <c r="AJ294" s="21" t="s">
        <v>83</v>
      </c>
      <c r="AK294" s="21" t="s">
        <v>922</v>
      </c>
      <c r="AW294" s="25"/>
      <c r="AY294" s="25"/>
      <c r="BA294" s="25"/>
      <c r="BC294" s="25"/>
      <c r="BE294" s="25"/>
      <c r="BG294" s="25"/>
    </row>
    <row r="295" s="21" customFormat="true" ht="12.75" hidden="true" customHeight="true" outlineLevel="0" collapsed="false">
      <c r="A295" s="20" t="n">
        <v>19294</v>
      </c>
      <c r="B295" s="21" t="s">
        <v>923</v>
      </c>
      <c r="C295" s="22" t="s">
        <v>924</v>
      </c>
      <c r="D295" s="21" t="s">
        <v>828</v>
      </c>
      <c r="E295" s="22" t="s">
        <v>88</v>
      </c>
      <c r="F295" s="21" t="s">
        <v>64</v>
      </c>
      <c r="G295" s="23" t="s">
        <v>65</v>
      </c>
      <c r="H295" s="23"/>
      <c r="I295" s="23" t="s">
        <v>77</v>
      </c>
      <c r="J295" s="23" t="s">
        <v>67</v>
      </c>
      <c r="K295" s="23" t="s">
        <v>111</v>
      </c>
      <c r="L295" s="23" t="s">
        <v>91</v>
      </c>
      <c r="M295" s="23" t="s">
        <v>92</v>
      </c>
      <c r="N295" s="23" t="s">
        <v>64</v>
      </c>
      <c r="O295" s="24"/>
      <c r="P295" s="25" t="n">
        <v>0</v>
      </c>
      <c r="Q295" s="26"/>
      <c r="R295" s="25"/>
      <c r="S295" s="25"/>
      <c r="T295" s="25"/>
      <c r="U295" s="25"/>
      <c r="V295" s="25"/>
      <c r="W295" s="25"/>
      <c r="X295" s="27"/>
      <c r="Y295" s="27"/>
      <c r="Z295" s="25"/>
      <c r="AA295" s="28" t="s">
        <v>184</v>
      </c>
      <c r="AB295" s="29"/>
      <c r="AC295" s="30" t="n">
        <f aca="false">IF(AA295=Tables!J$5,AB295*P295,)</f>
        <v>0</v>
      </c>
      <c r="AD295" s="31"/>
      <c r="AE295" s="31"/>
      <c r="AF295" s="24"/>
      <c r="AG295" s="20"/>
      <c r="AH295" s="25"/>
      <c r="AI295" s="25"/>
      <c r="AW295" s="25"/>
      <c r="AY295" s="25"/>
      <c r="BA295" s="25"/>
      <c r="BC295" s="25"/>
      <c r="BE295" s="25"/>
      <c r="BG295" s="25"/>
    </row>
    <row r="296" s="21" customFormat="true" ht="12.75" hidden="false" customHeight="true" outlineLevel="0" collapsed="false">
      <c r="A296" s="20" t="n">
        <v>19295</v>
      </c>
      <c r="B296" s="21" t="s">
        <v>925</v>
      </c>
      <c r="C296" s="22" t="s">
        <v>926</v>
      </c>
      <c r="D296" s="21" t="s">
        <v>87</v>
      </c>
      <c r="E296" s="22" t="s">
        <v>88</v>
      </c>
      <c r="F296" s="21" t="s">
        <v>64</v>
      </c>
      <c r="G296" s="23" t="s">
        <v>65</v>
      </c>
      <c r="H296" s="23"/>
      <c r="I296" s="23" t="s">
        <v>89</v>
      </c>
      <c r="J296" s="23" t="s">
        <v>67</v>
      </c>
      <c r="K296" s="23" t="s">
        <v>111</v>
      </c>
      <c r="L296" s="23" t="s">
        <v>91</v>
      </c>
      <c r="M296" s="23" t="s">
        <v>92</v>
      </c>
      <c r="N296" s="23" t="s">
        <v>64</v>
      </c>
      <c r="O296" s="24" t="n">
        <v>43600</v>
      </c>
      <c r="P296" s="55"/>
      <c r="Q296" s="26"/>
      <c r="R296" s="25"/>
      <c r="S296" s="25"/>
      <c r="T296" s="25"/>
      <c r="U296" s="25"/>
      <c r="V296" s="25"/>
      <c r="W296" s="25"/>
      <c r="X296" s="27"/>
      <c r="Y296" s="27"/>
      <c r="Z296" s="25"/>
      <c r="AA296" s="51"/>
      <c r="AB296" s="29"/>
      <c r="AC296" s="30" t="n">
        <f aca="false">IF(AA296=Tables!J$5,AB296*P296,)</f>
        <v>0</v>
      </c>
      <c r="AD296" s="31"/>
      <c r="AE296" s="31"/>
      <c r="AF296" s="24"/>
      <c r="AG296" s="20"/>
      <c r="AH296" s="25"/>
      <c r="AI296" s="25"/>
      <c r="AW296" s="25"/>
      <c r="AY296" s="25"/>
      <c r="BA296" s="25"/>
      <c r="BC296" s="25"/>
      <c r="BE296" s="25"/>
      <c r="BG296" s="25"/>
    </row>
    <row r="297" s="21" customFormat="true" ht="12.75" hidden="false" customHeight="true" outlineLevel="0" collapsed="false">
      <c r="A297" s="20" t="n">
        <v>19296</v>
      </c>
      <c r="B297" s="21" t="s">
        <v>927</v>
      </c>
      <c r="C297" s="22" t="s">
        <v>66</v>
      </c>
      <c r="D297" s="21" t="s">
        <v>87</v>
      </c>
      <c r="E297" s="22" t="s">
        <v>88</v>
      </c>
      <c r="F297" s="21" t="s">
        <v>64</v>
      </c>
      <c r="G297" s="23" t="s">
        <v>65</v>
      </c>
      <c r="H297" s="23"/>
      <c r="I297" s="23" t="s">
        <v>89</v>
      </c>
      <c r="J297" s="23" t="s">
        <v>67</v>
      </c>
      <c r="K297" s="23" t="s">
        <v>111</v>
      </c>
      <c r="L297" s="23" t="s">
        <v>91</v>
      </c>
      <c r="M297" s="23" t="s">
        <v>92</v>
      </c>
      <c r="N297" s="23" t="s">
        <v>64</v>
      </c>
      <c r="O297" s="24" t="n">
        <v>43600</v>
      </c>
      <c r="P297" s="55"/>
      <c r="Q297" s="26"/>
      <c r="R297" s="25"/>
      <c r="S297" s="25"/>
      <c r="T297" s="25"/>
      <c r="U297" s="25"/>
      <c r="V297" s="25"/>
      <c r="W297" s="25"/>
      <c r="X297" s="27"/>
      <c r="Y297" s="27"/>
      <c r="Z297" s="25"/>
      <c r="AA297" s="51"/>
      <c r="AB297" s="29"/>
      <c r="AC297" s="30" t="n">
        <f aca="false">IF(AA297=Tables!J$5,AB297*P297,)</f>
        <v>0</v>
      </c>
      <c r="AD297" s="31"/>
      <c r="AE297" s="31"/>
      <c r="AF297" s="24"/>
      <c r="AG297" s="20"/>
      <c r="AH297" s="25"/>
      <c r="AI297" s="25"/>
      <c r="AW297" s="25"/>
      <c r="AY297" s="25"/>
      <c r="BA297" s="25"/>
      <c r="BC297" s="25"/>
      <c r="BE297" s="25"/>
      <c r="BG297" s="25"/>
    </row>
    <row r="298" s="21" customFormat="true" ht="12.75" hidden="false" customHeight="true" outlineLevel="0" collapsed="false">
      <c r="A298" s="20" t="n">
        <v>19297</v>
      </c>
      <c r="B298" s="21" t="s">
        <v>928</v>
      </c>
      <c r="C298" s="22" t="s">
        <v>929</v>
      </c>
      <c r="D298" s="21" t="s">
        <v>930</v>
      </c>
      <c r="E298" s="22" t="s">
        <v>88</v>
      </c>
      <c r="F298" s="21" t="s">
        <v>64</v>
      </c>
      <c r="G298" s="23" t="s">
        <v>65</v>
      </c>
      <c r="H298" s="23"/>
      <c r="I298" s="23" t="s">
        <v>66</v>
      </c>
      <c r="J298" s="23" t="s">
        <v>67</v>
      </c>
      <c r="K298" s="23" t="s">
        <v>68</v>
      </c>
      <c r="L298" s="23" t="s">
        <v>106</v>
      </c>
      <c r="M298" s="23" t="s">
        <v>70</v>
      </c>
      <c r="N298" s="23" t="s">
        <v>64</v>
      </c>
      <c r="O298" s="24" t="n">
        <v>43608</v>
      </c>
      <c r="P298" s="55"/>
      <c r="Q298" s="26"/>
      <c r="R298" s="25"/>
      <c r="S298" s="25"/>
      <c r="T298" s="25"/>
      <c r="U298" s="25"/>
      <c r="V298" s="25"/>
      <c r="W298" s="25"/>
      <c r="X298" s="27"/>
      <c r="Y298" s="27"/>
      <c r="Z298" s="25"/>
      <c r="AA298" s="51"/>
      <c r="AB298" s="29"/>
      <c r="AC298" s="30" t="n">
        <f aca="false">IF(AA298=Tables!J$5,AB298*P298,)</f>
        <v>0</v>
      </c>
      <c r="AD298" s="31"/>
      <c r="AE298" s="31"/>
      <c r="AF298" s="24"/>
      <c r="AG298" s="20"/>
      <c r="AH298" s="25"/>
      <c r="AI298" s="25"/>
      <c r="AW298" s="25"/>
      <c r="AY298" s="25"/>
      <c r="BA298" s="25"/>
      <c r="BC298" s="25"/>
      <c r="BE298" s="25"/>
      <c r="BG298" s="25"/>
    </row>
    <row r="299" s="21" customFormat="true" ht="12.75" hidden="true" customHeight="true" outlineLevel="0" collapsed="false">
      <c r="A299" s="20" t="n">
        <v>19298</v>
      </c>
      <c r="B299" s="21" t="s">
        <v>931</v>
      </c>
      <c r="C299" s="22" t="s">
        <v>441</v>
      </c>
      <c r="D299" s="21" t="s">
        <v>442</v>
      </c>
      <c r="E299" s="22" t="s">
        <v>443</v>
      </c>
      <c r="F299" s="21" t="s">
        <v>64</v>
      </c>
      <c r="G299" s="23" t="s">
        <v>65</v>
      </c>
      <c r="H299" s="23" t="n">
        <v>44736</v>
      </c>
      <c r="I299" s="23" t="s">
        <v>66</v>
      </c>
      <c r="J299" s="23" t="s">
        <v>67</v>
      </c>
      <c r="K299" s="23" t="s">
        <v>68</v>
      </c>
      <c r="L299" s="23" t="s">
        <v>69</v>
      </c>
      <c r="M299" s="23" t="s">
        <v>70</v>
      </c>
      <c r="N299" s="23" t="s">
        <v>64</v>
      </c>
      <c r="O299" s="24" t="n">
        <v>43608</v>
      </c>
      <c r="P299" s="25" t="n">
        <v>1952002</v>
      </c>
      <c r="Q299" s="26" t="n">
        <f aca="false">P299/H299</f>
        <v>43.6338072246066</v>
      </c>
      <c r="R299" s="25"/>
      <c r="S299" s="25"/>
      <c r="T299" s="25"/>
      <c r="U299" s="25"/>
      <c r="V299" s="25"/>
      <c r="W299" s="25"/>
      <c r="X299" s="27"/>
      <c r="Y299" s="27"/>
      <c r="Z299" s="25"/>
      <c r="AA299" s="28" t="s">
        <v>93</v>
      </c>
      <c r="AB299" s="29" t="n">
        <v>0.3</v>
      </c>
      <c r="AC299" s="30" t="n">
        <f aca="false">IF(AA299=Tables!J$5,AB299*P299,)</f>
        <v>0</v>
      </c>
      <c r="AD299" s="31"/>
      <c r="AE299" s="31"/>
      <c r="AF299" s="24"/>
      <c r="AG299" s="20"/>
      <c r="AH299" s="25"/>
      <c r="AI299" s="25"/>
      <c r="AL299" s="21" t="s">
        <v>98</v>
      </c>
      <c r="AM299" s="21" t="s">
        <v>213</v>
      </c>
      <c r="AV299" s="21" t="s">
        <v>129</v>
      </c>
      <c r="AW299" s="25"/>
      <c r="AY299" s="25"/>
      <c r="BA299" s="25"/>
      <c r="BC299" s="25"/>
      <c r="BE299" s="25"/>
      <c r="BG299" s="25"/>
    </row>
    <row r="300" s="21" customFormat="true" ht="12.75" hidden="false" customHeight="true" outlineLevel="0" collapsed="false">
      <c r="A300" s="20" t="n">
        <v>19299</v>
      </c>
      <c r="B300" s="21" t="s">
        <v>932</v>
      </c>
      <c r="C300" s="22" t="s">
        <v>933</v>
      </c>
      <c r="D300" s="21" t="s">
        <v>87</v>
      </c>
      <c r="E300" s="22" t="s">
        <v>88</v>
      </c>
      <c r="F300" s="21" t="s">
        <v>64</v>
      </c>
      <c r="G300" s="23" t="s">
        <v>65</v>
      </c>
      <c r="H300" s="23"/>
      <c r="I300" s="23" t="s">
        <v>89</v>
      </c>
      <c r="J300" s="23" t="s">
        <v>67</v>
      </c>
      <c r="K300" s="23" t="s">
        <v>111</v>
      </c>
      <c r="L300" s="23" t="s">
        <v>91</v>
      </c>
      <c r="M300" s="23" t="s">
        <v>92</v>
      </c>
      <c r="N300" s="23" t="s">
        <v>64</v>
      </c>
      <c r="O300" s="24" t="n">
        <v>43605</v>
      </c>
      <c r="P300" s="55"/>
      <c r="Q300" s="26"/>
      <c r="R300" s="25"/>
      <c r="S300" s="25"/>
      <c r="T300" s="25"/>
      <c r="U300" s="25"/>
      <c r="V300" s="25"/>
      <c r="W300" s="25"/>
      <c r="X300" s="27"/>
      <c r="Y300" s="27"/>
      <c r="Z300" s="25"/>
      <c r="AA300" s="51"/>
      <c r="AB300" s="29"/>
      <c r="AC300" s="30" t="n">
        <f aca="false">IF(AA300=Tables!J$5,AB300*P300,)</f>
        <v>0</v>
      </c>
      <c r="AD300" s="31"/>
      <c r="AE300" s="31"/>
      <c r="AF300" s="24"/>
      <c r="AG300" s="20"/>
      <c r="AH300" s="25"/>
      <c r="AI300" s="25"/>
      <c r="AW300" s="25"/>
      <c r="AY300" s="25"/>
      <c r="BA300" s="25"/>
      <c r="BC300" s="25"/>
      <c r="BE300" s="25"/>
      <c r="BG300" s="25"/>
    </row>
    <row r="301" s="21" customFormat="true" ht="12.75" hidden="false" customHeight="true" outlineLevel="0" collapsed="false">
      <c r="A301" s="20" t="n">
        <v>19300</v>
      </c>
      <c r="B301" s="21" t="s">
        <v>934</v>
      </c>
      <c r="C301" s="22" t="s">
        <v>563</v>
      </c>
      <c r="D301" s="21" t="s">
        <v>935</v>
      </c>
      <c r="E301" s="22" t="s">
        <v>512</v>
      </c>
      <c r="F301" s="21" t="s">
        <v>64</v>
      </c>
      <c r="G301" s="23" t="s">
        <v>104</v>
      </c>
      <c r="H301" s="23"/>
      <c r="I301" s="23" t="s">
        <v>89</v>
      </c>
      <c r="J301" s="23" t="s">
        <v>78</v>
      </c>
      <c r="K301" s="23" t="s">
        <v>111</v>
      </c>
      <c r="L301" s="23" t="s">
        <v>91</v>
      </c>
      <c r="M301" s="23" t="s">
        <v>92</v>
      </c>
      <c r="N301" s="23" t="s">
        <v>64</v>
      </c>
      <c r="O301" s="24" t="n">
        <v>43613</v>
      </c>
      <c r="P301" s="55"/>
      <c r="Q301" s="26"/>
      <c r="R301" s="25"/>
      <c r="S301" s="25"/>
      <c r="T301" s="25"/>
      <c r="U301" s="25"/>
      <c r="V301" s="25"/>
      <c r="W301" s="25"/>
      <c r="X301" s="27"/>
      <c r="Y301" s="27"/>
      <c r="Z301" s="25"/>
      <c r="AA301" s="51"/>
      <c r="AB301" s="29"/>
      <c r="AC301" s="30" t="n">
        <f aca="false">IF(AA301=Tables!J$5,AB301*P301,)</f>
        <v>0</v>
      </c>
      <c r="AD301" s="31"/>
      <c r="AE301" s="31"/>
      <c r="AF301" s="24"/>
      <c r="AG301" s="20"/>
      <c r="AH301" s="25"/>
      <c r="AI301" s="25"/>
      <c r="AW301" s="25"/>
      <c r="AY301" s="25"/>
      <c r="BA301" s="25"/>
      <c r="BC301" s="25"/>
      <c r="BE301" s="25"/>
      <c r="BG301" s="25"/>
    </row>
    <row r="302" s="21" customFormat="true" ht="12.75" hidden="false" customHeight="true" outlineLevel="0" collapsed="false">
      <c r="A302" s="20" t="n">
        <v>19301</v>
      </c>
      <c r="B302" s="21" t="s">
        <v>936</v>
      </c>
      <c r="C302" s="22" t="s">
        <v>937</v>
      </c>
      <c r="D302" s="21" t="s">
        <v>247</v>
      </c>
      <c r="E302" s="22" t="s">
        <v>88</v>
      </c>
      <c r="F302" s="21" t="s">
        <v>64</v>
      </c>
      <c r="G302" s="23" t="s">
        <v>65</v>
      </c>
      <c r="H302" s="23"/>
      <c r="I302" s="23" t="s">
        <v>306</v>
      </c>
      <c r="J302" s="23" t="s">
        <v>110</v>
      </c>
      <c r="K302" s="23" t="s">
        <v>111</v>
      </c>
      <c r="L302" s="23" t="s">
        <v>914</v>
      </c>
      <c r="M302" s="23" t="s">
        <v>92</v>
      </c>
      <c r="N302" s="23" t="s">
        <v>64</v>
      </c>
      <c r="O302" s="24" t="n">
        <v>43607</v>
      </c>
      <c r="P302" s="55"/>
      <c r="Q302" s="26"/>
      <c r="R302" s="25"/>
      <c r="S302" s="25"/>
      <c r="T302" s="25"/>
      <c r="U302" s="25"/>
      <c r="V302" s="25"/>
      <c r="W302" s="25"/>
      <c r="X302" s="27"/>
      <c r="Y302" s="27"/>
      <c r="Z302" s="25"/>
      <c r="AA302" s="51"/>
      <c r="AB302" s="29"/>
      <c r="AC302" s="30" t="n">
        <f aca="false">IF(AA302=Tables!J$5,AB302*P302,)</f>
        <v>0</v>
      </c>
      <c r="AD302" s="31"/>
      <c r="AE302" s="31"/>
      <c r="AF302" s="24"/>
      <c r="AG302" s="20"/>
      <c r="AH302" s="25"/>
      <c r="AI302" s="25"/>
      <c r="AW302" s="25"/>
      <c r="AY302" s="25"/>
      <c r="BA302" s="25"/>
      <c r="BC302" s="25"/>
      <c r="BE302" s="25"/>
      <c r="BG302" s="25"/>
    </row>
    <row r="303" s="21" customFormat="true" ht="12.75" hidden="true" customHeight="true" outlineLevel="0" collapsed="false">
      <c r="A303" s="20" t="n">
        <v>19302</v>
      </c>
      <c r="B303" s="21" t="s">
        <v>938</v>
      </c>
      <c r="C303" s="22" t="s">
        <v>939</v>
      </c>
      <c r="D303" s="21" t="s">
        <v>940</v>
      </c>
      <c r="E303" s="22" t="s">
        <v>283</v>
      </c>
      <c r="F303" s="21" t="s">
        <v>64</v>
      </c>
      <c r="G303" s="23" t="s">
        <v>65</v>
      </c>
      <c r="H303" s="23"/>
      <c r="I303" s="23" t="s">
        <v>173</v>
      </c>
      <c r="J303" s="23" t="s">
        <v>67</v>
      </c>
      <c r="K303" s="23" t="s">
        <v>111</v>
      </c>
      <c r="L303" s="23" t="s">
        <v>116</v>
      </c>
      <c r="M303" s="23" t="s">
        <v>92</v>
      </c>
      <c r="N303" s="23" t="s">
        <v>64</v>
      </c>
      <c r="O303" s="24" t="n">
        <v>43607</v>
      </c>
      <c r="P303" s="25" t="n">
        <v>1300</v>
      </c>
      <c r="Q303" s="26"/>
      <c r="R303" s="25"/>
      <c r="S303" s="25"/>
      <c r="T303" s="25"/>
      <c r="U303" s="25"/>
      <c r="V303" s="25"/>
      <c r="W303" s="25"/>
      <c r="X303" s="27"/>
      <c r="Y303" s="27"/>
      <c r="Z303" s="25"/>
      <c r="AA303" s="28" t="s">
        <v>93</v>
      </c>
      <c r="AB303" s="29"/>
      <c r="AC303" s="30" t="n">
        <f aca="false">IF(AA303=Tables!J$5,AB303*P303,)</f>
        <v>0</v>
      </c>
      <c r="AD303" s="31"/>
      <c r="AE303" s="31"/>
      <c r="AF303" s="24"/>
      <c r="AG303" s="20"/>
      <c r="AH303" s="25"/>
      <c r="AI303" s="25"/>
      <c r="AW303" s="25"/>
      <c r="AY303" s="25"/>
      <c r="BA303" s="25"/>
      <c r="BC303" s="25"/>
      <c r="BE303" s="25"/>
      <c r="BG303" s="25"/>
    </row>
    <row r="304" s="21" customFormat="true" ht="12.75" hidden="false" customHeight="true" outlineLevel="0" collapsed="false">
      <c r="A304" s="20" t="n">
        <v>19303</v>
      </c>
      <c r="B304" s="21" t="s">
        <v>941</v>
      </c>
      <c r="C304" s="22" t="s">
        <v>942</v>
      </c>
      <c r="D304" s="21" t="s">
        <v>87</v>
      </c>
      <c r="E304" s="22" t="s">
        <v>88</v>
      </c>
      <c r="F304" s="21" t="s">
        <v>64</v>
      </c>
      <c r="G304" s="23" t="s">
        <v>65</v>
      </c>
      <c r="H304" s="23"/>
      <c r="I304" s="23" t="s">
        <v>89</v>
      </c>
      <c r="J304" s="23" t="s">
        <v>67</v>
      </c>
      <c r="K304" s="23" t="s">
        <v>111</v>
      </c>
      <c r="L304" s="23" t="s">
        <v>91</v>
      </c>
      <c r="M304" s="23" t="s">
        <v>92</v>
      </c>
      <c r="N304" s="23" t="s">
        <v>64</v>
      </c>
      <c r="O304" s="24" t="n">
        <v>43608</v>
      </c>
      <c r="P304" s="25" t="n">
        <v>26820</v>
      </c>
      <c r="Q304" s="26"/>
      <c r="R304" s="25"/>
      <c r="S304" s="25"/>
      <c r="T304" s="25"/>
      <c r="U304" s="25"/>
      <c r="V304" s="25"/>
      <c r="W304" s="25"/>
      <c r="X304" s="27"/>
      <c r="Y304" s="27"/>
      <c r="Z304" s="25"/>
      <c r="AA304" s="28" t="s">
        <v>209</v>
      </c>
      <c r="AB304" s="29" t="n">
        <v>1</v>
      </c>
      <c r="AC304" s="30" t="n">
        <f aca="false">IF(AA304=Tables!J$5,AB304*P304,)</f>
        <v>26820</v>
      </c>
      <c r="AD304" s="31"/>
      <c r="AE304" s="31"/>
      <c r="AF304" s="24"/>
      <c r="AG304" s="20"/>
      <c r="AH304" s="25"/>
      <c r="AI304" s="25"/>
      <c r="AW304" s="25"/>
      <c r="AY304" s="25"/>
      <c r="BA304" s="25"/>
      <c r="BC304" s="25"/>
      <c r="BE304" s="25"/>
      <c r="BG304" s="25"/>
    </row>
    <row r="305" s="21" customFormat="true" ht="12.75" hidden="true" customHeight="true" outlineLevel="0" collapsed="false">
      <c r="A305" s="20" t="n">
        <v>19304</v>
      </c>
      <c r="B305" s="21" t="s">
        <v>943</v>
      </c>
      <c r="C305" s="21" t="s">
        <v>944</v>
      </c>
      <c r="D305" s="21" t="s">
        <v>945</v>
      </c>
      <c r="E305" s="21" t="s">
        <v>645</v>
      </c>
      <c r="F305" s="21" t="s">
        <v>64</v>
      </c>
      <c r="G305" s="23" t="s">
        <v>65</v>
      </c>
      <c r="H305" s="58" t="n">
        <v>59421</v>
      </c>
      <c r="I305" s="21" t="s">
        <v>946</v>
      </c>
      <c r="J305" s="23" t="s">
        <v>67</v>
      </c>
      <c r="K305" s="23" t="s">
        <v>68</v>
      </c>
      <c r="L305" s="23" t="s">
        <v>69</v>
      </c>
      <c r="M305" s="23" t="s">
        <v>70</v>
      </c>
      <c r="N305" s="23" t="s">
        <v>64</v>
      </c>
      <c r="O305" s="24" t="n">
        <v>43629</v>
      </c>
      <c r="P305" s="25" t="n">
        <v>2273802</v>
      </c>
      <c r="Q305" s="26" t="n">
        <f aca="false">P305/H305</f>
        <v>38.2659665774726</v>
      </c>
      <c r="R305" s="25" t="n">
        <v>16638</v>
      </c>
      <c r="S305" s="25" t="n">
        <v>97271</v>
      </c>
      <c r="T305" s="25" t="n">
        <v>83082</v>
      </c>
      <c r="U305" s="25"/>
      <c r="V305" s="25"/>
      <c r="W305" s="25"/>
      <c r="X305" s="27"/>
      <c r="Y305" s="27"/>
      <c r="Z305" s="25"/>
      <c r="AA305" s="28" t="s">
        <v>93</v>
      </c>
      <c r="AB305" s="29"/>
      <c r="AC305" s="30" t="n">
        <f aca="false">IF(AA305=Tables!J$5,AB305*P305,)</f>
        <v>0</v>
      </c>
      <c r="AD305" s="31"/>
      <c r="AE305" s="31"/>
      <c r="AF305" s="24"/>
      <c r="AG305" s="20"/>
      <c r="AH305" s="25"/>
      <c r="AI305" s="25"/>
      <c r="AL305" s="21" t="s">
        <v>947</v>
      </c>
      <c r="AM305" s="21" t="s">
        <v>948</v>
      </c>
      <c r="AW305" s="25"/>
      <c r="AY305" s="25"/>
      <c r="BA305" s="25"/>
      <c r="BC305" s="25"/>
      <c r="BE305" s="25"/>
      <c r="BG305" s="25"/>
    </row>
    <row r="306" s="21" customFormat="true" ht="12.75" hidden="false" customHeight="true" outlineLevel="0" collapsed="false">
      <c r="A306" s="20" t="n">
        <v>19305</v>
      </c>
      <c r="B306" s="21" t="s">
        <v>949</v>
      </c>
      <c r="C306" s="22" t="s">
        <v>950</v>
      </c>
      <c r="D306" s="21" t="s">
        <v>414</v>
      </c>
      <c r="E306" s="22" t="s">
        <v>415</v>
      </c>
      <c r="F306" s="21" t="s">
        <v>64</v>
      </c>
      <c r="G306" s="23" t="s">
        <v>65</v>
      </c>
      <c r="H306" s="23"/>
      <c r="I306" s="23" t="s">
        <v>66</v>
      </c>
      <c r="J306" s="23" t="s">
        <v>67</v>
      </c>
      <c r="K306" s="23" t="s">
        <v>111</v>
      </c>
      <c r="L306" s="23" t="s">
        <v>116</v>
      </c>
      <c r="M306" s="23" t="s">
        <v>92</v>
      </c>
      <c r="N306" s="23" t="s">
        <v>64</v>
      </c>
      <c r="O306" s="24" t="n">
        <v>43613</v>
      </c>
      <c r="P306" s="25" t="n">
        <v>1960</v>
      </c>
      <c r="Q306" s="26"/>
      <c r="R306" s="25"/>
      <c r="S306" s="25"/>
      <c r="T306" s="25"/>
      <c r="U306" s="25"/>
      <c r="V306" s="25"/>
      <c r="W306" s="25"/>
      <c r="X306" s="27"/>
      <c r="Y306" s="27"/>
      <c r="Z306" s="25"/>
      <c r="AA306" s="28" t="s">
        <v>209</v>
      </c>
      <c r="AB306" s="29"/>
      <c r="AC306" s="30" t="n">
        <f aca="false">IF(AA306=Tables!J$5,AB306*P306,)</f>
        <v>0</v>
      </c>
      <c r="AD306" s="31"/>
      <c r="AE306" s="31"/>
      <c r="AF306" s="24"/>
      <c r="AG306" s="20"/>
      <c r="AH306" s="25"/>
      <c r="AI306" s="25"/>
      <c r="AW306" s="25"/>
      <c r="AY306" s="25"/>
      <c r="BA306" s="25"/>
      <c r="BC306" s="25"/>
      <c r="BE306" s="25"/>
      <c r="BG306" s="25"/>
    </row>
    <row r="307" s="21" customFormat="true" ht="12.75" hidden="true" customHeight="true" outlineLevel="0" collapsed="false">
      <c r="A307" s="20" t="n">
        <v>19306</v>
      </c>
      <c r="B307" s="21" t="s">
        <v>951</v>
      </c>
      <c r="C307" s="21" t="s">
        <v>952</v>
      </c>
      <c r="D307" s="22" t="s">
        <v>953</v>
      </c>
      <c r="E307" s="22" t="s">
        <v>954</v>
      </c>
      <c r="F307" s="21" t="s">
        <v>64</v>
      </c>
      <c r="G307" s="23" t="s">
        <v>65</v>
      </c>
      <c r="H307" s="23"/>
      <c r="I307" s="23" t="s">
        <v>767</v>
      </c>
      <c r="J307" s="23" t="s">
        <v>67</v>
      </c>
      <c r="K307" s="23" t="s">
        <v>111</v>
      </c>
      <c r="L307" s="23" t="s">
        <v>116</v>
      </c>
      <c r="M307" s="23" t="s">
        <v>92</v>
      </c>
      <c r="N307" s="23" t="s">
        <v>64</v>
      </c>
      <c r="O307" s="24" t="n">
        <v>43614</v>
      </c>
      <c r="P307" s="25" t="n">
        <v>83980</v>
      </c>
      <c r="Q307" s="26"/>
      <c r="R307" s="25"/>
      <c r="S307" s="25"/>
      <c r="T307" s="25"/>
      <c r="U307" s="25"/>
      <c r="V307" s="25"/>
      <c r="W307" s="25"/>
      <c r="X307" s="27"/>
      <c r="Y307" s="27"/>
      <c r="Z307" s="25"/>
      <c r="AA307" s="28" t="s">
        <v>141</v>
      </c>
      <c r="AB307" s="29"/>
      <c r="AC307" s="30" t="n">
        <f aca="false">IF(AA307=Tables!J$5,AB307*P307,)</f>
        <v>0</v>
      </c>
      <c r="AD307" s="31"/>
      <c r="AE307" s="31"/>
      <c r="AF307" s="24"/>
      <c r="AG307" s="20"/>
      <c r="AH307" s="25"/>
      <c r="AI307" s="25"/>
      <c r="AW307" s="25"/>
      <c r="AY307" s="25"/>
      <c r="BA307" s="25"/>
      <c r="BC307" s="25"/>
      <c r="BE307" s="25"/>
      <c r="BG307" s="25"/>
    </row>
    <row r="308" s="21" customFormat="true" ht="12.75" hidden="false" customHeight="true" outlineLevel="0" collapsed="false">
      <c r="A308" s="20" t="n">
        <v>19307</v>
      </c>
      <c r="B308" s="21" t="s">
        <v>955</v>
      </c>
      <c r="C308" s="22" t="s">
        <v>956</v>
      </c>
      <c r="D308" s="21" t="s">
        <v>957</v>
      </c>
      <c r="E308" s="22" t="s">
        <v>958</v>
      </c>
      <c r="F308" s="21" t="s">
        <v>64</v>
      </c>
      <c r="G308" s="23" t="s">
        <v>65</v>
      </c>
      <c r="H308" s="23" t="n">
        <v>2024</v>
      </c>
      <c r="I308" s="23" t="s">
        <v>105</v>
      </c>
      <c r="J308" s="23" t="s">
        <v>78</v>
      </c>
      <c r="K308" s="23" t="s">
        <v>68</v>
      </c>
      <c r="L308" s="23" t="s">
        <v>80</v>
      </c>
      <c r="M308" s="23" t="s">
        <v>70</v>
      </c>
      <c r="N308" s="23" t="s">
        <v>64</v>
      </c>
      <c r="O308" s="24" t="n">
        <v>43614</v>
      </c>
      <c r="P308" s="25" t="n">
        <v>15796</v>
      </c>
      <c r="Q308" s="26" t="n">
        <f aca="false">P308/H308</f>
        <v>7.80434782608696</v>
      </c>
      <c r="R308" s="25"/>
      <c r="S308" s="25"/>
      <c r="T308" s="25"/>
      <c r="U308" s="25"/>
      <c r="V308" s="25"/>
      <c r="W308" s="25"/>
      <c r="X308" s="27" t="n">
        <v>0.15</v>
      </c>
      <c r="Y308" s="27" t="n">
        <v>0.05</v>
      </c>
      <c r="Z308" s="25"/>
      <c r="AA308" s="28" t="s">
        <v>209</v>
      </c>
      <c r="AB308" s="29" t="n">
        <v>0.3</v>
      </c>
      <c r="AC308" s="30" t="n">
        <f aca="false">IF(AA308=Tables!J$5,AB308*P308,)</f>
        <v>4738.8</v>
      </c>
      <c r="AD308" s="31"/>
      <c r="AE308" s="31"/>
      <c r="AF308" s="24"/>
      <c r="AG308" s="20"/>
      <c r="AH308" s="25"/>
      <c r="AI308" s="25"/>
      <c r="AL308" s="21" t="s">
        <v>959</v>
      </c>
      <c r="AM308" s="21" t="s">
        <v>960</v>
      </c>
      <c r="AW308" s="25"/>
      <c r="AY308" s="25"/>
      <c r="BA308" s="25"/>
      <c r="BC308" s="25"/>
      <c r="BE308" s="25"/>
      <c r="BG308" s="25"/>
    </row>
    <row r="309" s="21" customFormat="true" ht="12.75" hidden="true" customHeight="true" outlineLevel="0" collapsed="false">
      <c r="A309" s="20" t="n">
        <v>19308</v>
      </c>
      <c r="B309" s="21" t="s">
        <v>961</v>
      </c>
      <c r="C309" s="22" t="s">
        <v>962</v>
      </c>
      <c r="D309" s="21" t="s">
        <v>87</v>
      </c>
      <c r="E309" s="22" t="s">
        <v>88</v>
      </c>
      <c r="F309" s="21" t="s">
        <v>64</v>
      </c>
      <c r="G309" s="23" t="s">
        <v>65</v>
      </c>
      <c r="H309" s="23"/>
      <c r="I309" s="23" t="s">
        <v>89</v>
      </c>
      <c r="J309" s="23" t="s">
        <v>78</v>
      </c>
      <c r="K309" s="23" t="s">
        <v>111</v>
      </c>
      <c r="L309" s="23" t="s">
        <v>91</v>
      </c>
      <c r="M309" s="23" t="s">
        <v>92</v>
      </c>
      <c r="N309" s="23" t="s">
        <v>64</v>
      </c>
      <c r="O309" s="24" t="n">
        <v>43614</v>
      </c>
      <c r="P309" s="25" t="n">
        <v>1900</v>
      </c>
      <c r="Q309" s="26"/>
      <c r="R309" s="25"/>
      <c r="S309" s="25"/>
      <c r="T309" s="25"/>
      <c r="U309" s="25"/>
      <c r="V309" s="25"/>
      <c r="W309" s="25"/>
      <c r="X309" s="27"/>
      <c r="Y309" s="27"/>
      <c r="Z309" s="25"/>
      <c r="AA309" s="28" t="s">
        <v>93</v>
      </c>
      <c r="AB309" s="29"/>
      <c r="AC309" s="30" t="n">
        <f aca="false">IF(AA309=Tables!J$5,AB309*P309,)</f>
        <v>0</v>
      </c>
      <c r="AD309" s="31"/>
      <c r="AE309" s="31"/>
      <c r="AF309" s="24"/>
      <c r="AG309" s="20"/>
      <c r="AH309" s="25"/>
      <c r="AI309" s="25"/>
      <c r="AW309" s="25"/>
      <c r="AY309" s="25"/>
      <c r="BA309" s="25"/>
      <c r="BC309" s="25"/>
      <c r="BE309" s="25"/>
      <c r="BG309" s="25"/>
    </row>
    <row r="310" s="21" customFormat="true" ht="12.75" hidden="true" customHeight="true" outlineLevel="0" collapsed="false">
      <c r="A310" s="20" t="n">
        <v>19309</v>
      </c>
      <c r="B310" s="21" t="s">
        <v>963</v>
      </c>
      <c r="C310" s="22" t="s">
        <v>964</v>
      </c>
      <c r="D310" s="21" t="s">
        <v>965</v>
      </c>
      <c r="E310" s="22" t="s">
        <v>103</v>
      </c>
      <c r="F310" s="21" t="s">
        <v>64</v>
      </c>
      <c r="G310" s="23" t="s">
        <v>65</v>
      </c>
      <c r="H310" s="23"/>
      <c r="I310" s="23" t="s">
        <v>173</v>
      </c>
      <c r="J310" s="23" t="s">
        <v>67</v>
      </c>
      <c r="K310" s="23" t="s">
        <v>111</v>
      </c>
      <c r="L310" s="23" t="s">
        <v>116</v>
      </c>
      <c r="M310" s="23" t="s">
        <v>92</v>
      </c>
      <c r="N310" s="23" t="s">
        <v>64</v>
      </c>
      <c r="O310" s="24" t="n">
        <v>43614</v>
      </c>
      <c r="P310" s="25" t="n">
        <v>5000</v>
      </c>
      <c r="Q310" s="26"/>
      <c r="R310" s="25"/>
      <c r="S310" s="25"/>
      <c r="T310" s="25"/>
      <c r="U310" s="25"/>
      <c r="V310" s="25"/>
      <c r="W310" s="25"/>
      <c r="X310" s="27"/>
      <c r="Y310" s="27"/>
      <c r="Z310" s="25"/>
      <c r="AA310" s="28" t="s">
        <v>93</v>
      </c>
      <c r="AB310" s="29"/>
      <c r="AC310" s="30" t="n">
        <f aca="false">IF(AA310=Tables!J$5,AB310*P310,)</f>
        <v>0</v>
      </c>
      <c r="AD310" s="31"/>
      <c r="AE310" s="31"/>
      <c r="AF310" s="24"/>
      <c r="AG310" s="20"/>
      <c r="AH310" s="25"/>
      <c r="AI310" s="25"/>
      <c r="AW310" s="25"/>
      <c r="AY310" s="25"/>
      <c r="BA310" s="25"/>
      <c r="BC310" s="25"/>
      <c r="BE310" s="25"/>
      <c r="BG310" s="25"/>
    </row>
    <row r="311" s="21" customFormat="true" ht="12.75" hidden="true" customHeight="true" outlineLevel="0" collapsed="false">
      <c r="A311" s="20" t="n">
        <v>19310</v>
      </c>
      <c r="B311" s="21" t="s">
        <v>966</v>
      </c>
      <c r="C311" s="22" t="s">
        <v>967</v>
      </c>
      <c r="D311" s="21" t="s">
        <v>968</v>
      </c>
      <c r="E311" s="22" t="s">
        <v>302</v>
      </c>
      <c r="F311" s="21" t="s">
        <v>64</v>
      </c>
      <c r="G311" s="23" t="s">
        <v>65</v>
      </c>
      <c r="H311" s="23"/>
      <c r="I311" s="23" t="s">
        <v>66</v>
      </c>
      <c r="J311" s="23" t="s">
        <v>67</v>
      </c>
      <c r="K311" s="23" t="s">
        <v>111</v>
      </c>
      <c r="L311" s="23" t="s">
        <v>116</v>
      </c>
      <c r="M311" s="23" t="s">
        <v>92</v>
      </c>
      <c r="N311" s="23" t="s">
        <v>64</v>
      </c>
      <c r="O311" s="24" t="n">
        <v>43616</v>
      </c>
      <c r="P311" s="25" t="n">
        <v>14080</v>
      </c>
      <c r="Q311" s="26"/>
      <c r="R311" s="25"/>
      <c r="S311" s="25"/>
      <c r="T311" s="25"/>
      <c r="U311" s="25"/>
      <c r="V311" s="25"/>
      <c r="W311" s="25"/>
      <c r="X311" s="27"/>
      <c r="Y311" s="27"/>
      <c r="Z311" s="25"/>
      <c r="AA311" s="28" t="s">
        <v>93</v>
      </c>
      <c r="AB311" s="29"/>
      <c r="AC311" s="30" t="n">
        <f aca="false">IF(AA311=Tables!J$5,AB311*P311,)</f>
        <v>0</v>
      </c>
      <c r="AD311" s="31"/>
      <c r="AE311" s="31"/>
      <c r="AF311" s="24"/>
      <c r="AG311" s="20"/>
      <c r="AH311" s="25"/>
      <c r="AI311" s="25"/>
      <c r="AW311" s="25"/>
      <c r="AY311" s="25"/>
      <c r="BA311" s="25"/>
      <c r="BC311" s="25"/>
      <c r="BE311" s="25"/>
      <c r="BG311" s="25"/>
    </row>
    <row r="312" s="21" customFormat="true" ht="12.75" hidden="true" customHeight="true" outlineLevel="0" collapsed="false">
      <c r="A312" s="20" t="n">
        <v>19311</v>
      </c>
      <c r="B312" s="21" t="s">
        <v>969</v>
      </c>
      <c r="C312" s="22" t="s">
        <v>970</v>
      </c>
      <c r="D312" s="21" t="s">
        <v>179</v>
      </c>
      <c r="E312" s="22" t="s">
        <v>180</v>
      </c>
      <c r="F312" s="21" t="s">
        <v>64</v>
      </c>
      <c r="G312" s="23" t="s">
        <v>65</v>
      </c>
      <c r="H312" s="23"/>
      <c r="I312" s="23" t="s">
        <v>66</v>
      </c>
      <c r="J312" s="23" t="s">
        <v>67</v>
      </c>
      <c r="K312" s="23" t="s">
        <v>111</v>
      </c>
      <c r="L312" s="23" t="s">
        <v>116</v>
      </c>
      <c r="M312" s="23" t="s">
        <v>92</v>
      </c>
      <c r="N312" s="23" t="s">
        <v>64</v>
      </c>
      <c r="O312" s="24" t="n">
        <v>43616</v>
      </c>
      <c r="P312" s="25" t="n">
        <v>3085</v>
      </c>
      <c r="Q312" s="26"/>
      <c r="R312" s="25"/>
      <c r="S312" s="25"/>
      <c r="T312" s="25"/>
      <c r="U312" s="25"/>
      <c r="V312" s="25"/>
      <c r="W312" s="25"/>
      <c r="X312" s="27"/>
      <c r="Y312" s="27"/>
      <c r="Z312" s="25"/>
      <c r="AA312" s="28" t="s">
        <v>93</v>
      </c>
      <c r="AB312" s="29"/>
      <c r="AC312" s="30" t="n">
        <f aca="false">IF(AA312=Tables!J$5,AB312*P312,)</f>
        <v>0</v>
      </c>
      <c r="AD312" s="31"/>
      <c r="AE312" s="31"/>
      <c r="AF312" s="24"/>
      <c r="AG312" s="20"/>
      <c r="AH312" s="25"/>
      <c r="AI312" s="25"/>
      <c r="AW312" s="25"/>
      <c r="AY312" s="25"/>
      <c r="BA312" s="25"/>
      <c r="BC312" s="25"/>
      <c r="BE312" s="25"/>
      <c r="BG312" s="25"/>
    </row>
    <row r="313" s="21" customFormat="true" ht="12.75" hidden="false" customHeight="true" outlineLevel="0" collapsed="false">
      <c r="A313" s="20" t="n">
        <v>19312</v>
      </c>
      <c r="B313" s="21" t="s">
        <v>971</v>
      </c>
      <c r="C313" s="22" t="s">
        <v>972</v>
      </c>
      <c r="D313" s="21" t="s">
        <v>828</v>
      </c>
      <c r="E313" s="22" t="s">
        <v>88</v>
      </c>
      <c r="F313" s="21" t="s">
        <v>64</v>
      </c>
      <c r="G313" s="23" t="s">
        <v>65</v>
      </c>
      <c r="H313" s="23"/>
      <c r="I313" s="23" t="s">
        <v>66</v>
      </c>
      <c r="J313" s="23" t="s">
        <v>67</v>
      </c>
      <c r="K313" s="23" t="s">
        <v>111</v>
      </c>
      <c r="L313" s="23" t="s">
        <v>91</v>
      </c>
      <c r="M313" s="23" t="s">
        <v>92</v>
      </c>
      <c r="N313" s="23" t="s">
        <v>64</v>
      </c>
      <c r="O313" s="24" t="n">
        <v>43616</v>
      </c>
      <c r="P313" s="55"/>
      <c r="Q313" s="26"/>
      <c r="R313" s="25"/>
      <c r="S313" s="25"/>
      <c r="T313" s="25"/>
      <c r="U313" s="25"/>
      <c r="V313" s="25"/>
      <c r="W313" s="25"/>
      <c r="X313" s="27"/>
      <c r="Y313" s="27"/>
      <c r="Z313" s="25"/>
      <c r="AA313" s="51"/>
      <c r="AB313" s="29"/>
      <c r="AC313" s="30" t="n">
        <f aca="false">IF(AA313=Tables!J$5,AB313*P313,)</f>
        <v>0</v>
      </c>
      <c r="AD313" s="31"/>
      <c r="AE313" s="31"/>
      <c r="AF313" s="24"/>
      <c r="AG313" s="20"/>
      <c r="AH313" s="25"/>
      <c r="AI313" s="25"/>
      <c r="AW313" s="25"/>
      <c r="AY313" s="25"/>
      <c r="BA313" s="25"/>
      <c r="BC313" s="25"/>
      <c r="BE313" s="25"/>
      <c r="BG313" s="25"/>
    </row>
    <row r="314" s="21" customFormat="true" ht="12.75" hidden="false" customHeight="true" outlineLevel="0" collapsed="false">
      <c r="A314" s="20" t="n">
        <v>19313</v>
      </c>
      <c r="B314" s="21" t="s">
        <v>973</v>
      </c>
      <c r="C314" s="22" t="s">
        <v>974</v>
      </c>
      <c r="D314" s="21" t="s">
        <v>841</v>
      </c>
      <c r="E314" s="22" t="s">
        <v>115</v>
      </c>
      <c r="F314" s="21" t="s">
        <v>64</v>
      </c>
      <c r="G314" s="23" t="s">
        <v>65</v>
      </c>
      <c r="H314" s="23"/>
      <c r="I314" s="23" t="s">
        <v>66</v>
      </c>
      <c r="J314" s="23" t="s">
        <v>67</v>
      </c>
      <c r="K314" s="23" t="s">
        <v>111</v>
      </c>
      <c r="L314" s="23" t="s">
        <v>116</v>
      </c>
      <c r="M314" s="23" t="s">
        <v>92</v>
      </c>
      <c r="N314" s="23" t="s">
        <v>64</v>
      </c>
      <c r="O314" s="24" t="n">
        <v>43619</v>
      </c>
      <c r="P314" s="25" t="n">
        <v>2410</v>
      </c>
      <c r="Q314" s="26"/>
      <c r="R314" s="25"/>
      <c r="S314" s="25"/>
      <c r="T314" s="25"/>
      <c r="U314" s="25"/>
      <c r="V314" s="25"/>
      <c r="W314" s="25"/>
      <c r="X314" s="27"/>
      <c r="Y314" s="27"/>
      <c r="Z314" s="25"/>
      <c r="AA314" s="28" t="s">
        <v>209</v>
      </c>
      <c r="AB314" s="29"/>
      <c r="AC314" s="30" t="n">
        <f aca="false">IF(AA314=Tables!J$5,AB314*P314,)</f>
        <v>0</v>
      </c>
      <c r="AD314" s="31"/>
      <c r="AE314" s="31"/>
      <c r="AF314" s="24"/>
      <c r="AG314" s="20"/>
      <c r="AH314" s="25"/>
      <c r="AI314" s="25"/>
      <c r="AW314" s="25"/>
      <c r="AY314" s="25"/>
      <c r="BA314" s="25"/>
      <c r="BC314" s="25"/>
      <c r="BE314" s="25"/>
      <c r="BG314" s="25"/>
    </row>
    <row r="315" s="21" customFormat="true" ht="12.75" hidden="false" customHeight="true" outlineLevel="0" collapsed="false">
      <c r="A315" s="20" t="n">
        <v>19314</v>
      </c>
      <c r="B315" s="21" t="s">
        <v>975</v>
      </c>
      <c r="C315" s="22" t="s">
        <v>976</v>
      </c>
      <c r="D315" s="21" t="s">
        <v>841</v>
      </c>
      <c r="E315" s="22" t="s">
        <v>115</v>
      </c>
      <c r="F315" s="21" t="s">
        <v>64</v>
      </c>
      <c r="G315" s="23" t="s">
        <v>65</v>
      </c>
      <c r="H315" s="23"/>
      <c r="I315" s="23" t="s">
        <v>66</v>
      </c>
      <c r="J315" s="23" t="s">
        <v>67</v>
      </c>
      <c r="K315" s="23" t="s">
        <v>111</v>
      </c>
      <c r="L315" s="23" t="s">
        <v>116</v>
      </c>
      <c r="M315" s="23" t="s">
        <v>92</v>
      </c>
      <c r="N315" s="23" t="s">
        <v>64</v>
      </c>
      <c r="O315" s="24" t="n">
        <v>43619</v>
      </c>
      <c r="P315" s="25" t="n">
        <v>20748</v>
      </c>
      <c r="Q315" s="26"/>
      <c r="R315" s="25"/>
      <c r="S315" s="25"/>
      <c r="T315" s="25"/>
      <c r="U315" s="25"/>
      <c r="V315" s="25"/>
      <c r="W315" s="25"/>
      <c r="X315" s="27"/>
      <c r="Y315" s="27"/>
      <c r="Z315" s="25"/>
      <c r="AA315" s="28" t="s">
        <v>209</v>
      </c>
      <c r="AB315" s="29"/>
      <c r="AC315" s="30" t="n">
        <f aca="false">IF(AA315=Tables!J$5,AB315*P315,)</f>
        <v>0</v>
      </c>
      <c r="AD315" s="31"/>
      <c r="AE315" s="31"/>
      <c r="AF315" s="24"/>
      <c r="AG315" s="20"/>
      <c r="AH315" s="25"/>
      <c r="AI315" s="25"/>
      <c r="AW315" s="25"/>
      <c r="AY315" s="25"/>
      <c r="BA315" s="25"/>
      <c r="BC315" s="25"/>
      <c r="BE315" s="25"/>
      <c r="BG315" s="25"/>
    </row>
    <row r="316" s="21" customFormat="true" ht="12.75" hidden="false" customHeight="true" outlineLevel="0" collapsed="false">
      <c r="A316" s="20" t="n">
        <v>19315</v>
      </c>
      <c r="B316" s="21" t="s">
        <v>977</v>
      </c>
      <c r="C316" s="22" t="s">
        <v>978</v>
      </c>
      <c r="D316" s="21" t="s">
        <v>979</v>
      </c>
      <c r="E316" s="22" t="s">
        <v>88</v>
      </c>
      <c r="F316" s="21" t="s">
        <v>64</v>
      </c>
      <c r="G316" s="23" t="s">
        <v>65</v>
      </c>
      <c r="H316" s="23"/>
      <c r="I316" s="23" t="s">
        <v>105</v>
      </c>
      <c r="J316" s="23" t="s">
        <v>78</v>
      </c>
      <c r="K316" s="23" t="s">
        <v>68</v>
      </c>
      <c r="L316" s="23" t="s">
        <v>80</v>
      </c>
      <c r="M316" s="23" t="s">
        <v>70</v>
      </c>
      <c r="N316" s="23" t="s">
        <v>64</v>
      </c>
      <c r="O316" s="24" t="n">
        <v>43621</v>
      </c>
      <c r="P316" s="25" t="n">
        <v>15884</v>
      </c>
      <c r="Q316" s="26"/>
      <c r="R316" s="25"/>
      <c r="S316" s="25"/>
      <c r="T316" s="25"/>
      <c r="U316" s="25"/>
      <c r="V316" s="25"/>
      <c r="W316" s="25"/>
      <c r="X316" s="27"/>
      <c r="Y316" s="27"/>
      <c r="Z316" s="25"/>
      <c r="AA316" s="28" t="s">
        <v>209</v>
      </c>
      <c r="AB316" s="29"/>
      <c r="AC316" s="30" t="n">
        <f aca="false">IF(AA316=Tables!J$5,AB316*P316,)</f>
        <v>0</v>
      </c>
      <c r="AD316" s="31"/>
      <c r="AE316" s="31"/>
      <c r="AF316" s="24"/>
      <c r="AG316" s="20"/>
      <c r="AH316" s="25"/>
      <c r="AI316" s="25"/>
      <c r="AL316" s="21" t="s">
        <v>388</v>
      </c>
      <c r="AM316" s="21" t="s">
        <v>980</v>
      </c>
      <c r="AW316" s="25"/>
      <c r="AY316" s="25"/>
      <c r="BA316" s="25"/>
      <c r="BC316" s="25"/>
      <c r="BE316" s="25"/>
      <c r="BG316" s="25"/>
    </row>
    <row r="317" s="21" customFormat="true" ht="12.75" hidden="false" customHeight="true" outlineLevel="0" collapsed="false">
      <c r="A317" s="20" t="n">
        <v>19316</v>
      </c>
      <c r="B317" s="21" t="s">
        <v>981</v>
      </c>
      <c r="C317" s="22" t="s">
        <v>95</v>
      </c>
      <c r="D317" s="21" t="s">
        <v>982</v>
      </c>
      <c r="E317" s="22" t="s">
        <v>88</v>
      </c>
      <c r="F317" s="21" t="s">
        <v>64</v>
      </c>
      <c r="G317" s="23" t="s">
        <v>65</v>
      </c>
      <c r="H317" s="23" t="n">
        <v>29011</v>
      </c>
      <c r="I317" s="23" t="s">
        <v>66</v>
      </c>
      <c r="J317" s="23" t="s">
        <v>67</v>
      </c>
      <c r="K317" s="23" t="s">
        <v>68</v>
      </c>
      <c r="L317" s="23" t="s">
        <v>106</v>
      </c>
      <c r="M317" s="23" t="s">
        <v>70</v>
      </c>
      <c r="N317" s="23" t="s">
        <v>64</v>
      </c>
      <c r="O317" s="24" t="n">
        <v>43621</v>
      </c>
      <c r="P317" s="25" t="n">
        <v>309065</v>
      </c>
      <c r="Q317" s="26"/>
      <c r="R317" s="25"/>
      <c r="S317" s="25"/>
      <c r="T317" s="25"/>
      <c r="U317" s="25"/>
      <c r="V317" s="25"/>
      <c r="W317" s="25"/>
      <c r="X317" s="27"/>
      <c r="Y317" s="27"/>
      <c r="Z317" s="25"/>
      <c r="AA317" s="28" t="s">
        <v>209</v>
      </c>
      <c r="AB317" s="29"/>
      <c r="AC317" s="30" t="n">
        <f aca="false">IF(AA317=Tables!J$5,AB317*P317,)</f>
        <v>0</v>
      </c>
      <c r="AD317" s="31"/>
      <c r="AE317" s="31"/>
      <c r="AF317" s="24"/>
      <c r="AG317" s="20"/>
      <c r="AH317" s="25"/>
      <c r="AI317" s="25"/>
      <c r="AL317" s="21" t="s">
        <v>119</v>
      </c>
      <c r="AM317" s="21" t="s">
        <v>983</v>
      </c>
      <c r="AW317" s="25"/>
      <c r="AY317" s="25"/>
      <c r="BA317" s="25"/>
      <c r="BC317" s="25"/>
      <c r="BE317" s="25"/>
      <c r="BG317" s="25"/>
    </row>
    <row r="318" s="21" customFormat="true" ht="12.75" hidden="false" customHeight="true" outlineLevel="0" collapsed="false">
      <c r="A318" s="20" t="n">
        <v>19317</v>
      </c>
      <c r="B318" s="21" t="s">
        <v>984</v>
      </c>
      <c r="C318" s="22" t="s">
        <v>985</v>
      </c>
      <c r="D318" s="21" t="s">
        <v>87</v>
      </c>
      <c r="E318" s="22" t="s">
        <v>88</v>
      </c>
      <c r="F318" s="21" t="s">
        <v>64</v>
      </c>
      <c r="G318" s="23" t="s">
        <v>65</v>
      </c>
      <c r="H318" s="23"/>
      <c r="I318" s="23" t="s">
        <v>89</v>
      </c>
      <c r="J318" s="23" t="s">
        <v>67</v>
      </c>
      <c r="K318" s="23" t="s">
        <v>111</v>
      </c>
      <c r="L318" s="23" t="s">
        <v>91</v>
      </c>
      <c r="M318" s="23" t="s">
        <v>92</v>
      </c>
      <c r="N318" s="23" t="s">
        <v>64</v>
      </c>
      <c r="O318" s="24" t="n">
        <v>43621</v>
      </c>
      <c r="P318" s="55"/>
      <c r="Q318" s="26"/>
      <c r="R318" s="25"/>
      <c r="S318" s="25"/>
      <c r="T318" s="25"/>
      <c r="U318" s="25"/>
      <c r="V318" s="25"/>
      <c r="W318" s="25"/>
      <c r="X318" s="27"/>
      <c r="Y318" s="27"/>
      <c r="Z318" s="25"/>
      <c r="AA318" s="51"/>
      <c r="AB318" s="29"/>
      <c r="AC318" s="30" t="n">
        <f aca="false">IF(AA318=Tables!J$5,AB318*P318,)</f>
        <v>0</v>
      </c>
      <c r="AD318" s="31"/>
      <c r="AE318" s="31"/>
      <c r="AF318" s="24"/>
      <c r="AG318" s="20"/>
      <c r="AH318" s="25"/>
      <c r="AI318" s="25"/>
      <c r="AW318" s="25"/>
      <c r="AY318" s="25"/>
      <c r="BA318" s="25"/>
      <c r="BC318" s="25"/>
      <c r="BE318" s="25"/>
      <c r="BG318" s="25"/>
    </row>
    <row r="319" s="21" customFormat="true" ht="12.75" hidden="false" customHeight="true" outlineLevel="0" collapsed="false">
      <c r="A319" s="20" t="n">
        <v>19318</v>
      </c>
      <c r="B319" s="21" t="s">
        <v>986</v>
      </c>
      <c r="C319" s="22" t="s">
        <v>987</v>
      </c>
      <c r="D319" s="21" t="s">
        <v>988</v>
      </c>
      <c r="E319" s="22" t="s">
        <v>989</v>
      </c>
      <c r="F319" s="21" t="s">
        <v>64</v>
      </c>
      <c r="G319" s="23" t="s">
        <v>104</v>
      </c>
      <c r="H319" s="23"/>
      <c r="I319" s="23" t="s">
        <v>327</v>
      </c>
      <c r="J319" s="23" t="s">
        <v>110</v>
      </c>
      <c r="K319" s="23" t="s">
        <v>68</v>
      </c>
      <c r="L319" s="23" t="s">
        <v>80</v>
      </c>
      <c r="M319" s="23" t="s">
        <v>70</v>
      </c>
      <c r="N319" s="23" t="s">
        <v>64</v>
      </c>
      <c r="O319" s="24" t="n">
        <v>43621</v>
      </c>
      <c r="P319" s="55"/>
      <c r="Q319" s="26"/>
      <c r="R319" s="25"/>
      <c r="S319" s="25"/>
      <c r="T319" s="25"/>
      <c r="U319" s="25"/>
      <c r="V319" s="25"/>
      <c r="W319" s="25"/>
      <c r="X319" s="27"/>
      <c r="Y319" s="27"/>
      <c r="Z319" s="25"/>
      <c r="AA319" s="28" t="s">
        <v>851</v>
      </c>
      <c r="AB319" s="29" t="n">
        <v>0.1</v>
      </c>
      <c r="AC319" s="30" t="n">
        <f aca="false">IF(AA319=Tables!J$5,AB319*P319,)</f>
        <v>0</v>
      </c>
      <c r="AD319" s="31"/>
      <c r="AE319" s="31"/>
      <c r="AF319" s="24"/>
      <c r="AG319" s="20"/>
      <c r="AH319" s="25"/>
      <c r="AI319" s="25"/>
      <c r="AL319" s="21" t="s">
        <v>81</v>
      </c>
      <c r="AM319" s="21" t="s">
        <v>990</v>
      </c>
      <c r="AW319" s="25"/>
      <c r="AY319" s="25"/>
      <c r="BA319" s="25"/>
      <c r="BC319" s="25"/>
      <c r="BE319" s="25"/>
      <c r="BG319" s="25"/>
    </row>
    <row r="320" s="21" customFormat="true" ht="12.75" hidden="true" customHeight="true" outlineLevel="0" collapsed="false">
      <c r="A320" s="20" t="n">
        <v>19319</v>
      </c>
      <c r="B320" s="21" t="s">
        <v>991</v>
      </c>
      <c r="C320" s="22" t="s">
        <v>992</v>
      </c>
      <c r="D320" s="21" t="s">
        <v>334</v>
      </c>
      <c r="E320" s="22" t="s">
        <v>335</v>
      </c>
      <c r="F320" s="21" t="s">
        <v>64</v>
      </c>
      <c r="G320" s="23" t="s">
        <v>65</v>
      </c>
      <c r="H320" s="23"/>
      <c r="I320" s="23" t="s">
        <v>105</v>
      </c>
      <c r="J320" s="23" t="s">
        <v>67</v>
      </c>
      <c r="K320" s="23" t="s">
        <v>79</v>
      </c>
      <c r="L320" s="23" t="s">
        <v>116</v>
      </c>
      <c r="M320" s="23" t="s">
        <v>92</v>
      </c>
      <c r="N320" s="23" t="s">
        <v>64</v>
      </c>
      <c r="O320" s="24" t="n">
        <v>43622</v>
      </c>
      <c r="P320" s="25" t="n">
        <v>21400</v>
      </c>
      <c r="Q320" s="26"/>
      <c r="R320" s="25"/>
      <c r="S320" s="25"/>
      <c r="T320" s="25"/>
      <c r="U320" s="25"/>
      <c r="V320" s="25"/>
      <c r="W320" s="25"/>
      <c r="X320" s="27"/>
      <c r="Y320" s="27"/>
      <c r="Z320" s="25"/>
      <c r="AA320" s="28" t="s">
        <v>93</v>
      </c>
      <c r="AB320" s="29"/>
      <c r="AC320" s="30" t="n">
        <f aca="false">IF(AA320=Tables!J$5,AB320*P320,)</f>
        <v>0</v>
      </c>
      <c r="AD320" s="31"/>
      <c r="AE320" s="31"/>
      <c r="AF320" s="24"/>
      <c r="AG320" s="20"/>
      <c r="AH320" s="25"/>
      <c r="AI320" s="25"/>
      <c r="AW320" s="25"/>
      <c r="AY320" s="25"/>
      <c r="BA320" s="25"/>
      <c r="BC320" s="25"/>
      <c r="BE320" s="25"/>
      <c r="BG320" s="25"/>
    </row>
    <row r="321" s="21" customFormat="true" ht="12.75" hidden="false" customHeight="true" outlineLevel="0" collapsed="false">
      <c r="A321" s="20" t="n">
        <v>19320</v>
      </c>
      <c r="B321" s="21" t="s">
        <v>993</v>
      </c>
      <c r="C321" s="22" t="s">
        <v>994</v>
      </c>
      <c r="D321" s="21" t="s">
        <v>633</v>
      </c>
      <c r="E321" s="22" t="s">
        <v>88</v>
      </c>
      <c r="F321" s="21" t="s">
        <v>64</v>
      </c>
      <c r="G321" s="23" t="s">
        <v>65</v>
      </c>
      <c r="H321" s="23" t="n">
        <v>5788</v>
      </c>
      <c r="I321" s="23" t="s">
        <v>66</v>
      </c>
      <c r="J321" s="23" t="s">
        <v>67</v>
      </c>
      <c r="K321" s="23" t="s">
        <v>68</v>
      </c>
      <c r="L321" s="23" t="s">
        <v>106</v>
      </c>
      <c r="M321" s="23" t="s">
        <v>70</v>
      </c>
      <c r="N321" s="23" t="s">
        <v>64</v>
      </c>
      <c r="O321" s="24" t="s">
        <v>995</v>
      </c>
      <c r="P321" s="55"/>
      <c r="Q321" s="26"/>
      <c r="R321" s="25"/>
      <c r="S321" s="25"/>
      <c r="T321" s="25"/>
      <c r="U321" s="25"/>
      <c r="V321" s="25"/>
      <c r="W321" s="25"/>
      <c r="X321" s="27"/>
      <c r="Y321" s="27"/>
      <c r="Z321" s="25"/>
      <c r="AA321" s="51"/>
      <c r="AB321" s="29"/>
      <c r="AC321" s="30" t="n">
        <f aca="false">IF(AA321=Tables!J$5,AB321*P321,)</f>
        <v>0</v>
      </c>
      <c r="AD321" s="31"/>
      <c r="AE321" s="31"/>
      <c r="AF321" s="24"/>
      <c r="AG321" s="20"/>
      <c r="AH321" s="25"/>
      <c r="AI321" s="25"/>
      <c r="AW321" s="25"/>
      <c r="AY321" s="25"/>
      <c r="BA321" s="25"/>
      <c r="BC321" s="25"/>
      <c r="BE321" s="25"/>
      <c r="BG321" s="25"/>
    </row>
    <row r="322" s="21" customFormat="true" ht="12.75" hidden="false" customHeight="true" outlineLevel="0" collapsed="false">
      <c r="A322" s="20" t="n">
        <v>19321</v>
      </c>
      <c r="B322" s="21" t="s">
        <v>996</v>
      </c>
      <c r="C322" s="22" t="s">
        <v>997</v>
      </c>
      <c r="D322" s="21" t="s">
        <v>998</v>
      </c>
      <c r="E322" s="22" t="s">
        <v>88</v>
      </c>
      <c r="F322" s="21" t="s">
        <v>64</v>
      </c>
      <c r="G322" s="23" t="s">
        <v>65</v>
      </c>
      <c r="H322" s="23"/>
      <c r="I322" s="23" t="s">
        <v>66</v>
      </c>
      <c r="J322" s="23" t="s">
        <v>67</v>
      </c>
      <c r="K322" s="23" t="s">
        <v>111</v>
      </c>
      <c r="L322" s="23" t="s">
        <v>91</v>
      </c>
      <c r="M322" s="23" t="s">
        <v>92</v>
      </c>
      <c r="N322" s="23" t="s">
        <v>64</v>
      </c>
      <c r="O322" s="24" t="n">
        <v>43626</v>
      </c>
      <c r="P322" s="55"/>
      <c r="Q322" s="26"/>
      <c r="R322" s="25"/>
      <c r="S322" s="25"/>
      <c r="T322" s="25"/>
      <c r="U322" s="25"/>
      <c r="V322" s="25"/>
      <c r="W322" s="25"/>
      <c r="X322" s="27"/>
      <c r="Y322" s="27"/>
      <c r="Z322" s="25"/>
      <c r="AA322" s="51"/>
      <c r="AB322" s="29"/>
      <c r="AC322" s="30" t="n">
        <f aca="false">IF(AA322=Tables!J$5,AB322*P322,)</f>
        <v>0</v>
      </c>
      <c r="AD322" s="31"/>
      <c r="AE322" s="31"/>
      <c r="AF322" s="24"/>
      <c r="AG322" s="20"/>
      <c r="AH322" s="25"/>
      <c r="AI322" s="25"/>
      <c r="AW322" s="25"/>
      <c r="AY322" s="25"/>
      <c r="BA322" s="25"/>
      <c r="BC322" s="25"/>
      <c r="BE322" s="25"/>
      <c r="BG322" s="25"/>
    </row>
    <row r="323" s="21" customFormat="true" ht="12.75" hidden="false" customHeight="true" outlineLevel="0" collapsed="false">
      <c r="A323" s="20" t="n">
        <v>19322</v>
      </c>
      <c r="B323" s="21" t="s">
        <v>999</v>
      </c>
      <c r="C323" s="22" t="s">
        <v>1000</v>
      </c>
      <c r="D323" s="21" t="s">
        <v>1001</v>
      </c>
      <c r="E323" s="22" t="s">
        <v>88</v>
      </c>
      <c r="F323" s="21" t="s">
        <v>64</v>
      </c>
      <c r="G323" s="23" t="s">
        <v>65</v>
      </c>
      <c r="H323" s="23"/>
      <c r="I323" s="23" t="s">
        <v>89</v>
      </c>
      <c r="J323" s="23" t="s">
        <v>67</v>
      </c>
      <c r="K323" s="23" t="s">
        <v>111</v>
      </c>
      <c r="L323" s="23" t="s">
        <v>91</v>
      </c>
      <c r="M323" s="23" t="s">
        <v>92</v>
      </c>
      <c r="N323" s="23" t="s">
        <v>64</v>
      </c>
      <c r="O323" s="24" t="n">
        <v>43628</v>
      </c>
      <c r="P323" s="55"/>
      <c r="Q323" s="26"/>
      <c r="R323" s="25"/>
      <c r="S323" s="25"/>
      <c r="T323" s="25"/>
      <c r="U323" s="25"/>
      <c r="V323" s="25"/>
      <c r="W323" s="25"/>
      <c r="X323" s="27"/>
      <c r="Y323" s="27"/>
      <c r="Z323" s="25"/>
      <c r="AA323" s="51"/>
      <c r="AB323" s="29"/>
      <c r="AC323" s="30" t="n">
        <f aca="false">IF(AA323=Tables!J$5,AB323*P323,)</f>
        <v>0</v>
      </c>
      <c r="AD323" s="31"/>
      <c r="AE323" s="31"/>
      <c r="AF323" s="24"/>
      <c r="AG323" s="20"/>
      <c r="AH323" s="25"/>
      <c r="AI323" s="25"/>
      <c r="AW323" s="25"/>
      <c r="AY323" s="25"/>
      <c r="BA323" s="25"/>
      <c r="BC323" s="25"/>
      <c r="BE323" s="25"/>
      <c r="BG323" s="25"/>
    </row>
    <row r="324" s="21" customFormat="true" ht="12.75" hidden="false" customHeight="true" outlineLevel="0" collapsed="false">
      <c r="A324" s="20" t="n">
        <v>19323</v>
      </c>
      <c r="B324" s="21" t="s">
        <v>1002</v>
      </c>
      <c r="C324" s="22" t="s">
        <v>956</v>
      </c>
      <c r="D324" s="21" t="s">
        <v>900</v>
      </c>
      <c r="E324" s="22" t="s">
        <v>88</v>
      </c>
      <c r="F324" s="21" t="s">
        <v>64</v>
      </c>
      <c r="G324" s="23" t="s">
        <v>65</v>
      </c>
      <c r="H324" s="23" t="n">
        <v>4721</v>
      </c>
      <c r="I324" s="23" t="s">
        <v>105</v>
      </c>
      <c r="J324" s="23" t="s">
        <v>67</v>
      </c>
      <c r="K324" s="23" t="s">
        <v>68</v>
      </c>
      <c r="L324" s="23" t="s">
        <v>901</v>
      </c>
      <c r="M324" s="23" t="s">
        <v>70</v>
      </c>
      <c r="N324" s="23" t="s">
        <v>64</v>
      </c>
      <c r="O324" s="24" t="n">
        <v>43637</v>
      </c>
      <c r="P324" s="25" t="n">
        <v>190839</v>
      </c>
      <c r="Q324" s="26"/>
      <c r="R324" s="25"/>
      <c r="S324" s="25"/>
      <c r="T324" s="25"/>
      <c r="U324" s="25"/>
      <c r="V324" s="25"/>
      <c r="W324" s="25"/>
      <c r="X324" s="27"/>
      <c r="Y324" s="27"/>
      <c r="Z324" s="25"/>
      <c r="AA324" s="28" t="s">
        <v>209</v>
      </c>
      <c r="AB324" s="29"/>
      <c r="AC324" s="30" t="n">
        <f aca="false">IF(AA324=Tables!J$5,AB324*P324,)</f>
        <v>0</v>
      </c>
      <c r="AD324" s="31"/>
      <c r="AE324" s="31"/>
      <c r="AF324" s="24"/>
      <c r="AG324" s="20"/>
      <c r="AH324" s="25"/>
      <c r="AI324" s="25"/>
      <c r="AL324" s="21" t="s">
        <v>98</v>
      </c>
      <c r="AM324" s="21" t="s">
        <v>213</v>
      </c>
      <c r="AW324" s="25"/>
      <c r="AY324" s="25"/>
      <c r="BA324" s="25"/>
      <c r="BC324" s="25"/>
      <c r="BE324" s="25"/>
      <c r="BG324" s="25"/>
    </row>
    <row r="325" s="21" customFormat="true" ht="12.75" hidden="false" customHeight="true" outlineLevel="0" collapsed="false">
      <c r="A325" s="20" t="n">
        <v>19324</v>
      </c>
      <c r="B325" s="21" t="s">
        <v>1003</v>
      </c>
      <c r="C325" s="22" t="s">
        <v>956</v>
      </c>
      <c r="D325" s="21" t="s">
        <v>1004</v>
      </c>
      <c r="E325" s="22" t="s">
        <v>88</v>
      </c>
      <c r="F325" s="21" t="s">
        <v>64</v>
      </c>
      <c r="G325" s="23" t="s">
        <v>65</v>
      </c>
      <c r="H325" s="23" t="n">
        <v>7900</v>
      </c>
      <c r="I325" s="23" t="s">
        <v>105</v>
      </c>
      <c r="J325" s="23" t="s">
        <v>67</v>
      </c>
      <c r="K325" s="23" t="s">
        <v>68</v>
      </c>
      <c r="L325" s="23" t="s">
        <v>901</v>
      </c>
      <c r="M325" s="23" t="s">
        <v>70</v>
      </c>
      <c r="N325" s="23" t="s">
        <v>64</v>
      </c>
      <c r="O325" s="24" t="n">
        <v>43635</v>
      </c>
      <c r="P325" s="25" t="n">
        <v>242937</v>
      </c>
      <c r="Q325" s="26"/>
      <c r="R325" s="25" t="n">
        <v>1155</v>
      </c>
      <c r="S325" s="25" t="n">
        <v>1186</v>
      </c>
      <c r="T325" s="25"/>
      <c r="U325" s="25"/>
      <c r="V325" s="25"/>
      <c r="W325" s="25"/>
      <c r="X325" s="27"/>
      <c r="Y325" s="27"/>
      <c r="Z325" s="25"/>
      <c r="AA325" s="28" t="s">
        <v>209</v>
      </c>
      <c r="AB325" s="29"/>
      <c r="AC325" s="30" t="n">
        <f aca="false">IF(AA325=Tables!J$5,AB325*P325,)</f>
        <v>0</v>
      </c>
      <c r="AD325" s="31"/>
      <c r="AE325" s="31"/>
      <c r="AF325" s="24"/>
      <c r="AG325" s="20"/>
      <c r="AH325" s="25"/>
      <c r="AI325" s="25"/>
      <c r="AL325" s="21" t="s">
        <v>98</v>
      </c>
      <c r="AM325" s="21" t="s">
        <v>213</v>
      </c>
      <c r="AW325" s="25"/>
      <c r="AY325" s="25"/>
      <c r="BA325" s="25"/>
      <c r="BC325" s="25"/>
      <c r="BE325" s="25"/>
      <c r="BG325" s="25"/>
    </row>
    <row r="326" s="21" customFormat="true" ht="12.75" hidden="false" customHeight="true" outlineLevel="0" collapsed="false">
      <c r="A326" s="20" t="n">
        <v>19325</v>
      </c>
      <c r="B326" s="21" t="s">
        <v>1005</v>
      </c>
      <c r="C326" s="22" t="s">
        <v>1006</v>
      </c>
      <c r="D326" s="21" t="s">
        <v>1007</v>
      </c>
      <c r="E326" s="22" t="s">
        <v>88</v>
      </c>
      <c r="F326" s="21" t="s">
        <v>64</v>
      </c>
      <c r="G326" s="23" t="s">
        <v>65</v>
      </c>
      <c r="H326" s="23"/>
      <c r="I326" s="23" t="s">
        <v>66</v>
      </c>
      <c r="J326" s="23" t="s">
        <v>67</v>
      </c>
      <c r="K326" s="23" t="s">
        <v>79</v>
      </c>
      <c r="L326" s="23" t="s">
        <v>116</v>
      </c>
      <c r="M326" s="23" t="s">
        <v>92</v>
      </c>
      <c r="N326" s="23" t="s">
        <v>64</v>
      </c>
      <c r="O326" s="24" t="n">
        <v>43627</v>
      </c>
      <c r="P326" s="25" t="n">
        <v>7600</v>
      </c>
      <c r="Q326" s="26"/>
      <c r="R326" s="25" t="n">
        <v>2200</v>
      </c>
      <c r="S326" s="25"/>
      <c r="T326" s="25"/>
      <c r="U326" s="25"/>
      <c r="V326" s="25"/>
      <c r="W326" s="25"/>
      <c r="X326" s="27"/>
      <c r="Y326" s="27"/>
      <c r="Z326" s="25"/>
      <c r="AA326" s="28" t="s">
        <v>209</v>
      </c>
      <c r="AB326" s="29"/>
      <c r="AC326" s="30" t="n">
        <f aca="false">IF(AA326=Tables!J$5,AB326*P326,)</f>
        <v>0</v>
      </c>
      <c r="AD326" s="31"/>
      <c r="AE326" s="31"/>
      <c r="AF326" s="24"/>
      <c r="AG326" s="20"/>
      <c r="AH326" s="25"/>
      <c r="AI326" s="25"/>
      <c r="AW326" s="25"/>
      <c r="AY326" s="25"/>
      <c r="BA326" s="25"/>
      <c r="BC326" s="25"/>
      <c r="BE326" s="25"/>
      <c r="BG326" s="25"/>
    </row>
    <row r="327" s="21" customFormat="true" ht="12.75" hidden="true" customHeight="true" outlineLevel="0" collapsed="false">
      <c r="A327" s="20" t="n">
        <v>19326</v>
      </c>
      <c r="B327" s="21" t="s">
        <v>1008</v>
      </c>
      <c r="C327" s="22" t="s">
        <v>1009</v>
      </c>
      <c r="D327" s="21" t="s">
        <v>1010</v>
      </c>
      <c r="E327" s="22" t="s">
        <v>88</v>
      </c>
      <c r="F327" s="21" t="s">
        <v>64</v>
      </c>
      <c r="G327" s="23" t="s">
        <v>65</v>
      </c>
      <c r="H327" s="23"/>
      <c r="I327" s="23" t="s">
        <v>66</v>
      </c>
      <c r="J327" s="23" t="s">
        <v>67</v>
      </c>
      <c r="K327" s="23" t="s">
        <v>111</v>
      </c>
      <c r="L327" s="23" t="s">
        <v>116</v>
      </c>
      <c r="M327" s="23" t="s">
        <v>92</v>
      </c>
      <c r="N327" s="23" t="s">
        <v>64</v>
      </c>
      <c r="O327" s="24" t="n">
        <v>43627</v>
      </c>
      <c r="P327" s="25" t="n">
        <v>10500</v>
      </c>
      <c r="Q327" s="26"/>
      <c r="R327" s="25" t="n">
        <v>4250</v>
      </c>
      <c r="S327" s="25"/>
      <c r="T327" s="25"/>
      <c r="U327" s="25"/>
      <c r="V327" s="25"/>
      <c r="W327" s="25"/>
      <c r="X327" s="27"/>
      <c r="Y327" s="27"/>
      <c r="Z327" s="25"/>
      <c r="AA327" s="28" t="s">
        <v>93</v>
      </c>
      <c r="AB327" s="29"/>
      <c r="AC327" s="30" t="n">
        <f aca="false">IF(AA327=Tables!J$5,AB327*P327,)</f>
        <v>0</v>
      </c>
      <c r="AD327" s="31"/>
      <c r="AE327" s="31"/>
      <c r="AF327" s="24"/>
      <c r="AG327" s="20"/>
      <c r="AH327" s="25"/>
      <c r="AI327" s="25"/>
      <c r="AW327" s="25"/>
      <c r="AY327" s="25"/>
      <c r="BA327" s="25"/>
      <c r="BC327" s="25"/>
      <c r="BE327" s="25"/>
      <c r="BG327" s="25"/>
    </row>
    <row r="328" s="21" customFormat="true" ht="12.75" hidden="true" customHeight="true" outlineLevel="0" collapsed="false">
      <c r="A328" s="20" t="n">
        <v>19327</v>
      </c>
      <c r="B328" s="21" t="s">
        <v>1011</v>
      </c>
      <c r="C328" s="22" t="s">
        <v>1012</v>
      </c>
      <c r="D328" s="21" t="s">
        <v>1013</v>
      </c>
      <c r="E328" s="22" t="s">
        <v>1014</v>
      </c>
      <c r="F328" s="21" t="s">
        <v>64</v>
      </c>
      <c r="G328" s="23" t="s">
        <v>65</v>
      </c>
      <c r="H328" s="23"/>
      <c r="I328" s="23" t="s">
        <v>173</v>
      </c>
      <c r="J328" s="23" t="s">
        <v>67</v>
      </c>
      <c r="K328" s="23" t="s">
        <v>111</v>
      </c>
      <c r="L328" s="23" t="s">
        <v>116</v>
      </c>
      <c r="M328" s="23" t="s">
        <v>92</v>
      </c>
      <c r="N328" s="23" t="s">
        <v>64</v>
      </c>
      <c r="O328" s="24" t="n">
        <v>43627</v>
      </c>
      <c r="P328" s="25" t="n">
        <v>9488</v>
      </c>
      <c r="Q328" s="26"/>
      <c r="R328" s="25"/>
      <c r="S328" s="25"/>
      <c r="T328" s="25"/>
      <c r="U328" s="25"/>
      <c r="V328" s="25"/>
      <c r="W328" s="25"/>
      <c r="X328" s="27"/>
      <c r="Y328" s="27"/>
      <c r="Z328" s="25"/>
      <c r="AA328" s="28" t="s">
        <v>93</v>
      </c>
      <c r="AB328" s="29"/>
      <c r="AC328" s="30" t="n">
        <f aca="false">IF(AA328=Tables!J$5,AB328*P328,)</f>
        <v>0</v>
      </c>
      <c r="AD328" s="31"/>
      <c r="AE328" s="31"/>
      <c r="AF328" s="24"/>
      <c r="AG328" s="20"/>
      <c r="AH328" s="25"/>
      <c r="AI328" s="25"/>
      <c r="AW328" s="25"/>
      <c r="AY328" s="25"/>
      <c r="BA328" s="25"/>
      <c r="BC328" s="25"/>
      <c r="BE328" s="25"/>
      <c r="BG328" s="25"/>
    </row>
    <row r="329" s="21" customFormat="true" ht="12.75" hidden="false" customHeight="true" outlineLevel="0" collapsed="false">
      <c r="A329" s="20" t="n">
        <v>19328</v>
      </c>
      <c r="B329" s="21" t="s">
        <v>1015</v>
      </c>
      <c r="C329" s="22" t="s">
        <v>1016</v>
      </c>
      <c r="E329" s="22" t="s">
        <v>275</v>
      </c>
      <c r="F329" s="21" t="s">
        <v>64</v>
      </c>
      <c r="G329" s="23" t="s">
        <v>65</v>
      </c>
      <c r="H329" s="23" t="n">
        <v>23792</v>
      </c>
      <c r="I329" s="23" t="s">
        <v>173</v>
      </c>
      <c r="J329" s="23" t="s">
        <v>78</v>
      </c>
      <c r="K329" s="23" t="s">
        <v>68</v>
      </c>
      <c r="L329" s="23" t="s">
        <v>80</v>
      </c>
      <c r="M329" s="23" t="s">
        <v>70</v>
      </c>
      <c r="N329" s="23" t="s">
        <v>64</v>
      </c>
      <c r="O329" s="24"/>
      <c r="P329" s="55"/>
      <c r="Q329" s="26"/>
      <c r="R329" s="25"/>
      <c r="S329" s="25"/>
      <c r="T329" s="25"/>
      <c r="U329" s="25"/>
      <c r="V329" s="25"/>
      <c r="W329" s="25"/>
      <c r="X329" s="27"/>
      <c r="Y329" s="27"/>
      <c r="Z329" s="25"/>
      <c r="AA329" s="28"/>
      <c r="AB329" s="29"/>
      <c r="AC329" s="30" t="n">
        <f aca="false">IF(AA329=Tables!J$5,AB329*P329,)</f>
        <v>0</v>
      </c>
      <c r="AD329" s="31"/>
      <c r="AE329" s="31"/>
      <c r="AF329" s="24"/>
      <c r="AG329" s="20"/>
      <c r="AH329" s="25"/>
      <c r="AI329" s="25"/>
      <c r="AL329" s="21" t="s">
        <v>1017</v>
      </c>
      <c r="AM329" s="21" t="s">
        <v>1018</v>
      </c>
      <c r="AW329" s="25"/>
      <c r="AY329" s="25"/>
      <c r="BA329" s="25"/>
      <c r="BC329" s="25"/>
      <c r="BE329" s="25"/>
      <c r="BG329" s="25"/>
    </row>
    <row r="330" s="21" customFormat="true" ht="12.75" hidden="false" customHeight="true" outlineLevel="0" collapsed="false">
      <c r="A330" s="20" t="n">
        <v>19329</v>
      </c>
      <c r="B330" s="21" t="s">
        <v>1019</v>
      </c>
      <c r="C330" s="22" t="s">
        <v>682</v>
      </c>
      <c r="D330" s="21" t="s">
        <v>1020</v>
      </c>
      <c r="E330" s="22" t="s">
        <v>1021</v>
      </c>
      <c r="F330" s="21" t="s">
        <v>64</v>
      </c>
      <c r="G330" s="23" t="s">
        <v>104</v>
      </c>
      <c r="H330" s="23"/>
      <c r="I330" s="23" t="s">
        <v>504</v>
      </c>
      <c r="J330" s="23" t="s">
        <v>67</v>
      </c>
      <c r="K330" s="23" t="s">
        <v>68</v>
      </c>
      <c r="L330" s="23" t="s">
        <v>507</v>
      </c>
      <c r="M330" s="23" t="s">
        <v>208</v>
      </c>
      <c r="N330" s="23" t="s">
        <v>64</v>
      </c>
      <c r="O330" s="24"/>
      <c r="P330" s="55"/>
      <c r="Q330" s="26"/>
      <c r="R330" s="25"/>
      <c r="S330" s="25"/>
      <c r="T330" s="25"/>
      <c r="U330" s="25"/>
      <c r="V330" s="25"/>
      <c r="W330" s="25"/>
      <c r="X330" s="27"/>
      <c r="Y330" s="27"/>
      <c r="Z330" s="25"/>
      <c r="AA330" s="28"/>
      <c r="AB330" s="29"/>
      <c r="AC330" s="30" t="n">
        <f aca="false">IF(AA330=Tables!J$5,AB330*P330,)</f>
        <v>0</v>
      </c>
      <c r="AD330" s="31"/>
      <c r="AE330" s="31"/>
      <c r="AF330" s="24"/>
      <c r="AG330" s="20"/>
      <c r="AH330" s="25"/>
      <c r="AI330" s="25"/>
      <c r="AW330" s="25"/>
      <c r="AY330" s="25"/>
      <c r="BA330" s="25"/>
      <c r="BC330" s="25"/>
      <c r="BE330" s="25"/>
      <c r="BG330" s="25"/>
    </row>
    <row r="331" s="21" customFormat="true" ht="12.75" hidden="false" customHeight="true" outlineLevel="0" collapsed="false">
      <c r="A331" s="20" t="n">
        <v>19330</v>
      </c>
      <c r="B331" s="21" t="s">
        <v>1022</v>
      </c>
      <c r="C331" s="22" t="s">
        <v>1023</v>
      </c>
      <c r="D331" s="21" t="s">
        <v>633</v>
      </c>
      <c r="E331" s="22" t="s">
        <v>88</v>
      </c>
      <c r="F331" s="21" t="s">
        <v>64</v>
      </c>
      <c r="G331" s="23" t="s">
        <v>65</v>
      </c>
      <c r="H331" s="23" t="n">
        <v>162</v>
      </c>
      <c r="I331" s="23" t="s">
        <v>66</v>
      </c>
      <c r="J331" s="23" t="s">
        <v>67</v>
      </c>
      <c r="K331" s="23" t="s">
        <v>68</v>
      </c>
      <c r="L331" s="23" t="s">
        <v>106</v>
      </c>
      <c r="M331" s="23" t="s">
        <v>70</v>
      </c>
      <c r="N331" s="23" t="s">
        <v>64</v>
      </c>
      <c r="O331" s="24" t="n">
        <v>43636</v>
      </c>
      <c r="P331" s="25" t="n">
        <v>21907</v>
      </c>
      <c r="Q331" s="26"/>
      <c r="R331" s="25"/>
      <c r="S331" s="25"/>
      <c r="T331" s="25"/>
      <c r="U331" s="25"/>
      <c r="V331" s="25"/>
      <c r="W331" s="25"/>
      <c r="X331" s="27"/>
      <c r="Y331" s="27"/>
      <c r="Z331" s="25"/>
      <c r="AA331" s="28"/>
      <c r="AB331" s="29"/>
      <c r="AC331" s="30" t="n">
        <f aca="false">IF(AA331=Tables!J$5,AB331*P331,)</f>
        <v>0</v>
      </c>
      <c r="AD331" s="31"/>
      <c r="AE331" s="31"/>
      <c r="AF331" s="24"/>
      <c r="AG331" s="20"/>
      <c r="AH331" s="25"/>
      <c r="AI331" s="25"/>
      <c r="AW331" s="25"/>
      <c r="AY331" s="25"/>
      <c r="BA331" s="25"/>
      <c r="BC331" s="25"/>
      <c r="BE331" s="25"/>
      <c r="BG331" s="25"/>
    </row>
    <row r="332" s="21" customFormat="true" ht="12.75" hidden="false" customHeight="true" outlineLevel="0" collapsed="false">
      <c r="A332" s="20" t="n">
        <v>19331</v>
      </c>
      <c r="B332" s="21" t="s">
        <v>1024</v>
      </c>
      <c r="C332" s="22" t="s">
        <v>1025</v>
      </c>
      <c r="D332" s="21" t="s">
        <v>1026</v>
      </c>
      <c r="E332" s="22" t="s">
        <v>88</v>
      </c>
      <c r="F332" s="21" t="s">
        <v>64</v>
      </c>
      <c r="G332" s="23" t="s">
        <v>65</v>
      </c>
      <c r="H332" s="23"/>
      <c r="I332" s="23" t="s">
        <v>66</v>
      </c>
      <c r="J332" s="23" t="s">
        <v>67</v>
      </c>
      <c r="K332" s="23" t="s">
        <v>111</v>
      </c>
      <c r="L332" s="23" t="s">
        <v>116</v>
      </c>
      <c r="M332" s="23" t="s">
        <v>92</v>
      </c>
      <c r="N332" s="23" t="s">
        <v>64</v>
      </c>
      <c r="O332" s="24" t="n">
        <v>43637</v>
      </c>
      <c r="P332" s="25" t="n">
        <v>14933</v>
      </c>
      <c r="Q332" s="26"/>
      <c r="R332" s="25"/>
      <c r="S332" s="25"/>
      <c r="T332" s="25"/>
      <c r="U332" s="25"/>
      <c r="V332" s="25"/>
      <c r="W332" s="25"/>
      <c r="X332" s="27"/>
      <c r="Y332" s="27"/>
      <c r="Z332" s="25"/>
      <c r="AA332" s="28" t="s">
        <v>209</v>
      </c>
      <c r="AB332" s="29"/>
      <c r="AC332" s="30" t="n">
        <f aca="false">IF(AA332=Tables!J$5,AB332*P332,)</f>
        <v>0</v>
      </c>
      <c r="AD332" s="31"/>
      <c r="AE332" s="31"/>
      <c r="AF332" s="24"/>
      <c r="AG332" s="20"/>
      <c r="AH332" s="25"/>
      <c r="AI332" s="25"/>
      <c r="AW332" s="25"/>
      <c r="AY332" s="25"/>
      <c r="BA332" s="25"/>
      <c r="BC332" s="25"/>
      <c r="BE332" s="25"/>
      <c r="BG332" s="25"/>
    </row>
    <row r="333" s="21" customFormat="true" ht="12.75" hidden="true" customHeight="true" outlineLevel="0" collapsed="false">
      <c r="A333" s="20" t="n">
        <v>19332</v>
      </c>
      <c r="B333" s="21" t="s">
        <v>1027</v>
      </c>
      <c r="C333" s="22" t="s">
        <v>1028</v>
      </c>
      <c r="D333" s="21" t="s">
        <v>432</v>
      </c>
      <c r="E333" s="22" t="s">
        <v>254</v>
      </c>
      <c r="F333" s="21" t="s">
        <v>64</v>
      </c>
      <c r="G333" s="23" t="s">
        <v>65</v>
      </c>
      <c r="H333" s="23"/>
      <c r="I333" s="23" t="s">
        <v>66</v>
      </c>
      <c r="J333" s="23" t="s">
        <v>67</v>
      </c>
      <c r="K333" s="23" t="s">
        <v>111</v>
      </c>
      <c r="L333" s="23" t="s">
        <v>116</v>
      </c>
      <c r="M333" s="23" t="s">
        <v>92</v>
      </c>
      <c r="N333" s="23" t="s">
        <v>64</v>
      </c>
      <c r="O333" s="24" t="n">
        <v>43639</v>
      </c>
      <c r="P333" s="25" t="n">
        <v>4500</v>
      </c>
      <c r="Q333" s="26"/>
      <c r="R333" s="25"/>
      <c r="S333" s="25"/>
      <c r="T333" s="25"/>
      <c r="U333" s="25"/>
      <c r="V333" s="25"/>
      <c r="W333" s="25"/>
      <c r="X333" s="27"/>
      <c r="Y333" s="27"/>
      <c r="Z333" s="25"/>
      <c r="AA333" s="28" t="s">
        <v>93</v>
      </c>
      <c r="AB333" s="29"/>
      <c r="AC333" s="30" t="n">
        <f aca="false">IF(AA333=Tables!J$5,AB333*P333,)</f>
        <v>0</v>
      </c>
      <c r="AD333" s="31"/>
      <c r="AE333" s="31"/>
      <c r="AF333" s="24"/>
      <c r="AG333" s="20"/>
      <c r="AH333" s="25"/>
      <c r="AI333" s="25"/>
      <c r="AW333" s="25"/>
      <c r="AY333" s="25"/>
      <c r="BA333" s="25"/>
      <c r="BC333" s="25"/>
      <c r="BE333" s="25"/>
      <c r="BG333" s="25"/>
    </row>
    <row r="334" s="21" customFormat="true" ht="12.75" hidden="true" customHeight="true" outlineLevel="0" collapsed="false">
      <c r="A334" s="20" t="n">
        <v>19333</v>
      </c>
      <c r="B334" s="21" t="s">
        <v>1029</v>
      </c>
      <c r="C334" s="22" t="s">
        <v>1030</v>
      </c>
      <c r="D334" s="21" t="s">
        <v>1031</v>
      </c>
      <c r="E334" s="22" t="s">
        <v>1032</v>
      </c>
      <c r="F334" s="21" t="s">
        <v>64</v>
      </c>
      <c r="G334" s="23" t="s">
        <v>65</v>
      </c>
      <c r="H334" s="23"/>
      <c r="I334" s="23" t="s">
        <v>66</v>
      </c>
      <c r="J334" s="23" t="s">
        <v>67</v>
      </c>
      <c r="K334" s="23" t="s">
        <v>111</v>
      </c>
      <c r="L334" s="23" t="s">
        <v>116</v>
      </c>
      <c r="M334" s="23" t="s">
        <v>92</v>
      </c>
      <c r="N334" s="23" t="s">
        <v>64</v>
      </c>
      <c r="O334" s="24" t="n">
        <v>43645</v>
      </c>
      <c r="P334" s="25" t="n">
        <v>4922</v>
      </c>
      <c r="Q334" s="26"/>
      <c r="R334" s="25"/>
      <c r="S334" s="25"/>
      <c r="T334" s="25"/>
      <c r="U334" s="25"/>
      <c r="V334" s="25"/>
      <c r="W334" s="25"/>
      <c r="X334" s="27"/>
      <c r="Y334" s="27"/>
      <c r="Z334" s="25"/>
      <c r="AA334" s="28" t="s">
        <v>93</v>
      </c>
      <c r="AB334" s="29"/>
      <c r="AC334" s="30" t="n">
        <f aca="false">IF(AA334=Tables!J$5,AB334*P334,)</f>
        <v>0</v>
      </c>
      <c r="AD334" s="31"/>
      <c r="AE334" s="31"/>
      <c r="AF334" s="24"/>
      <c r="AG334" s="20"/>
      <c r="AH334" s="25"/>
      <c r="AI334" s="25"/>
      <c r="AW334" s="25"/>
      <c r="AY334" s="25"/>
      <c r="BA334" s="25"/>
      <c r="BC334" s="25"/>
      <c r="BE334" s="25"/>
      <c r="BG334" s="25"/>
    </row>
    <row r="335" s="21" customFormat="true" ht="12.75" hidden="true" customHeight="true" outlineLevel="0" collapsed="false">
      <c r="A335" s="20" t="n">
        <v>19334</v>
      </c>
      <c r="B335" s="21" t="s">
        <v>1033</v>
      </c>
      <c r="C335" s="22" t="s">
        <v>1034</v>
      </c>
      <c r="D335" s="21" t="s">
        <v>624</v>
      </c>
      <c r="E335" s="22" t="s">
        <v>115</v>
      </c>
      <c r="F335" s="21" t="s">
        <v>64</v>
      </c>
      <c r="G335" s="23" t="s">
        <v>65</v>
      </c>
      <c r="H335" s="23"/>
      <c r="I335" s="23" t="s">
        <v>66</v>
      </c>
      <c r="J335" s="23" t="s">
        <v>67</v>
      </c>
      <c r="K335" s="23" t="s">
        <v>111</v>
      </c>
      <c r="L335" s="23" t="s">
        <v>116</v>
      </c>
      <c r="M335" s="23" t="s">
        <v>92</v>
      </c>
      <c r="N335" s="23" t="s">
        <v>64</v>
      </c>
      <c r="O335" s="24" t="n">
        <v>43637</v>
      </c>
      <c r="P335" s="25" t="n">
        <v>3993</v>
      </c>
      <c r="Q335" s="26"/>
      <c r="R335" s="25"/>
      <c r="S335" s="25"/>
      <c r="T335" s="25"/>
      <c r="U335" s="25"/>
      <c r="V335" s="25"/>
      <c r="W335" s="25"/>
      <c r="X335" s="27"/>
      <c r="Y335" s="27"/>
      <c r="Z335" s="25"/>
      <c r="AA335" s="28" t="s">
        <v>93</v>
      </c>
      <c r="AB335" s="29"/>
      <c r="AC335" s="30" t="n">
        <f aca="false">IF(AA335=Tables!J$5,AB335*P335,)</f>
        <v>0</v>
      </c>
      <c r="AD335" s="31"/>
      <c r="AE335" s="31"/>
      <c r="AF335" s="24"/>
      <c r="AG335" s="20"/>
      <c r="AH335" s="25"/>
      <c r="AI335" s="25"/>
      <c r="AW335" s="25"/>
      <c r="AY335" s="25"/>
      <c r="BA335" s="25"/>
      <c r="BC335" s="25"/>
      <c r="BE335" s="25"/>
      <c r="BG335" s="25"/>
    </row>
    <row r="336" s="21" customFormat="true" ht="12.75" hidden="false" customHeight="true" outlineLevel="0" collapsed="false">
      <c r="A336" s="20" t="n">
        <v>19335</v>
      </c>
      <c r="B336" s="21" t="s">
        <v>1035</v>
      </c>
      <c r="C336" s="22" t="s">
        <v>95</v>
      </c>
      <c r="D336" s="21" t="s">
        <v>1036</v>
      </c>
      <c r="E336" s="22" t="s">
        <v>88</v>
      </c>
      <c r="F336" s="21" t="s">
        <v>64</v>
      </c>
      <c r="G336" s="23" t="s">
        <v>65</v>
      </c>
      <c r="H336" s="23"/>
      <c r="I336" s="23" t="s">
        <v>66</v>
      </c>
      <c r="J336" s="23" t="s">
        <v>78</v>
      </c>
      <c r="K336" s="23" t="s">
        <v>68</v>
      </c>
      <c r="L336" s="23" t="s">
        <v>80</v>
      </c>
      <c r="M336" s="23" t="s">
        <v>70</v>
      </c>
      <c r="N336" s="23" t="s">
        <v>64</v>
      </c>
      <c r="O336" s="24" t="n">
        <v>43657</v>
      </c>
      <c r="P336" s="25" t="n">
        <v>67702</v>
      </c>
      <c r="Q336" s="26"/>
      <c r="R336" s="25"/>
      <c r="S336" s="25"/>
      <c r="T336" s="25"/>
      <c r="U336" s="25"/>
      <c r="V336" s="25"/>
      <c r="W336" s="25"/>
      <c r="X336" s="27"/>
      <c r="Y336" s="27"/>
      <c r="Z336" s="25"/>
      <c r="AA336" s="28" t="s">
        <v>209</v>
      </c>
      <c r="AB336" s="29"/>
      <c r="AC336" s="30" t="n">
        <f aca="false">IF(AA336=Tables!J$5,AB336*P336,)</f>
        <v>0</v>
      </c>
      <c r="AD336" s="31"/>
      <c r="AE336" s="31"/>
      <c r="AF336" s="24"/>
      <c r="AG336" s="20"/>
      <c r="AH336" s="25"/>
      <c r="AI336" s="25"/>
      <c r="AL336" s="21" t="s">
        <v>98</v>
      </c>
      <c r="AM336" s="21" t="s">
        <v>1037</v>
      </c>
      <c r="AW336" s="25"/>
      <c r="AY336" s="25"/>
      <c r="BA336" s="25"/>
      <c r="BC336" s="25"/>
      <c r="BE336" s="25"/>
      <c r="BG336" s="25"/>
    </row>
    <row r="337" s="21" customFormat="true" ht="12.75" hidden="false" customHeight="true" outlineLevel="0" collapsed="false">
      <c r="A337" s="20" t="n">
        <v>19336</v>
      </c>
      <c r="B337" s="21" t="s">
        <v>1038</v>
      </c>
      <c r="C337" s="22" t="s">
        <v>1039</v>
      </c>
      <c r="D337" s="21" t="s">
        <v>334</v>
      </c>
      <c r="E337" s="22" t="s">
        <v>335</v>
      </c>
      <c r="F337" s="21" t="s">
        <v>64</v>
      </c>
      <c r="G337" s="23" t="s">
        <v>65</v>
      </c>
      <c r="H337" s="23"/>
      <c r="I337" s="23" t="s">
        <v>105</v>
      </c>
      <c r="J337" s="23" t="s">
        <v>67</v>
      </c>
      <c r="K337" s="23" t="s">
        <v>79</v>
      </c>
      <c r="L337" s="23" t="s">
        <v>116</v>
      </c>
      <c r="M337" s="23" t="s">
        <v>92</v>
      </c>
      <c r="N337" s="23" t="s">
        <v>64</v>
      </c>
      <c r="O337" s="24" t="n">
        <v>43637</v>
      </c>
      <c r="P337" s="25" t="n">
        <v>27978</v>
      </c>
      <c r="Q337" s="26"/>
      <c r="R337" s="25"/>
      <c r="S337" s="25"/>
      <c r="T337" s="25"/>
      <c r="U337" s="25"/>
      <c r="V337" s="25"/>
      <c r="W337" s="25"/>
      <c r="X337" s="27"/>
      <c r="Y337" s="27"/>
      <c r="Z337" s="25"/>
      <c r="AA337" s="28" t="s">
        <v>209</v>
      </c>
      <c r="AB337" s="29"/>
      <c r="AC337" s="30" t="n">
        <f aca="false">IF(AA337=Tables!J$5,AB337*P337,)</f>
        <v>0</v>
      </c>
      <c r="AD337" s="31"/>
      <c r="AE337" s="31"/>
      <c r="AF337" s="24"/>
      <c r="AG337" s="20"/>
      <c r="AH337" s="25"/>
      <c r="AI337" s="25"/>
      <c r="AW337" s="25"/>
      <c r="AY337" s="25"/>
      <c r="BA337" s="25"/>
      <c r="BC337" s="25"/>
      <c r="BE337" s="25"/>
      <c r="BG337" s="25"/>
    </row>
    <row r="338" s="21" customFormat="true" ht="12.75" hidden="false" customHeight="true" outlineLevel="0" collapsed="false">
      <c r="A338" s="20" t="n">
        <v>19337</v>
      </c>
      <c r="B338" s="21" t="s">
        <v>1040</v>
      </c>
      <c r="C338" s="22" t="s">
        <v>1041</v>
      </c>
      <c r="D338" s="21" t="s">
        <v>1042</v>
      </c>
      <c r="E338" s="22" t="s">
        <v>1043</v>
      </c>
      <c r="F338" s="21" t="s">
        <v>64</v>
      </c>
      <c r="G338" s="23" t="s">
        <v>65</v>
      </c>
      <c r="H338" s="23" t="n">
        <v>2668</v>
      </c>
      <c r="I338" s="23" t="s">
        <v>66</v>
      </c>
      <c r="J338" s="23" t="s">
        <v>67</v>
      </c>
      <c r="K338" s="23" t="s">
        <v>68</v>
      </c>
      <c r="L338" s="23" t="s">
        <v>106</v>
      </c>
      <c r="M338" s="23" t="s">
        <v>70</v>
      </c>
      <c r="N338" s="23" t="s">
        <v>64</v>
      </c>
      <c r="O338" s="24" t="n">
        <v>43643</v>
      </c>
      <c r="P338" s="25" t="n">
        <v>85732</v>
      </c>
      <c r="Q338" s="26"/>
      <c r="R338" s="25"/>
      <c r="S338" s="25"/>
      <c r="T338" s="25"/>
      <c r="U338" s="25"/>
      <c r="V338" s="25"/>
      <c r="W338" s="25"/>
      <c r="X338" s="27"/>
      <c r="Y338" s="27"/>
      <c r="Z338" s="25"/>
      <c r="AA338" s="51"/>
      <c r="AB338" s="29"/>
      <c r="AC338" s="30" t="n">
        <f aca="false">IF(AA338=Tables!J$5,AB338*P338,)</f>
        <v>0</v>
      </c>
      <c r="AD338" s="31"/>
      <c r="AE338" s="31"/>
      <c r="AF338" s="24"/>
      <c r="AG338" s="20"/>
      <c r="AH338" s="25"/>
      <c r="AI338" s="25"/>
      <c r="AW338" s="25"/>
      <c r="AY338" s="25"/>
      <c r="BA338" s="25"/>
      <c r="BC338" s="25"/>
      <c r="BE338" s="25"/>
      <c r="BG338" s="25"/>
    </row>
    <row r="339" s="21" customFormat="true" ht="12.75" hidden="true" customHeight="true" outlineLevel="0" collapsed="false">
      <c r="A339" s="20" t="n">
        <v>19338</v>
      </c>
      <c r="B339" s="21" t="s">
        <v>1044</v>
      </c>
      <c r="C339" s="22" t="s">
        <v>1045</v>
      </c>
      <c r="D339" s="21" t="s">
        <v>136</v>
      </c>
      <c r="E339" s="22" t="s">
        <v>115</v>
      </c>
      <c r="F339" s="21" t="s">
        <v>64</v>
      </c>
      <c r="G339" s="23" t="s">
        <v>65</v>
      </c>
      <c r="H339" s="23"/>
      <c r="I339" s="23" t="s">
        <v>66</v>
      </c>
      <c r="J339" s="23" t="s">
        <v>67</v>
      </c>
      <c r="K339" s="23" t="s">
        <v>111</v>
      </c>
      <c r="L339" s="23" t="s">
        <v>116</v>
      </c>
      <c r="M339" s="23" t="s">
        <v>92</v>
      </c>
      <c r="N339" s="23" t="s">
        <v>64</v>
      </c>
      <c r="O339" s="24" t="n">
        <v>43640</v>
      </c>
      <c r="P339" s="25" t="n">
        <v>995</v>
      </c>
      <c r="Q339" s="26"/>
      <c r="R339" s="25"/>
      <c r="S339" s="25"/>
      <c r="T339" s="25"/>
      <c r="U339" s="25"/>
      <c r="V339" s="25"/>
      <c r="W339" s="25"/>
      <c r="X339" s="27"/>
      <c r="Y339" s="27"/>
      <c r="Z339" s="25"/>
      <c r="AA339" s="28" t="s">
        <v>93</v>
      </c>
      <c r="AB339" s="29"/>
      <c r="AC339" s="30" t="n">
        <f aca="false">IF(AA339=Tables!J$5,AB339*P339,)</f>
        <v>0</v>
      </c>
      <c r="AD339" s="31"/>
      <c r="AE339" s="31"/>
      <c r="AF339" s="24"/>
      <c r="AG339" s="20"/>
      <c r="AH339" s="25"/>
      <c r="AI339" s="25"/>
      <c r="AW339" s="25"/>
      <c r="AY339" s="25"/>
      <c r="BA339" s="25"/>
      <c r="BC339" s="25"/>
      <c r="BE339" s="25"/>
      <c r="BG339" s="25"/>
    </row>
    <row r="340" s="21" customFormat="true" ht="12.75" hidden="false" customHeight="true" outlineLevel="0" collapsed="false">
      <c r="A340" s="20" t="n">
        <v>19339</v>
      </c>
      <c r="B340" s="21" t="s">
        <v>1046</v>
      </c>
      <c r="C340" s="22" t="s">
        <v>1047</v>
      </c>
      <c r="D340" s="21" t="s">
        <v>1048</v>
      </c>
      <c r="E340" s="22" t="s">
        <v>115</v>
      </c>
      <c r="F340" s="21" t="s">
        <v>64</v>
      </c>
      <c r="G340" s="23" t="s">
        <v>65</v>
      </c>
      <c r="H340" s="23" t="n">
        <v>830</v>
      </c>
      <c r="I340" s="23" t="s">
        <v>66</v>
      </c>
      <c r="J340" s="23" t="s">
        <v>110</v>
      </c>
      <c r="K340" s="23" t="s">
        <v>68</v>
      </c>
      <c r="L340" s="23" t="s">
        <v>80</v>
      </c>
      <c r="M340" s="23" t="s">
        <v>70</v>
      </c>
      <c r="N340" s="23" t="s">
        <v>64</v>
      </c>
      <c r="O340" s="24" t="n">
        <v>43647</v>
      </c>
      <c r="P340" s="55"/>
      <c r="Q340" s="26"/>
      <c r="R340" s="25"/>
      <c r="S340" s="25"/>
      <c r="T340" s="25"/>
      <c r="U340" s="25"/>
      <c r="V340" s="25"/>
      <c r="W340" s="25"/>
      <c r="X340" s="27"/>
      <c r="Y340" s="27"/>
      <c r="Z340" s="25"/>
      <c r="AA340" s="28" t="s">
        <v>851</v>
      </c>
      <c r="AB340" s="29"/>
      <c r="AC340" s="30" t="n">
        <f aca="false">IF(AA340=Tables!J$5,AB340*P340,)</f>
        <v>0</v>
      </c>
      <c r="AD340" s="31"/>
      <c r="AE340" s="31"/>
      <c r="AF340" s="24"/>
      <c r="AG340" s="20"/>
      <c r="AH340" s="25"/>
      <c r="AI340" s="25"/>
      <c r="AL340" s="21" t="s">
        <v>98</v>
      </c>
      <c r="AM340" s="21" t="s">
        <v>579</v>
      </c>
      <c r="AW340" s="25"/>
      <c r="AY340" s="25"/>
      <c r="BA340" s="25"/>
      <c r="BC340" s="25"/>
      <c r="BE340" s="25"/>
      <c r="BG340" s="25"/>
    </row>
    <row r="341" s="21" customFormat="true" ht="12.75" hidden="false" customHeight="true" outlineLevel="0" collapsed="false">
      <c r="A341" s="20" t="n">
        <v>19340</v>
      </c>
      <c r="B341" s="21" t="s">
        <v>1049</v>
      </c>
      <c r="C341" s="22" t="s">
        <v>1050</v>
      </c>
      <c r="D341" s="21" t="s">
        <v>87</v>
      </c>
      <c r="E341" s="22" t="s">
        <v>1043</v>
      </c>
      <c r="F341" s="21" t="s">
        <v>64</v>
      </c>
      <c r="G341" s="23" t="s">
        <v>65</v>
      </c>
      <c r="H341" s="23"/>
      <c r="I341" s="23" t="s">
        <v>89</v>
      </c>
      <c r="J341" s="23" t="s">
        <v>78</v>
      </c>
      <c r="K341" s="23" t="s">
        <v>111</v>
      </c>
      <c r="L341" s="23" t="s">
        <v>91</v>
      </c>
      <c r="M341" s="23" t="s">
        <v>92</v>
      </c>
      <c r="N341" s="23" t="s">
        <v>64</v>
      </c>
      <c r="O341" s="24" t="n">
        <v>43644</v>
      </c>
      <c r="P341" s="55"/>
      <c r="Q341" s="26"/>
      <c r="R341" s="25"/>
      <c r="S341" s="25"/>
      <c r="T341" s="25"/>
      <c r="U341" s="25"/>
      <c r="V341" s="25"/>
      <c r="W341" s="25"/>
      <c r="X341" s="27"/>
      <c r="Y341" s="27"/>
      <c r="Z341" s="25"/>
      <c r="AA341" s="51"/>
      <c r="AB341" s="29"/>
      <c r="AC341" s="30" t="n">
        <f aca="false">IF(AA341=Tables!J$5,AB341*P341,)</f>
        <v>0</v>
      </c>
      <c r="AD341" s="31"/>
      <c r="AE341" s="31"/>
      <c r="AF341" s="24"/>
      <c r="AG341" s="20"/>
      <c r="AH341" s="25"/>
      <c r="AI341" s="25"/>
      <c r="AW341" s="25"/>
      <c r="AY341" s="25"/>
      <c r="BA341" s="25"/>
      <c r="BC341" s="25"/>
      <c r="BE341" s="25"/>
      <c r="BG341" s="25"/>
    </row>
    <row r="342" s="21" customFormat="true" ht="12.75" hidden="false" customHeight="true" outlineLevel="0" collapsed="false">
      <c r="A342" s="20" t="n">
        <v>19341</v>
      </c>
      <c r="B342" s="21" t="s">
        <v>1051</v>
      </c>
      <c r="C342" s="22" t="s">
        <v>731</v>
      </c>
      <c r="D342" s="21" t="s">
        <v>913</v>
      </c>
      <c r="E342" s="22" t="s">
        <v>88</v>
      </c>
      <c r="F342" s="21" t="s">
        <v>64</v>
      </c>
      <c r="G342" s="23" t="s">
        <v>65</v>
      </c>
      <c r="H342" s="23"/>
      <c r="I342" s="23" t="s">
        <v>66</v>
      </c>
      <c r="J342" s="23" t="s">
        <v>78</v>
      </c>
      <c r="K342" s="23" t="s">
        <v>111</v>
      </c>
      <c r="L342" s="23" t="s">
        <v>901</v>
      </c>
      <c r="M342" s="23" t="s">
        <v>70</v>
      </c>
      <c r="N342" s="23" t="s">
        <v>64</v>
      </c>
      <c r="O342" s="24" t="n">
        <v>43658</v>
      </c>
      <c r="P342" s="25" t="n">
        <v>249195</v>
      </c>
      <c r="Q342" s="26"/>
      <c r="R342" s="25"/>
      <c r="S342" s="25"/>
      <c r="T342" s="25"/>
      <c r="U342" s="25"/>
      <c r="V342" s="25"/>
      <c r="W342" s="25"/>
      <c r="X342" s="27"/>
      <c r="Y342" s="27"/>
      <c r="Z342" s="25"/>
      <c r="AA342" s="28" t="s">
        <v>209</v>
      </c>
      <c r="AB342" s="29"/>
      <c r="AC342" s="30" t="n">
        <f aca="false">IF(AA342=Tables!J$5,AB342*P342,)</f>
        <v>0</v>
      </c>
      <c r="AD342" s="31"/>
      <c r="AE342" s="31"/>
      <c r="AF342" s="24"/>
      <c r="AG342" s="20"/>
      <c r="AH342" s="25"/>
      <c r="AI342" s="25"/>
      <c r="AL342" s="21" t="s">
        <v>98</v>
      </c>
      <c r="AM342" s="21" t="s">
        <v>1037</v>
      </c>
      <c r="AW342" s="25"/>
      <c r="AY342" s="25"/>
      <c r="BA342" s="25"/>
      <c r="BC342" s="25"/>
      <c r="BE342" s="25"/>
      <c r="BG342" s="25"/>
    </row>
    <row r="343" s="21" customFormat="true" ht="12.75" hidden="false" customHeight="true" outlineLevel="0" collapsed="false">
      <c r="A343" s="20" t="n">
        <v>19342</v>
      </c>
      <c r="B343" s="21" t="s">
        <v>923</v>
      </c>
      <c r="C343" s="22" t="s">
        <v>1052</v>
      </c>
      <c r="D343" s="21" t="s">
        <v>828</v>
      </c>
      <c r="E343" s="22" t="s">
        <v>88</v>
      </c>
      <c r="F343" s="21" t="s">
        <v>64</v>
      </c>
      <c r="G343" s="23" t="s">
        <v>65</v>
      </c>
      <c r="H343" s="23"/>
      <c r="I343" s="23" t="s">
        <v>66</v>
      </c>
      <c r="J343" s="23" t="s">
        <v>78</v>
      </c>
      <c r="K343" s="23" t="s">
        <v>111</v>
      </c>
      <c r="L343" s="23" t="s">
        <v>91</v>
      </c>
      <c r="M343" s="23" t="s">
        <v>92</v>
      </c>
      <c r="N343" s="23" t="s">
        <v>64</v>
      </c>
      <c r="O343" s="24" t="n">
        <v>43649</v>
      </c>
      <c r="P343" s="55"/>
      <c r="Q343" s="26"/>
      <c r="R343" s="25"/>
      <c r="S343" s="25"/>
      <c r="T343" s="25"/>
      <c r="U343" s="25"/>
      <c r="V343" s="25"/>
      <c r="W343" s="25"/>
      <c r="X343" s="27"/>
      <c r="Y343" s="27"/>
      <c r="Z343" s="25"/>
      <c r="AA343" s="51"/>
      <c r="AB343" s="29"/>
      <c r="AC343" s="30" t="n">
        <f aca="false">IF(AA343=Tables!J$5,AB343*P343,)</f>
        <v>0</v>
      </c>
      <c r="AD343" s="31"/>
      <c r="AE343" s="31"/>
      <c r="AF343" s="24"/>
      <c r="AG343" s="20"/>
      <c r="AH343" s="25"/>
      <c r="AI343" s="25"/>
      <c r="AW343" s="25"/>
      <c r="AY343" s="25"/>
      <c r="BA343" s="25"/>
      <c r="BC343" s="25"/>
      <c r="BE343" s="25"/>
      <c r="BG343" s="25"/>
    </row>
    <row r="344" s="21" customFormat="true" ht="12.75" hidden="true" customHeight="true" outlineLevel="0" collapsed="false">
      <c r="A344" s="20" t="n">
        <v>19343</v>
      </c>
      <c r="B344" s="21" t="s">
        <v>1053</v>
      </c>
      <c r="C344" s="22" t="s">
        <v>1054</v>
      </c>
      <c r="E344" s="22" t="s">
        <v>1055</v>
      </c>
      <c r="F344" s="21" t="s">
        <v>64</v>
      </c>
      <c r="G344" s="23" t="s">
        <v>104</v>
      </c>
      <c r="H344" s="23"/>
      <c r="I344" s="23" t="s">
        <v>89</v>
      </c>
      <c r="J344" s="23" t="s">
        <v>78</v>
      </c>
      <c r="K344" s="23" t="s">
        <v>111</v>
      </c>
      <c r="L344" s="23" t="s">
        <v>80</v>
      </c>
      <c r="M344" s="23" t="s">
        <v>70</v>
      </c>
      <c r="N344" s="23" t="s">
        <v>64</v>
      </c>
      <c r="O344" s="24" t="n">
        <v>43663</v>
      </c>
      <c r="P344" s="55"/>
      <c r="Q344" s="26"/>
      <c r="R344" s="25"/>
      <c r="S344" s="25"/>
      <c r="T344" s="25"/>
      <c r="U344" s="25"/>
      <c r="V344" s="25"/>
      <c r="W344" s="25"/>
      <c r="X344" s="27"/>
      <c r="Y344" s="27"/>
      <c r="Z344" s="25"/>
      <c r="AA344" s="28" t="s">
        <v>93</v>
      </c>
      <c r="AB344" s="29"/>
      <c r="AC344" s="30" t="n">
        <f aca="false">IF(AA344=Tables!J$5,AB344*P344,)</f>
        <v>0</v>
      </c>
      <c r="AD344" s="31"/>
      <c r="AE344" s="31"/>
      <c r="AF344" s="24"/>
      <c r="AG344" s="20"/>
      <c r="AH344" s="25"/>
      <c r="AI344" s="25"/>
      <c r="AL344" s="21" t="s">
        <v>1056</v>
      </c>
      <c r="AM344" s="21" t="s">
        <v>1057</v>
      </c>
      <c r="AW344" s="25"/>
      <c r="AY344" s="25"/>
      <c r="BA344" s="25"/>
      <c r="BC344" s="25"/>
      <c r="BE344" s="25"/>
      <c r="BG344" s="25"/>
    </row>
    <row r="345" s="21" customFormat="true" ht="12.75" hidden="true" customHeight="true" outlineLevel="0" collapsed="false">
      <c r="A345" s="20" t="n">
        <v>19344</v>
      </c>
      <c r="B345" s="21" t="s">
        <v>1058</v>
      </c>
      <c r="C345" s="22" t="s">
        <v>1059</v>
      </c>
      <c r="D345" s="21" t="s">
        <v>1060</v>
      </c>
      <c r="E345" s="22" t="s">
        <v>115</v>
      </c>
      <c r="F345" s="21" t="s">
        <v>64</v>
      </c>
      <c r="G345" s="23" t="s">
        <v>65</v>
      </c>
      <c r="H345" s="23"/>
      <c r="I345" s="23" t="s">
        <v>105</v>
      </c>
      <c r="J345" s="23" t="s">
        <v>67</v>
      </c>
      <c r="K345" s="23" t="s">
        <v>111</v>
      </c>
      <c r="L345" s="23" t="s">
        <v>116</v>
      </c>
      <c r="M345" s="23" t="s">
        <v>92</v>
      </c>
      <c r="N345" s="23" t="s">
        <v>64</v>
      </c>
      <c r="O345" s="24" t="n">
        <v>43655</v>
      </c>
      <c r="P345" s="25" t="n">
        <v>4400</v>
      </c>
      <c r="Q345" s="26"/>
      <c r="R345" s="25"/>
      <c r="S345" s="25"/>
      <c r="T345" s="25"/>
      <c r="U345" s="25"/>
      <c r="V345" s="25"/>
      <c r="W345" s="25"/>
      <c r="X345" s="27"/>
      <c r="Y345" s="27"/>
      <c r="Z345" s="25"/>
      <c r="AA345" s="28" t="s">
        <v>93</v>
      </c>
      <c r="AB345" s="29"/>
      <c r="AC345" s="30" t="n">
        <f aca="false">IF(AA345=Tables!J$5,AB345*P345,)</f>
        <v>0</v>
      </c>
      <c r="AD345" s="31"/>
      <c r="AE345" s="31"/>
      <c r="AF345" s="24"/>
      <c r="AG345" s="20"/>
      <c r="AH345" s="25"/>
      <c r="AI345" s="25"/>
      <c r="AW345" s="25"/>
      <c r="AY345" s="25"/>
      <c r="BA345" s="25"/>
      <c r="BC345" s="25"/>
      <c r="BE345" s="25"/>
      <c r="BG345" s="25"/>
    </row>
    <row r="346" s="21" customFormat="true" ht="12.75" hidden="false" customHeight="true" outlineLevel="0" collapsed="false">
      <c r="A346" s="20" t="n">
        <v>19345</v>
      </c>
      <c r="B346" s="21" t="s">
        <v>1061</v>
      </c>
      <c r="C346" s="22" t="s">
        <v>1062</v>
      </c>
      <c r="D346" s="21" t="s">
        <v>1063</v>
      </c>
      <c r="E346" s="22" t="s">
        <v>115</v>
      </c>
      <c r="F346" s="21" t="s">
        <v>64</v>
      </c>
      <c r="G346" s="23" t="s">
        <v>65</v>
      </c>
      <c r="H346" s="23"/>
      <c r="I346" s="23" t="s">
        <v>66</v>
      </c>
      <c r="J346" s="23" t="s">
        <v>67</v>
      </c>
      <c r="K346" s="23" t="s">
        <v>111</v>
      </c>
      <c r="L346" s="23" t="s">
        <v>116</v>
      </c>
      <c r="M346" s="23" t="s">
        <v>92</v>
      </c>
      <c r="N346" s="23" t="s">
        <v>64</v>
      </c>
      <c r="O346" s="24" t="n">
        <v>43655</v>
      </c>
      <c r="P346" s="25" t="n">
        <v>15194</v>
      </c>
      <c r="Q346" s="26"/>
      <c r="R346" s="25"/>
      <c r="S346" s="25"/>
      <c r="T346" s="25"/>
      <c r="U346" s="25"/>
      <c r="V346" s="25"/>
      <c r="W346" s="25"/>
      <c r="X346" s="27"/>
      <c r="Y346" s="27"/>
      <c r="Z346" s="25"/>
      <c r="AA346" s="28" t="s">
        <v>209</v>
      </c>
      <c r="AB346" s="29"/>
      <c r="AC346" s="30" t="n">
        <f aca="false">IF(AA346=Tables!J$5,AB346*P346,)</f>
        <v>0</v>
      </c>
      <c r="AD346" s="31"/>
      <c r="AE346" s="31"/>
      <c r="AF346" s="24"/>
      <c r="AG346" s="20"/>
      <c r="AH346" s="25"/>
      <c r="AI346" s="25"/>
      <c r="AW346" s="25"/>
      <c r="AY346" s="25"/>
      <c r="BA346" s="25"/>
      <c r="BC346" s="25"/>
      <c r="BE346" s="25"/>
      <c r="BG346" s="25"/>
    </row>
    <row r="347" s="21" customFormat="true" ht="12.75" hidden="true" customHeight="true" outlineLevel="0" collapsed="false">
      <c r="A347" s="20" t="n">
        <v>19346</v>
      </c>
      <c r="B347" s="21" t="s">
        <v>1064</v>
      </c>
      <c r="C347" s="22" t="s">
        <v>1065</v>
      </c>
      <c r="D347" s="21" t="s">
        <v>1063</v>
      </c>
      <c r="E347" s="22" t="s">
        <v>115</v>
      </c>
      <c r="F347" s="21" t="s">
        <v>64</v>
      </c>
      <c r="G347" s="23" t="s">
        <v>65</v>
      </c>
      <c r="H347" s="23"/>
      <c r="I347" s="23" t="s">
        <v>66</v>
      </c>
      <c r="J347" s="23" t="s">
        <v>67</v>
      </c>
      <c r="K347" s="23" t="s">
        <v>111</v>
      </c>
      <c r="L347" s="23" t="s">
        <v>116</v>
      </c>
      <c r="M347" s="23" t="s">
        <v>92</v>
      </c>
      <c r="N347" s="23" t="s">
        <v>64</v>
      </c>
      <c r="O347" s="24" t="n">
        <v>43655</v>
      </c>
      <c r="P347" s="25" t="n">
        <v>7600</v>
      </c>
      <c r="Q347" s="26"/>
      <c r="R347" s="25"/>
      <c r="S347" s="25"/>
      <c r="T347" s="25"/>
      <c r="U347" s="25"/>
      <c r="V347" s="25"/>
      <c r="W347" s="25"/>
      <c r="X347" s="27"/>
      <c r="Y347" s="27"/>
      <c r="Z347" s="25"/>
      <c r="AA347" s="28" t="s">
        <v>93</v>
      </c>
      <c r="AB347" s="29"/>
      <c r="AC347" s="30" t="n">
        <f aca="false">IF(AA347=Tables!J$5,AB347*P347,)</f>
        <v>0</v>
      </c>
      <c r="AD347" s="31"/>
      <c r="AE347" s="31"/>
      <c r="AF347" s="24"/>
      <c r="AG347" s="20"/>
      <c r="AH347" s="25"/>
      <c r="AI347" s="25"/>
      <c r="AW347" s="25"/>
      <c r="AY347" s="25"/>
      <c r="BA347" s="25"/>
      <c r="BC347" s="25"/>
      <c r="BE347" s="25"/>
      <c r="BG347" s="25"/>
    </row>
    <row r="348" s="21" customFormat="true" ht="12.75" hidden="false" customHeight="true" outlineLevel="0" collapsed="false">
      <c r="A348" s="20" t="n">
        <v>19347</v>
      </c>
      <c r="B348" s="21" t="s">
        <v>1066</v>
      </c>
      <c r="C348" s="22" t="s">
        <v>1047</v>
      </c>
      <c r="D348" s="21" t="s">
        <v>295</v>
      </c>
      <c r="E348" s="22" t="s">
        <v>88</v>
      </c>
      <c r="F348" s="21" t="s">
        <v>64</v>
      </c>
      <c r="G348" s="23" t="s">
        <v>65</v>
      </c>
      <c r="H348" s="23"/>
      <c r="I348" s="23" t="s">
        <v>66</v>
      </c>
      <c r="J348" s="23" t="s">
        <v>67</v>
      </c>
      <c r="K348" s="23" t="s">
        <v>68</v>
      </c>
      <c r="L348" s="23"/>
      <c r="M348" s="23" t="s">
        <v>70</v>
      </c>
      <c r="N348" s="23" t="s">
        <v>64</v>
      </c>
      <c r="O348" s="24" t="n">
        <v>43658</v>
      </c>
      <c r="P348" s="25" t="n">
        <v>31501</v>
      </c>
      <c r="Q348" s="26"/>
      <c r="R348" s="25"/>
      <c r="S348" s="25"/>
      <c r="T348" s="25"/>
      <c r="U348" s="25"/>
      <c r="V348" s="25"/>
      <c r="W348" s="25"/>
      <c r="X348" s="27"/>
      <c r="Y348" s="27"/>
      <c r="Z348" s="25"/>
      <c r="AA348" s="28" t="s">
        <v>209</v>
      </c>
      <c r="AB348" s="29"/>
      <c r="AC348" s="30" t="n">
        <f aca="false">IF(AA348=Tables!J$5,AB348*P348,)</f>
        <v>0</v>
      </c>
      <c r="AD348" s="31"/>
      <c r="AE348" s="31"/>
      <c r="AF348" s="24"/>
      <c r="AG348" s="20"/>
      <c r="AH348" s="25"/>
      <c r="AI348" s="25"/>
      <c r="AL348" s="21" t="s">
        <v>98</v>
      </c>
      <c r="AM348" s="21" t="s">
        <v>1067</v>
      </c>
      <c r="AW348" s="25"/>
      <c r="AY348" s="25"/>
      <c r="BA348" s="25"/>
      <c r="BC348" s="25"/>
      <c r="BE348" s="25"/>
      <c r="BG348" s="25"/>
    </row>
    <row r="349" s="21" customFormat="true" ht="12.75" hidden="false" customHeight="true" outlineLevel="0" collapsed="false">
      <c r="A349" s="20" t="n">
        <v>19348</v>
      </c>
      <c r="B349" s="21" t="s">
        <v>1068</v>
      </c>
      <c r="C349" s="22" t="s">
        <v>1069</v>
      </c>
      <c r="D349" s="21" t="s">
        <v>1070</v>
      </c>
      <c r="E349" s="22" t="s">
        <v>1071</v>
      </c>
      <c r="F349" s="21" t="s">
        <v>64</v>
      </c>
      <c r="G349" s="23" t="s">
        <v>65</v>
      </c>
      <c r="H349" s="23"/>
      <c r="I349" s="23" t="s">
        <v>105</v>
      </c>
      <c r="J349" s="23" t="s">
        <v>67</v>
      </c>
      <c r="K349" s="23" t="s">
        <v>68</v>
      </c>
      <c r="L349" s="23" t="s">
        <v>106</v>
      </c>
      <c r="M349" s="23" t="s">
        <v>70</v>
      </c>
      <c r="N349" s="23" t="s">
        <v>64</v>
      </c>
      <c r="O349" s="24" t="n">
        <v>43655</v>
      </c>
      <c r="P349" s="25" t="n">
        <v>37864</v>
      </c>
      <c r="Q349" s="26"/>
      <c r="R349" s="25"/>
      <c r="S349" s="25"/>
      <c r="T349" s="25"/>
      <c r="U349" s="25"/>
      <c r="V349" s="25"/>
      <c r="W349" s="25"/>
      <c r="X349" s="27"/>
      <c r="Y349" s="27"/>
      <c r="Z349" s="25"/>
      <c r="AA349" s="28"/>
      <c r="AB349" s="29"/>
      <c r="AC349" s="30" t="n">
        <f aca="false">IF(AA349=Tables!J$5,AB349*P349,)</f>
        <v>0</v>
      </c>
      <c r="AD349" s="31"/>
      <c r="AE349" s="31"/>
      <c r="AF349" s="24"/>
      <c r="AG349" s="20"/>
      <c r="AH349" s="25"/>
      <c r="AI349" s="25"/>
      <c r="AW349" s="25"/>
      <c r="AY349" s="25"/>
      <c r="BA349" s="25"/>
      <c r="BC349" s="25"/>
      <c r="BE349" s="25"/>
      <c r="BG349" s="25"/>
    </row>
    <row r="350" s="21" customFormat="true" ht="12.75" hidden="false" customHeight="true" outlineLevel="0" collapsed="false">
      <c r="A350" s="20" t="n">
        <v>19349</v>
      </c>
      <c r="B350" s="21" t="s">
        <v>1072</v>
      </c>
      <c r="C350" s="22" t="s">
        <v>1073</v>
      </c>
      <c r="D350" s="21" t="s">
        <v>387</v>
      </c>
      <c r="E350" s="22" t="s">
        <v>322</v>
      </c>
      <c r="F350" s="21" t="s">
        <v>64</v>
      </c>
      <c r="G350" s="23" t="s">
        <v>65</v>
      </c>
      <c r="H350" s="23"/>
      <c r="I350" s="23" t="s">
        <v>105</v>
      </c>
      <c r="J350" s="23" t="s">
        <v>67</v>
      </c>
      <c r="K350" s="23" t="s">
        <v>68</v>
      </c>
      <c r="L350" s="23" t="s">
        <v>106</v>
      </c>
      <c r="M350" s="23" t="s">
        <v>70</v>
      </c>
      <c r="N350" s="23" t="s">
        <v>64</v>
      </c>
      <c r="O350" s="24"/>
      <c r="P350" s="25" t="n">
        <v>38608</v>
      </c>
      <c r="Q350" s="26"/>
      <c r="R350" s="25"/>
      <c r="S350" s="25"/>
      <c r="T350" s="25"/>
      <c r="U350" s="25"/>
      <c r="V350" s="25"/>
      <c r="W350" s="25"/>
      <c r="X350" s="27"/>
      <c r="Y350" s="27"/>
      <c r="Z350" s="25"/>
      <c r="AA350" s="28" t="s">
        <v>851</v>
      </c>
      <c r="AB350" s="29"/>
      <c r="AC350" s="30" t="n">
        <f aca="false">IF(AA350=Tables!J$5,AB350*P350,)</f>
        <v>0</v>
      </c>
      <c r="AD350" s="31"/>
      <c r="AE350" s="31"/>
      <c r="AF350" s="24"/>
      <c r="AG350" s="20"/>
      <c r="AH350" s="25"/>
      <c r="AI350" s="25"/>
      <c r="AW350" s="25"/>
      <c r="AY350" s="25"/>
      <c r="BA350" s="25"/>
      <c r="BC350" s="25"/>
      <c r="BE350" s="25"/>
      <c r="BG350" s="25"/>
    </row>
    <row r="351" s="21" customFormat="true" ht="12.75" hidden="true" customHeight="true" outlineLevel="0" collapsed="false">
      <c r="A351" s="20" t="n">
        <v>19350</v>
      </c>
      <c r="B351" s="21" t="s">
        <v>1074</v>
      </c>
      <c r="C351" s="22" t="s">
        <v>1075</v>
      </c>
      <c r="D351" s="21" t="s">
        <v>1076</v>
      </c>
      <c r="E351" s="22" t="s">
        <v>88</v>
      </c>
      <c r="F351" s="21" t="s">
        <v>64</v>
      </c>
      <c r="G351" s="23" t="s">
        <v>65</v>
      </c>
      <c r="H351" s="23"/>
      <c r="I351" s="23" t="s">
        <v>66</v>
      </c>
      <c r="J351" s="23" t="s">
        <v>67</v>
      </c>
      <c r="K351" s="23" t="s">
        <v>111</v>
      </c>
      <c r="L351" s="23" t="s">
        <v>116</v>
      </c>
      <c r="M351" s="23" t="s">
        <v>92</v>
      </c>
      <c r="N351" s="23" t="s">
        <v>64</v>
      </c>
      <c r="O351" s="24" t="n">
        <v>43658</v>
      </c>
      <c r="P351" s="25" t="n">
        <v>7598</v>
      </c>
      <c r="Q351" s="26"/>
      <c r="R351" s="25"/>
      <c r="S351" s="25"/>
      <c r="T351" s="25"/>
      <c r="U351" s="25"/>
      <c r="V351" s="25"/>
      <c r="W351" s="25"/>
      <c r="X351" s="27"/>
      <c r="Y351" s="27"/>
      <c r="Z351" s="25"/>
      <c r="AA351" s="28" t="s">
        <v>93</v>
      </c>
      <c r="AB351" s="29"/>
      <c r="AC351" s="30" t="n">
        <f aca="false">IF(AA351=Tables!J$5,AB351*P351,)</f>
        <v>0</v>
      </c>
      <c r="AD351" s="31"/>
      <c r="AE351" s="31"/>
      <c r="AF351" s="24"/>
      <c r="AG351" s="20"/>
      <c r="AH351" s="25"/>
      <c r="AI351" s="25"/>
      <c r="AW351" s="25"/>
      <c r="AY351" s="25"/>
      <c r="BA351" s="25"/>
      <c r="BC351" s="25"/>
      <c r="BE351" s="25"/>
      <c r="BG351" s="25"/>
    </row>
    <row r="352" s="21" customFormat="true" ht="12.75" hidden="false" customHeight="true" outlineLevel="0" collapsed="false">
      <c r="A352" s="20" t="n">
        <v>19351</v>
      </c>
      <c r="B352" s="21" t="s">
        <v>1077</v>
      </c>
      <c r="C352" s="22" t="s">
        <v>1078</v>
      </c>
      <c r="D352" s="21" t="s">
        <v>1026</v>
      </c>
      <c r="E352" s="22" t="s">
        <v>88</v>
      </c>
      <c r="F352" s="21" t="s">
        <v>64</v>
      </c>
      <c r="G352" s="23" t="s">
        <v>65</v>
      </c>
      <c r="H352" s="23"/>
      <c r="I352" s="23" t="s">
        <v>66</v>
      </c>
      <c r="J352" s="23" t="s">
        <v>67</v>
      </c>
      <c r="K352" s="23" t="s">
        <v>111</v>
      </c>
      <c r="L352" s="23" t="s">
        <v>116</v>
      </c>
      <c r="M352" s="23" t="s">
        <v>92</v>
      </c>
      <c r="N352" s="23" t="s">
        <v>64</v>
      </c>
      <c r="O352" s="24" t="n">
        <v>43658</v>
      </c>
      <c r="P352" s="25" t="n">
        <v>5978</v>
      </c>
      <c r="Q352" s="26"/>
      <c r="R352" s="25" t="n">
        <v>2370</v>
      </c>
      <c r="S352" s="25"/>
      <c r="T352" s="25"/>
      <c r="U352" s="25"/>
      <c r="V352" s="25"/>
      <c r="W352" s="25"/>
      <c r="X352" s="27"/>
      <c r="Y352" s="27"/>
      <c r="Z352" s="25"/>
      <c r="AA352" s="28" t="s">
        <v>209</v>
      </c>
      <c r="AB352" s="29"/>
      <c r="AC352" s="30" t="n">
        <f aca="false">IF(AA352=Tables!J$5,AB352*P352,)</f>
        <v>0</v>
      </c>
      <c r="AD352" s="31"/>
      <c r="AE352" s="31"/>
      <c r="AF352" s="24"/>
      <c r="AG352" s="20"/>
      <c r="AH352" s="25"/>
      <c r="AI352" s="25"/>
      <c r="AW352" s="25"/>
      <c r="AY352" s="25"/>
      <c r="BA352" s="25"/>
      <c r="BC352" s="25"/>
      <c r="BE352" s="25"/>
      <c r="BG352" s="25"/>
    </row>
    <row r="353" s="21" customFormat="true" ht="12.75" hidden="true" customHeight="true" outlineLevel="0" collapsed="false">
      <c r="A353" s="20" t="n">
        <v>19352</v>
      </c>
      <c r="B353" s="21" t="s">
        <v>1079</v>
      </c>
      <c r="C353" s="21" t="s">
        <v>1080</v>
      </c>
      <c r="D353" s="21" t="s">
        <v>1081</v>
      </c>
      <c r="E353" s="21" t="s">
        <v>115</v>
      </c>
      <c r="F353" s="21" t="s">
        <v>64</v>
      </c>
      <c r="G353" s="23" t="s">
        <v>65</v>
      </c>
      <c r="H353" s="23"/>
      <c r="I353" s="23" t="s">
        <v>504</v>
      </c>
      <c r="J353" s="23" t="s">
        <v>67</v>
      </c>
      <c r="K353" s="23" t="s">
        <v>79</v>
      </c>
      <c r="L353" s="23" t="s">
        <v>116</v>
      </c>
      <c r="M353" s="23" t="s">
        <v>92</v>
      </c>
      <c r="N353" s="23" t="s">
        <v>64</v>
      </c>
      <c r="O353" s="24" t="n">
        <v>43661</v>
      </c>
      <c r="P353" s="25" t="n">
        <v>0</v>
      </c>
      <c r="Q353" s="26"/>
      <c r="R353" s="25"/>
      <c r="S353" s="25"/>
      <c r="T353" s="25"/>
      <c r="U353" s="25"/>
      <c r="V353" s="25"/>
      <c r="W353" s="25"/>
      <c r="X353" s="27"/>
      <c r="Y353" s="27"/>
      <c r="Z353" s="25"/>
      <c r="AA353" s="28" t="s">
        <v>184</v>
      </c>
      <c r="AB353" s="29"/>
      <c r="AC353" s="30" t="n">
        <f aca="false">IF(AA353=Tables!J$5,AB353*P353,)</f>
        <v>0</v>
      </c>
      <c r="AD353" s="31"/>
      <c r="AE353" s="31"/>
      <c r="AF353" s="24"/>
      <c r="AG353" s="20"/>
      <c r="AH353" s="25"/>
      <c r="AI353" s="25"/>
      <c r="AW353" s="25"/>
      <c r="AY353" s="25"/>
      <c r="BA353" s="25"/>
      <c r="BC353" s="25"/>
      <c r="BE353" s="25"/>
      <c r="BG353" s="25"/>
    </row>
    <row r="354" s="21" customFormat="true" ht="12.75" hidden="false" customHeight="true" outlineLevel="0" collapsed="false">
      <c r="A354" s="20" t="n">
        <v>19353</v>
      </c>
      <c r="B354" s="21" t="s">
        <v>1082</v>
      </c>
      <c r="C354" s="22" t="s">
        <v>1083</v>
      </c>
      <c r="E354" s="22" t="s">
        <v>88</v>
      </c>
      <c r="F354" s="21" t="s">
        <v>64</v>
      </c>
      <c r="G354" s="23" t="s">
        <v>65</v>
      </c>
      <c r="H354" s="23"/>
      <c r="I354" s="23" t="s">
        <v>66</v>
      </c>
      <c r="J354" s="23" t="s">
        <v>110</v>
      </c>
      <c r="K354" s="23" t="s">
        <v>68</v>
      </c>
      <c r="L354" s="23" t="s">
        <v>80</v>
      </c>
      <c r="M354" s="23" t="s">
        <v>70</v>
      </c>
      <c r="N354" s="23" t="s">
        <v>64</v>
      </c>
      <c r="O354" s="24" t="n">
        <v>43658</v>
      </c>
      <c r="P354" s="55"/>
      <c r="Q354" s="26"/>
      <c r="R354" s="25"/>
      <c r="S354" s="25"/>
      <c r="T354" s="25"/>
      <c r="U354" s="25"/>
      <c r="V354" s="25"/>
      <c r="W354" s="25"/>
      <c r="X354" s="27"/>
      <c r="Y354" s="27"/>
      <c r="Z354" s="25"/>
      <c r="AA354" s="28" t="s">
        <v>851</v>
      </c>
      <c r="AB354" s="29" t="n">
        <v>0</v>
      </c>
      <c r="AC354" s="30" t="n">
        <f aca="false">IF(AA354=Tables!J$5,AB354*#REF!,)</f>
        <v>0</v>
      </c>
      <c r="AD354" s="31"/>
      <c r="AE354" s="31"/>
      <c r="AF354" s="24"/>
      <c r="AG354" s="20"/>
      <c r="AH354" s="25"/>
      <c r="AI354" s="25"/>
      <c r="AW354" s="25"/>
      <c r="AY354" s="25"/>
      <c r="BA354" s="25"/>
      <c r="BC354" s="25"/>
      <c r="BE354" s="25"/>
      <c r="BG354" s="25"/>
    </row>
    <row r="355" s="21" customFormat="true" ht="12.75" hidden="true" customHeight="true" outlineLevel="0" collapsed="false">
      <c r="A355" s="20" t="n">
        <v>19354</v>
      </c>
      <c r="B355" s="21" t="s">
        <v>1084</v>
      </c>
      <c r="C355" s="22" t="s">
        <v>1085</v>
      </c>
      <c r="D355" s="21" t="s">
        <v>545</v>
      </c>
      <c r="E355" s="22" t="s">
        <v>227</v>
      </c>
      <c r="F355" s="21" t="s">
        <v>64</v>
      </c>
      <c r="G355" s="23" t="s">
        <v>65</v>
      </c>
      <c r="H355" s="23" t="n">
        <v>26000</v>
      </c>
      <c r="I355" s="23" t="s">
        <v>66</v>
      </c>
      <c r="J355" s="23" t="s">
        <v>67</v>
      </c>
      <c r="K355" s="23" t="s">
        <v>68</v>
      </c>
      <c r="L355" s="23" t="s">
        <v>69</v>
      </c>
      <c r="M355" s="23" t="s">
        <v>70</v>
      </c>
      <c r="N355" s="23" t="s">
        <v>64</v>
      </c>
      <c r="O355" s="24" t="n">
        <v>43664</v>
      </c>
      <c r="P355" s="25" t="n">
        <v>634432</v>
      </c>
      <c r="Q355" s="26" t="n">
        <f aca="false">P355/H355</f>
        <v>24.4012307692308</v>
      </c>
      <c r="R355" s="25"/>
      <c r="S355" s="25"/>
      <c r="T355" s="25"/>
      <c r="U355" s="25"/>
      <c r="V355" s="25"/>
      <c r="W355" s="25"/>
      <c r="X355" s="27"/>
      <c r="Y355" s="27"/>
      <c r="Z355" s="25"/>
      <c r="AA355" s="28" t="s">
        <v>93</v>
      </c>
      <c r="AB355" s="29"/>
      <c r="AC355" s="30" t="n">
        <f aca="false">IF(AA355=Tables!J$5,AB355*P355,)</f>
        <v>0</v>
      </c>
      <c r="AD355" s="31"/>
      <c r="AE355" s="31"/>
      <c r="AF355" s="24"/>
      <c r="AG355" s="20"/>
      <c r="AH355" s="25"/>
      <c r="AI355" s="25"/>
      <c r="AL355" s="21" t="s">
        <v>628</v>
      </c>
      <c r="AM355" s="21" t="s">
        <v>1086</v>
      </c>
      <c r="AW355" s="25"/>
      <c r="AY355" s="25"/>
      <c r="BA355" s="25"/>
      <c r="BC355" s="25"/>
      <c r="BE355" s="25"/>
      <c r="BG355" s="25"/>
    </row>
    <row r="356" s="21" customFormat="true" ht="12.75" hidden="false" customHeight="true" outlineLevel="0" collapsed="false">
      <c r="A356" s="20" t="n">
        <v>19355</v>
      </c>
      <c r="B356" s="21" t="s">
        <v>1087</v>
      </c>
      <c r="C356" s="22" t="s">
        <v>1088</v>
      </c>
      <c r="D356" s="21" t="s">
        <v>87</v>
      </c>
      <c r="E356" s="22" t="s">
        <v>88</v>
      </c>
      <c r="F356" s="21" t="s">
        <v>64</v>
      </c>
      <c r="G356" s="23" t="s">
        <v>65</v>
      </c>
      <c r="H356" s="23"/>
      <c r="I356" s="23" t="s">
        <v>89</v>
      </c>
      <c r="J356" s="23" t="s">
        <v>67</v>
      </c>
      <c r="K356" s="23" t="s">
        <v>111</v>
      </c>
      <c r="L356" s="23" t="s">
        <v>91</v>
      </c>
      <c r="M356" s="23" t="s">
        <v>92</v>
      </c>
      <c r="N356" s="23" t="s">
        <v>64</v>
      </c>
      <c r="O356" s="24" t="n">
        <v>43661</v>
      </c>
      <c r="P356" s="55"/>
      <c r="Q356" s="26"/>
      <c r="R356" s="25"/>
      <c r="S356" s="25"/>
      <c r="T356" s="25"/>
      <c r="U356" s="25"/>
      <c r="V356" s="25"/>
      <c r="W356" s="25"/>
      <c r="X356" s="27"/>
      <c r="Y356" s="27"/>
      <c r="Z356" s="25"/>
      <c r="AA356" s="51"/>
      <c r="AB356" s="29"/>
      <c r="AC356" s="30" t="n">
        <f aca="false">IF(AA356=Tables!J$5,AB356*P356,)</f>
        <v>0</v>
      </c>
      <c r="AD356" s="31"/>
      <c r="AE356" s="31"/>
      <c r="AF356" s="24"/>
      <c r="AG356" s="20"/>
      <c r="AH356" s="25"/>
      <c r="AI356" s="25"/>
      <c r="AW356" s="25"/>
      <c r="AY356" s="25"/>
      <c r="BA356" s="25"/>
      <c r="BC356" s="25"/>
      <c r="BE356" s="25"/>
      <c r="BG356" s="25"/>
    </row>
    <row r="357" s="21" customFormat="true" ht="12.75" hidden="false" customHeight="true" outlineLevel="0" collapsed="false">
      <c r="A357" s="20" t="n">
        <v>19356</v>
      </c>
      <c r="B357" s="21" t="s">
        <v>1089</v>
      </c>
      <c r="C357" s="22" t="s">
        <v>1090</v>
      </c>
      <c r="D357" s="21" t="s">
        <v>87</v>
      </c>
      <c r="E357" s="22" t="s">
        <v>88</v>
      </c>
      <c r="F357" s="21" t="s">
        <v>64</v>
      </c>
      <c r="G357" s="23" t="s">
        <v>65</v>
      </c>
      <c r="H357" s="23"/>
      <c r="I357" s="23" t="s">
        <v>89</v>
      </c>
      <c r="J357" s="23" t="s">
        <v>78</v>
      </c>
      <c r="K357" s="23" t="s">
        <v>111</v>
      </c>
      <c r="L357" s="23" t="s">
        <v>91</v>
      </c>
      <c r="M357" s="23" t="s">
        <v>92</v>
      </c>
      <c r="N357" s="23" t="s">
        <v>64</v>
      </c>
      <c r="O357" s="24" t="n">
        <v>43664</v>
      </c>
      <c r="P357" s="55"/>
      <c r="Q357" s="26"/>
      <c r="R357" s="25"/>
      <c r="S357" s="25"/>
      <c r="T357" s="25"/>
      <c r="U357" s="25"/>
      <c r="V357" s="25"/>
      <c r="W357" s="25"/>
      <c r="X357" s="27"/>
      <c r="Y357" s="27"/>
      <c r="Z357" s="25"/>
      <c r="AA357" s="51"/>
      <c r="AB357" s="29"/>
      <c r="AC357" s="30" t="n">
        <f aca="false">IF(AA357=Tables!J$5,AB357*P357,)</f>
        <v>0</v>
      </c>
      <c r="AD357" s="31"/>
      <c r="AE357" s="31"/>
      <c r="AF357" s="24"/>
      <c r="AG357" s="20"/>
      <c r="AH357" s="25"/>
      <c r="AI357" s="25"/>
      <c r="AW357" s="25"/>
      <c r="AY357" s="25"/>
      <c r="BA357" s="25"/>
      <c r="BC357" s="25"/>
      <c r="BE357" s="25"/>
      <c r="BG357" s="25"/>
    </row>
    <row r="358" s="21" customFormat="true" ht="12.75" hidden="false" customHeight="true" outlineLevel="0" collapsed="false">
      <c r="A358" s="20" t="n">
        <v>19357</v>
      </c>
      <c r="B358" s="21" t="s">
        <v>1091</v>
      </c>
      <c r="C358" s="22" t="s">
        <v>956</v>
      </c>
      <c r="D358" s="21" t="s">
        <v>1092</v>
      </c>
      <c r="E358" s="22" t="s">
        <v>464</v>
      </c>
      <c r="F358" s="21" t="s">
        <v>64</v>
      </c>
      <c r="G358" s="23" t="s">
        <v>104</v>
      </c>
      <c r="H358" s="23" t="n">
        <v>7500</v>
      </c>
      <c r="I358" s="23" t="s">
        <v>105</v>
      </c>
      <c r="J358" s="23" t="s">
        <v>110</v>
      </c>
      <c r="K358" s="23" t="s">
        <v>111</v>
      </c>
      <c r="L358" s="23" t="s">
        <v>80</v>
      </c>
      <c r="M358" s="23" t="s">
        <v>70</v>
      </c>
      <c r="N358" s="23" t="s">
        <v>64</v>
      </c>
      <c r="O358" s="24" t="n">
        <v>43664</v>
      </c>
      <c r="P358" s="25" t="n">
        <v>814813</v>
      </c>
      <c r="Q358" s="26" t="n">
        <f aca="false">P358/H358</f>
        <v>108.641733333333</v>
      </c>
      <c r="R358" s="25"/>
      <c r="S358" s="25"/>
      <c r="T358" s="25"/>
      <c r="U358" s="25"/>
      <c r="V358" s="25"/>
      <c r="W358" s="25"/>
      <c r="X358" s="27" t="n">
        <v>0.15</v>
      </c>
      <c r="Y358" s="27" t="n">
        <v>0.08</v>
      </c>
      <c r="Z358" s="25"/>
      <c r="AA358" s="28" t="s">
        <v>209</v>
      </c>
      <c r="AB358" s="29" t="n">
        <v>0.1</v>
      </c>
      <c r="AC358" s="30" t="n">
        <f aca="false">IF(AA358=Tables!J$5,AB358*P358,)</f>
        <v>81481.3</v>
      </c>
      <c r="AD358" s="31"/>
      <c r="AE358" s="31"/>
      <c r="AF358" s="24"/>
      <c r="AG358" s="20"/>
      <c r="AH358" s="25"/>
      <c r="AI358" s="25"/>
      <c r="AL358" s="21" t="s">
        <v>81</v>
      </c>
      <c r="AM358" s="21" t="s">
        <v>1093</v>
      </c>
      <c r="AW358" s="25"/>
      <c r="AY358" s="25"/>
      <c r="BA358" s="25"/>
      <c r="BC358" s="25"/>
      <c r="BE358" s="25"/>
      <c r="BG358" s="25"/>
    </row>
    <row r="359" s="21" customFormat="true" ht="12.75" hidden="false" customHeight="true" outlineLevel="0" collapsed="false">
      <c r="A359" s="20" t="n">
        <v>19358</v>
      </c>
      <c r="B359" s="21" t="s">
        <v>1094</v>
      </c>
      <c r="C359" s="22" t="s">
        <v>1095</v>
      </c>
      <c r="D359" s="21" t="s">
        <v>1001</v>
      </c>
      <c r="E359" s="22" t="s">
        <v>88</v>
      </c>
      <c r="F359" s="21" t="s">
        <v>64</v>
      </c>
      <c r="G359" s="23" t="s">
        <v>65</v>
      </c>
      <c r="H359" s="23"/>
      <c r="I359" s="23" t="s">
        <v>89</v>
      </c>
      <c r="J359" s="23" t="s">
        <v>67</v>
      </c>
      <c r="K359" s="23" t="s">
        <v>68</v>
      </c>
      <c r="L359" s="23" t="s">
        <v>91</v>
      </c>
      <c r="M359" s="23" t="s">
        <v>92</v>
      </c>
      <c r="N359" s="23" t="s">
        <v>64</v>
      </c>
      <c r="O359" s="24" t="n">
        <v>43677</v>
      </c>
      <c r="P359" s="55"/>
      <c r="Q359" s="26"/>
      <c r="R359" s="25"/>
      <c r="S359" s="25"/>
      <c r="T359" s="25"/>
      <c r="U359" s="25"/>
      <c r="V359" s="25"/>
      <c r="W359" s="25"/>
      <c r="X359" s="27"/>
      <c r="Y359" s="27"/>
      <c r="Z359" s="25"/>
      <c r="AA359" s="51"/>
      <c r="AB359" s="29"/>
      <c r="AC359" s="30" t="n">
        <f aca="false">IF(AA359=Tables!J$5,AB359*P359,)</f>
        <v>0</v>
      </c>
      <c r="AD359" s="31"/>
      <c r="AE359" s="31"/>
      <c r="AF359" s="24"/>
      <c r="AG359" s="20"/>
      <c r="AH359" s="25"/>
      <c r="AI359" s="25"/>
      <c r="AW359" s="25"/>
      <c r="AY359" s="25"/>
      <c r="BA359" s="25"/>
      <c r="BC359" s="25"/>
      <c r="BE359" s="25"/>
      <c r="BG359" s="25"/>
    </row>
    <row r="360" s="21" customFormat="true" ht="12.75" hidden="false" customHeight="true" outlineLevel="0" collapsed="false">
      <c r="A360" s="20" t="n">
        <v>19359</v>
      </c>
      <c r="B360" s="21" t="s">
        <v>1096</v>
      </c>
      <c r="C360" s="22" t="s">
        <v>1097</v>
      </c>
      <c r="D360" s="21" t="s">
        <v>1048</v>
      </c>
      <c r="E360" s="22" t="s">
        <v>115</v>
      </c>
      <c r="F360" s="21" t="s">
        <v>64</v>
      </c>
      <c r="G360" s="23" t="s">
        <v>65</v>
      </c>
      <c r="H360" s="23"/>
      <c r="I360" s="23" t="s">
        <v>66</v>
      </c>
      <c r="J360" s="23" t="s">
        <v>67</v>
      </c>
      <c r="K360" s="23" t="s">
        <v>68</v>
      </c>
      <c r="L360" s="23" t="s">
        <v>106</v>
      </c>
      <c r="M360" s="23" t="s">
        <v>70</v>
      </c>
      <c r="N360" s="23" t="s">
        <v>64</v>
      </c>
      <c r="O360" s="24" t="n">
        <v>43670</v>
      </c>
      <c r="P360" s="25" t="n">
        <v>377508</v>
      </c>
      <c r="Q360" s="26"/>
      <c r="R360" s="25"/>
      <c r="S360" s="25"/>
      <c r="T360" s="25"/>
      <c r="U360" s="25"/>
      <c r="V360" s="25"/>
      <c r="W360" s="25"/>
      <c r="X360" s="27"/>
      <c r="Y360" s="27"/>
      <c r="Z360" s="25"/>
      <c r="AA360" s="51"/>
      <c r="AB360" s="29"/>
      <c r="AC360" s="30" t="n">
        <f aca="false">IF(AA360=Tables!J$5,AB360*P360,)</f>
        <v>0</v>
      </c>
      <c r="AD360" s="31"/>
      <c r="AE360" s="31"/>
      <c r="AF360" s="24"/>
      <c r="AG360" s="20"/>
      <c r="AH360" s="25"/>
      <c r="AI360" s="25"/>
      <c r="AW360" s="25"/>
      <c r="AY360" s="25"/>
      <c r="BA360" s="25"/>
      <c r="BC360" s="25"/>
      <c r="BE360" s="25"/>
      <c r="BG360" s="25"/>
    </row>
    <row r="361" s="21" customFormat="true" ht="12.75" hidden="false" customHeight="true" outlineLevel="0" collapsed="false">
      <c r="A361" s="20" t="n">
        <v>19360</v>
      </c>
      <c r="B361" s="21" t="s">
        <v>1098</v>
      </c>
      <c r="C361" s="22" t="s">
        <v>1099</v>
      </c>
      <c r="D361" s="21" t="s">
        <v>1100</v>
      </c>
      <c r="E361" s="22" t="s">
        <v>88</v>
      </c>
      <c r="F361" s="21" t="s">
        <v>64</v>
      </c>
      <c r="G361" s="23" t="s">
        <v>65</v>
      </c>
      <c r="H361" s="23"/>
      <c r="I361" s="23" t="s">
        <v>66</v>
      </c>
      <c r="J361" s="23" t="s">
        <v>67</v>
      </c>
      <c r="K361" s="23" t="s">
        <v>79</v>
      </c>
      <c r="L361" s="23" t="s">
        <v>106</v>
      </c>
      <c r="M361" s="23" t="s">
        <v>70</v>
      </c>
      <c r="N361" s="23" t="s">
        <v>64</v>
      </c>
      <c r="O361" s="24" t="n">
        <v>43669</v>
      </c>
      <c r="P361" s="25" t="n">
        <v>109438</v>
      </c>
      <c r="Q361" s="26"/>
      <c r="R361" s="25"/>
      <c r="S361" s="25"/>
      <c r="T361" s="25"/>
      <c r="U361" s="25"/>
      <c r="V361" s="25"/>
      <c r="W361" s="25"/>
      <c r="X361" s="27"/>
      <c r="Y361" s="27"/>
      <c r="Z361" s="25"/>
      <c r="AA361" s="51"/>
      <c r="AB361" s="29"/>
      <c r="AC361" s="30" t="n">
        <f aca="false">IF(AA361=Tables!J$5,AB361*P361,)</f>
        <v>0</v>
      </c>
      <c r="AD361" s="31"/>
      <c r="AE361" s="31"/>
      <c r="AF361" s="24"/>
      <c r="AG361" s="20"/>
      <c r="AH361" s="25"/>
      <c r="AI361" s="25"/>
      <c r="AW361" s="25"/>
      <c r="AY361" s="25"/>
      <c r="BA361" s="25"/>
      <c r="BC361" s="25"/>
      <c r="BE361" s="25"/>
      <c r="BG361" s="25"/>
    </row>
    <row r="362" s="21" customFormat="true" ht="12.75" hidden="false" customHeight="true" outlineLevel="0" collapsed="false">
      <c r="A362" s="20" t="n">
        <v>19361</v>
      </c>
      <c r="B362" s="21" t="s">
        <v>1101</v>
      </c>
      <c r="C362" s="22" t="s">
        <v>1102</v>
      </c>
      <c r="D362" s="21" t="s">
        <v>1103</v>
      </c>
      <c r="E362" s="22" t="s">
        <v>88</v>
      </c>
      <c r="F362" s="21" t="s">
        <v>64</v>
      </c>
      <c r="G362" s="23" t="s">
        <v>65</v>
      </c>
      <c r="H362" s="23"/>
      <c r="I362" s="23" t="s">
        <v>66</v>
      </c>
      <c r="J362" s="23" t="s">
        <v>67</v>
      </c>
      <c r="K362" s="23" t="s">
        <v>68</v>
      </c>
      <c r="L362" s="23" t="s">
        <v>901</v>
      </c>
      <c r="M362" s="23" t="s">
        <v>70</v>
      </c>
      <c r="N362" s="23" t="s">
        <v>64</v>
      </c>
      <c r="O362" s="24" t="n">
        <v>43685</v>
      </c>
      <c r="P362" s="25" t="n">
        <v>315392</v>
      </c>
      <c r="Q362" s="26"/>
      <c r="R362" s="25" t="n">
        <v>35892</v>
      </c>
      <c r="S362" s="25" t="n">
        <v>31597</v>
      </c>
      <c r="T362" s="25"/>
      <c r="U362" s="25"/>
      <c r="V362" s="25"/>
      <c r="W362" s="25"/>
      <c r="X362" s="27"/>
      <c r="Y362" s="27"/>
      <c r="Z362" s="25"/>
      <c r="AA362" s="51" t="s">
        <v>209</v>
      </c>
      <c r="AB362" s="29"/>
      <c r="AC362" s="30" t="n">
        <f aca="false">IF(AA362=Tables!J$5,AB362*P362,)</f>
        <v>0</v>
      </c>
      <c r="AD362" s="31"/>
      <c r="AE362" s="31"/>
      <c r="AF362" s="24"/>
      <c r="AG362" s="20"/>
      <c r="AH362" s="25"/>
      <c r="AI362" s="25"/>
      <c r="AL362" s="21" t="s">
        <v>1104</v>
      </c>
      <c r="AM362" s="21" t="s">
        <v>1105</v>
      </c>
      <c r="AW362" s="25"/>
      <c r="AY362" s="25"/>
      <c r="BA362" s="25"/>
      <c r="BC362" s="25"/>
      <c r="BE362" s="25"/>
      <c r="BG362" s="25"/>
    </row>
    <row r="363" s="21" customFormat="true" ht="12.75" hidden="true" customHeight="true" outlineLevel="0" collapsed="false">
      <c r="A363" s="20" t="n">
        <v>19362</v>
      </c>
      <c r="B363" s="21" t="s">
        <v>1106</v>
      </c>
      <c r="C363" s="22" t="s">
        <v>1107</v>
      </c>
      <c r="D363" s="21" t="s">
        <v>1108</v>
      </c>
      <c r="E363" s="22" t="s">
        <v>1109</v>
      </c>
      <c r="F363" s="21" t="s">
        <v>64</v>
      </c>
      <c r="G363" s="23" t="s">
        <v>65</v>
      </c>
      <c r="H363" s="23"/>
      <c r="I363" s="23" t="s">
        <v>66</v>
      </c>
      <c r="J363" s="23" t="s">
        <v>67</v>
      </c>
      <c r="K363" s="23" t="s">
        <v>111</v>
      </c>
      <c r="L363" s="23" t="s">
        <v>116</v>
      </c>
      <c r="M363" s="23" t="s">
        <v>92</v>
      </c>
      <c r="N363" s="23" t="s">
        <v>64</v>
      </c>
      <c r="O363" s="24" t="n">
        <v>43669</v>
      </c>
      <c r="P363" s="25" t="n">
        <v>998</v>
      </c>
      <c r="Q363" s="26"/>
      <c r="R363" s="25" t="n">
        <v>4000</v>
      </c>
      <c r="S363" s="25"/>
      <c r="T363" s="25"/>
      <c r="U363" s="25"/>
      <c r="V363" s="25"/>
      <c r="W363" s="25"/>
      <c r="X363" s="27"/>
      <c r="Y363" s="27"/>
      <c r="Z363" s="25"/>
      <c r="AA363" s="28" t="s">
        <v>93</v>
      </c>
      <c r="AB363" s="29"/>
      <c r="AC363" s="30" t="n">
        <f aca="false">IF(AA363=Tables!J$5,AB363*P363,)</f>
        <v>0</v>
      </c>
      <c r="AD363" s="31"/>
      <c r="AE363" s="31"/>
      <c r="AF363" s="24"/>
      <c r="AG363" s="20"/>
      <c r="AH363" s="25"/>
      <c r="AI363" s="25"/>
      <c r="AW363" s="25"/>
      <c r="AY363" s="25"/>
      <c r="BA363" s="25"/>
      <c r="BC363" s="25"/>
      <c r="BE363" s="25"/>
      <c r="BG363" s="25"/>
    </row>
    <row r="364" s="21" customFormat="true" ht="12.75" hidden="false" customHeight="true" outlineLevel="0" collapsed="false">
      <c r="A364" s="20" t="n">
        <v>19363</v>
      </c>
      <c r="B364" s="21" t="s">
        <v>1110</v>
      </c>
      <c r="C364" s="22" t="s">
        <v>1111</v>
      </c>
      <c r="D364" s="21" t="s">
        <v>624</v>
      </c>
      <c r="E364" s="22" t="s">
        <v>115</v>
      </c>
      <c r="F364" s="21" t="s">
        <v>64</v>
      </c>
      <c r="G364" s="23" t="s">
        <v>65</v>
      </c>
      <c r="H364" s="23"/>
      <c r="I364" s="23" t="s">
        <v>66</v>
      </c>
      <c r="J364" s="23" t="s">
        <v>67</v>
      </c>
      <c r="K364" s="23" t="s">
        <v>111</v>
      </c>
      <c r="L364" s="23" t="s">
        <v>116</v>
      </c>
      <c r="M364" s="23" t="s">
        <v>92</v>
      </c>
      <c r="N364" s="23" t="s">
        <v>64</v>
      </c>
      <c r="O364" s="24" t="n">
        <v>43672</v>
      </c>
      <c r="P364" s="25" t="n">
        <v>2980</v>
      </c>
      <c r="Q364" s="26"/>
      <c r="R364" s="25"/>
      <c r="S364" s="25"/>
      <c r="T364" s="25"/>
      <c r="U364" s="25"/>
      <c r="V364" s="25"/>
      <c r="W364" s="25"/>
      <c r="X364" s="27"/>
      <c r="Y364" s="27"/>
      <c r="Z364" s="25"/>
      <c r="AA364" s="28" t="s">
        <v>209</v>
      </c>
      <c r="AB364" s="29"/>
      <c r="AC364" s="30" t="n">
        <f aca="false">IF(AA364=Tables!J$5,AB364*P364,)</f>
        <v>0</v>
      </c>
      <c r="AD364" s="31"/>
      <c r="AE364" s="31"/>
      <c r="AF364" s="24"/>
      <c r="AG364" s="20"/>
      <c r="AH364" s="25"/>
      <c r="AI364" s="25"/>
      <c r="AW364" s="25"/>
      <c r="AY364" s="25"/>
      <c r="BA364" s="25"/>
      <c r="BC364" s="25"/>
      <c r="BE364" s="25"/>
      <c r="BG364" s="25"/>
    </row>
    <row r="365" s="21" customFormat="true" ht="12.75" hidden="false" customHeight="true" outlineLevel="0" collapsed="false">
      <c r="A365" s="20" t="n">
        <v>19364</v>
      </c>
      <c r="B365" s="21" t="s">
        <v>1112</v>
      </c>
      <c r="C365" s="22" t="s">
        <v>1113</v>
      </c>
      <c r="D365" s="21" t="s">
        <v>624</v>
      </c>
      <c r="E365" s="22" t="s">
        <v>115</v>
      </c>
      <c r="F365" s="21" t="s">
        <v>64</v>
      </c>
      <c r="G365" s="23" t="s">
        <v>65</v>
      </c>
      <c r="H365" s="23"/>
      <c r="I365" s="23" t="s">
        <v>66</v>
      </c>
      <c r="J365" s="23" t="s">
        <v>67</v>
      </c>
      <c r="K365" s="23" t="s">
        <v>111</v>
      </c>
      <c r="L365" s="23" t="s">
        <v>116</v>
      </c>
      <c r="M365" s="23" t="s">
        <v>92</v>
      </c>
      <c r="N365" s="23" t="s">
        <v>64</v>
      </c>
      <c r="O365" s="24" t="n">
        <v>43672</v>
      </c>
      <c r="P365" s="25" t="n">
        <v>3780</v>
      </c>
      <c r="Q365" s="26"/>
      <c r="R365" s="25"/>
      <c r="S365" s="25"/>
      <c r="T365" s="25"/>
      <c r="U365" s="25"/>
      <c r="V365" s="25"/>
      <c r="W365" s="25"/>
      <c r="X365" s="27"/>
      <c r="Y365" s="27"/>
      <c r="Z365" s="25"/>
      <c r="AA365" s="28" t="s">
        <v>209</v>
      </c>
      <c r="AB365" s="29"/>
      <c r="AC365" s="30" t="n">
        <f aca="false">IF(AA365=Tables!J$5,AB365*P365,)</f>
        <v>0</v>
      </c>
      <c r="AD365" s="31"/>
      <c r="AE365" s="31"/>
      <c r="AF365" s="24"/>
      <c r="AG365" s="20"/>
      <c r="AH365" s="25"/>
      <c r="AI365" s="25"/>
      <c r="AW365" s="25"/>
      <c r="AY365" s="25"/>
      <c r="BA365" s="25"/>
      <c r="BC365" s="25"/>
      <c r="BE365" s="25"/>
      <c r="BG365" s="25"/>
    </row>
    <row r="366" s="21" customFormat="true" ht="12.75" hidden="false" customHeight="true" outlineLevel="0" collapsed="false">
      <c r="A366" s="20" t="n">
        <v>19365</v>
      </c>
      <c r="B366" s="21" t="s">
        <v>1114</v>
      </c>
      <c r="C366" s="22" t="s">
        <v>1115</v>
      </c>
      <c r="D366" s="21" t="s">
        <v>909</v>
      </c>
      <c r="E366" s="22" t="s">
        <v>910</v>
      </c>
      <c r="F366" s="21" t="s">
        <v>64</v>
      </c>
      <c r="G366" s="23" t="s">
        <v>65</v>
      </c>
      <c r="H366" s="23"/>
      <c r="I366" s="23" t="s">
        <v>66</v>
      </c>
      <c r="J366" s="23" t="s">
        <v>67</v>
      </c>
      <c r="K366" s="23" t="s">
        <v>111</v>
      </c>
      <c r="L366" s="23" t="s">
        <v>116</v>
      </c>
      <c r="M366" s="23" t="s">
        <v>92</v>
      </c>
      <c r="N366" s="23" t="s">
        <v>64</v>
      </c>
      <c r="O366" s="24" t="n">
        <v>43672</v>
      </c>
      <c r="P366" s="25" t="n">
        <v>3880</v>
      </c>
      <c r="Q366" s="26"/>
      <c r="R366" s="25"/>
      <c r="S366" s="25"/>
      <c r="T366" s="25"/>
      <c r="U366" s="25"/>
      <c r="V366" s="25"/>
      <c r="W366" s="25"/>
      <c r="X366" s="27"/>
      <c r="Y366" s="27"/>
      <c r="Z366" s="25"/>
      <c r="AA366" s="28" t="s">
        <v>209</v>
      </c>
      <c r="AB366" s="29"/>
      <c r="AC366" s="30" t="n">
        <f aca="false">IF(AA366=Tables!J$5,AB366*P366,)</f>
        <v>0</v>
      </c>
      <c r="AD366" s="31"/>
      <c r="AE366" s="31"/>
      <c r="AF366" s="24"/>
      <c r="AG366" s="20"/>
      <c r="AH366" s="25"/>
      <c r="AI366" s="25"/>
      <c r="AW366" s="25"/>
      <c r="AY366" s="25"/>
      <c r="BA366" s="25"/>
      <c r="BC366" s="25"/>
      <c r="BE366" s="25"/>
      <c r="BG366" s="25"/>
    </row>
    <row r="367" s="21" customFormat="true" ht="12.75" hidden="true" customHeight="true" outlineLevel="0" collapsed="false">
      <c r="A367" s="20" t="n">
        <v>19366</v>
      </c>
      <c r="B367" s="21" t="s">
        <v>1116</v>
      </c>
      <c r="C367" s="22" t="s">
        <v>1117</v>
      </c>
      <c r="D367" s="21" t="s">
        <v>414</v>
      </c>
      <c r="E367" s="22" t="s">
        <v>415</v>
      </c>
      <c r="F367" s="21" t="s">
        <v>64</v>
      </c>
      <c r="G367" s="23" t="s">
        <v>65</v>
      </c>
      <c r="H367" s="23"/>
      <c r="I367" s="23" t="s">
        <v>66</v>
      </c>
      <c r="J367" s="23" t="s">
        <v>67</v>
      </c>
      <c r="K367" s="23" t="s">
        <v>111</v>
      </c>
      <c r="L367" s="23" t="s">
        <v>116</v>
      </c>
      <c r="M367" s="23" t="s">
        <v>92</v>
      </c>
      <c r="N367" s="23" t="s">
        <v>64</v>
      </c>
      <c r="O367" s="24" t="n">
        <v>43672</v>
      </c>
      <c r="P367" s="25" t="n">
        <v>2470</v>
      </c>
      <c r="Q367" s="26"/>
      <c r="R367" s="25"/>
      <c r="S367" s="25"/>
      <c r="T367" s="25"/>
      <c r="U367" s="25"/>
      <c r="V367" s="25"/>
      <c r="W367" s="25"/>
      <c r="X367" s="27"/>
      <c r="Y367" s="27"/>
      <c r="Z367" s="25"/>
      <c r="AA367" s="28" t="s">
        <v>93</v>
      </c>
      <c r="AB367" s="29"/>
      <c r="AC367" s="30" t="n">
        <f aca="false">IF(AA367=Tables!J$5,AB367*P367,)</f>
        <v>0</v>
      </c>
      <c r="AD367" s="31"/>
      <c r="AE367" s="31"/>
      <c r="AF367" s="24"/>
      <c r="AG367" s="20"/>
      <c r="AH367" s="25"/>
      <c r="AI367" s="25"/>
      <c r="AW367" s="25"/>
      <c r="AY367" s="25"/>
      <c r="BA367" s="25"/>
      <c r="BC367" s="25"/>
      <c r="BE367" s="25"/>
      <c r="BG367" s="25"/>
    </row>
    <row r="368" s="21" customFormat="true" ht="12.75" hidden="false" customHeight="true" outlineLevel="0" collapsed="false">
      <c r="A368" s="20" t="n">
        <v>19367</v>
      </c>
      <c r="B368" s="21" t="s">
        <v>1118</v>
      </c>
      <c r="C368" s="22" t="s">
        <v>1119</v>
      </c>
      <c r="D368" s="21" t="s">
        <v>1120</v>
      </c>
      <c r="E368" s="22" t="s">
        <v>654</v>
      </c>
      <c r="F368" s="21" t="s">
        <v>64</v>
      </c>
      <c r="G368" s="23" t="s">
        <v>104</v>
      </c>
      <c r="H368" s="23"/>
      <c r="I368" s="23" t="s">
        <v>89</v>
      </c>
      <c r="J368" s="23" t="s">
        <v>67</v>
      </c>
      <c r="K368" s="23" t="s">
        <v>68</v>
      </c>
      <c r="L368" s="23" t="s">
        <v>91</v>
      </c>
      <c r="M368" s="23" t="s">
        <v>92</v>
      </c>
      <c r="N368" s="23" t="s">
        <v>64</v>
      </c>
      <c r="O368" s="24" t="n">
        <v>43684</v>
      </c>
      <c r="P368" s="60" t="n">
        <v>316962</v>
      </c>
      <c r="Q368" s="26"/>
      <c r="R368" s="25"/>
      <c r="S368" s="25"/>
      <c r="T368" s="25"/>
      <c r="U368" s="25"/>
      <c r="V368" s="25"/>
      <c r="W368" s="25"/>
      <c r="X368" s="27"/>
      <c r="Y368" s="27"/>
      <c r="Z368" s="25"/>
      <c r="AA368" s="39" t="s">
        <v>209</v>
      </c>
      <c r="AB368" s="29"/>
      <c r="AC368" s="30" t="n">
        <f aca="false">IF(AA368=Tables!J$5,AB368*P368,)</f>
        <v>0</v>
      </c>
      <c r="AD368" s="31"/>
      <c r="AE368" s="31"/>
      <c r="AF368" s="24"/>
      <c r="AG368" s="20"/>
      <c r="AH368" s="25"/>
      <c r="AI368" s="25"/>
      <c r="AW368" s="25"/>
      <c r="AY368" s="25"/>
      <c r="BA368" s="25"/>
      <c r="BC368" s="25"/>
      <c r="BE368" s="25"/>
      <c r="BG368" s="25"/>
    </row>
    <row r="369" s="21" customFormat="true" ht="12.75" hidden="false" customHeight="true" outlineLevel="0" collapsed="false">
      <c r="A369" s="20" t="n">
        <v>19368</v>
      </c>
      <c r="B369" s="21" t="s">
        <v>1121</v>
      </c>
      <c r="C369" s="22" t="s">
        <v>1122</v>
      </c>
      <c r="D369" s="21" t="s">
        <v>1123</v>
      </c>
      <c r="E369" s="22" t="s">
        <v>254</v>
      </c>
      <c r="F369" s="21" t="s">
        <v>64</v>
      </c>
      <c r="G369" s="23" t="s">
        <v>65</v>
      </c>
      <c r="H369" s="23"/>
      <c r="I369" s="23" t="s">
        <v>105</v>
      </c>
      <c r="J369" s="23" t="s">
        <v>67</v>
      </c>
      <c r="K369" s="23" t="s">
        <v>68</v>
      </c>
      <c r="L369" s="23" t="s">
        <v>901</v>
      </c>
      <c r="M369" s="23" t="s">
        <v>70</v>
      </c>
      <c r="N369" s="23" t="s">
        <v>64</v>
      </c>
      <c r="O369" s="24" t="n">
        <v>43698</v>
      </c>
      <c r="P369" s="55"/>
      <c r="Q369" s="26"/>
      <c r="R369" s="25"/>
      <c r="S369" s="25"/>
      <c r="T369" s="25"/>
      <c r="U369" s="25"/>
      <c r="V369" s="25"/>
      <c r="W369" s="25"/>
      <c r="X369" s="27"/>
      <c r="Y369" s="27"/>
      <c r="Z369" s="25"/>
      <c r="AA369" s="51"/>
      <c r="AB369" s="29"/>
      <c r="AC369" s="30" t="n">
        <f aca="false">IF(AA369=Tables!J$5,AB369*P369,)</f>
        <v>0</v>
      </c>
      <c r="AD369" s="31"/>
      <c r="AE369" s="31"/>
      <c r="AF369" s="24"/>
      <c r="AG369" s="20"/>
      <c r="AH369" s="25"/>
      <c r="AI369" s="25"/>
      <c r="AW369" s="25"/>
      <c r="AY369" s="25"/>
      <c r="BA369" s="25"/>
      <c r="BC369" s="25"/>
      <c r="BE369" s="25"/>
      <c r="BG369" s="25"/>
    </row>
    <row r="370" s="21" customFormat="true" ht="12.75" hidden="true" customHeight="true" outlineLevel="0" collapsed="false">
      <c r="A370" s="20" t="n">
        <v>19369</v>
      </c>
      <c r="B370" s="21" t="s">
        <v>1124</v>
      </c>
      <c r="C370" s="22" t="s">
        <v>1125</v>
      </c>
      <c r="D370" s="21" t="s">
        <v>418</v>
      </c>
      <c r="E370" s="22" t="s">
        <v>275</v>
      </c>
      <c r="F370" s="21" t="s">
        <v>64</v>
      </c>
      <c r="G370" s="23" t="s">
        <v>65</v>
      </c>
      <c r="H370" s="23"/>
      <c r="I370" s="23" t="s">
        <v>66</v>
      </c>
      <c r="J370" s="23" t="s">
        <v>67</v>
      </c>
      <c r="K370" s="23" t="s">
        <v>111</v>
      </c>
      <c r="L370" s="23" t="s">
        <v>116</v>
      </c>
      <c r="M370" s="23" t="s">
        <v>92</v>
      </c>
      <c r="N370" s="23" t="s">
        <v>64</v>
      </c>
      <c r="O370" s="24" t="n">
        <v>43680</v>
      </c>
      <c r="P370" s="25" t="n">
        <v>7990</v>
      </c>
      <c r="Q370" s="26"/>
      <c r="R370" s="25"/>
      <c r="S370" s="25"/>
      <c r="T370" s="25"/>
      <c r="U370" s="25"/>
      <c r="V370" s="25"/>
      <c r="W370" s="25"/>
      <c r="X370" s="27"/>
      <c r="Y370" s="27"/>
      <c r="Z370" s="25"/>
      <c r="AA370" s="28" t="s">
        <v>93</v>
      </c>
      <c r="AB370" s="29"/>
      <c r="AC370" s="30" t="n">
        <f aca="false">IF(AA370=Tables!J$5,AB370*P370,)</f>
        <v>0</v>
      </c>
      <c r="AD370" s="31"/>
      <c r="AE370" s="31"/>
      <c r="AF370" s="24"/>
      <c r="AG370" s="20"/>
      <c r="AH370" s="25"/>
      <c r="AI370" s="25"/>
      <c r="AW370" s="25"/>
      <c r="AY370" s="25"/>
      <c r="BA370" s="25"/>
      <c r="BC370" s="25"/>
      <c r="BE370" s="25"/>
      <c r="BG370" s="25"/>
    </row>
    <row r="371" s="21" customFormat="true" ht="12.75" hidden="true" customHeight="true" outlineLevel="0" collapsed="false">
      <c r="A371" s="20" t="n">
        <v>19370</v>
      </c>
      <c r="B371" s="21" t="s">
        <v>1126</v>
      </c>
      <c r="C371" s="22" t="s">
        <v>1125</v>
      </c>
      <c r="D371" s="21" t="s">
        <v>1127</v>
      </c>
      <c r="E371" s="22" t="s">
        <v>464</v>
      </c>
      <c r="F371" s="21" t="s">
        <v>64</v>
      </c>
      <c r="G371" s="23" t="s">
        <v>65</v>
      </c>
      <c r="H371" s="23"/>
      <c r="I371" s="23" t="s">
        <v>66</v>
      </c>
      <c r="J371" s="23" t="s">
        <v>67</v>
      </c>
      <c r="K371" s="23" t="s">
        <v>111</v>
      </c>
      <c r="L371" s="23" t="s">
        <v>116</v>
      </c>
      <c r="M371" s="23" t="s">
        <v>92</v>
      </c>
      <c r="N371" s="23" t="s">
        <v>64</v>
      </c>
      <c r="O371" s="24" t="n">
        <v>43679</v>
      </c>
      <c r="P371" s="25" t="n">
        <v>4100</v>
      </c>
      <c r="Q371" s="26"/>
      <c r="R371" s="25"/>
      <c r="S371" s="25"/>
      <c r="T371" s="25"/>
      <c r="U371" s="25"/>
      <c r="V371" s="25"/>
      <c r="W371" s="25"/>
      <c r="X371" s="27"/>
      <c r="Y371" s="27"/>
      <c r="Z371" s="25"/>
      <c r="AA371" s="28" t="s">
        <v>93</v>
      </c>
      <c r="AB371" s="29"/>
      <c r="AC371" s="30" t="n">
        <f aca="false">IF(AA371=Tables!J$5,AB371*P371,)</f>
        <v>0</v>
      </c>
      <c r="AD371" s="31"/>
      <c r="AE371" s="31"/>
      <c r="AF371" s="24"/>
      <c r="AG371" s="20"/>
      <c r="AH371" s="25"/>
      <c r="AI371" s="25"/>
      <c r="AW371" s="25"/>
      <c r="AY371" s="25"/>
      <c r="BA371" s="25"/>
      <c r="BC371" s="25"/>
      <c r="BE371" s="25"/>
      <c r="BG371" s="25"/>
    </row>
    <row r="372" s="21" customFormat="true" ht="12.75" hidden="false" customHeight="true" outlineLevel="0" collapsed="false">
      <c r="A372" s="20" t="n">
        <v>19371</v>
      </c>
      <c r="B372" s="21" t="s">
        <v>1128</v>
      </c>
      <c r="C372" s="22" t="s">
        <v>95</v>
      </c>
      <c r="D372" s="21" t="s">
        <v>1129</v>
      </c>
      <c r="E372" s="22" t="s">
        <v>88</v>
      </c>
      <c r="F372" s="21" t="s">
        <v>64</v>
      </c>
      <c r="G372" s="23" t="s">
        <v>65</v>
      </c>
      <c r="H372" s="23"/>
      <c r="I372" s="23" t="s">
        <v>66</v>
      </c>
      <c r="J372" s="23" t="s">
        <v>78</v>
      </c>
      <c r="K372" s="23" t="s">
        <v>111</v>
      </c>
      <c r="L372" s="23" t="s">
        <v>80</v>
      </c>
      <c r="M372" s="23" t="s">
        <v>70</v>
      </c>
      <c r="N372" s="23" t="s">
        <v>64</v>
      </c>
      <c r="O372" s="24" t="s">
        <v>1130</v>
      </c>
      <c r="P372" s="55"/>
      <c r="Q372" s="26"/>
      <c r="R372" s="25"/>
      <c r="S372" s="25"/>
      <c r="T372" s="25"/>
      <c r="U372" s="25"/>
      <c r="V372" s="25"/>
      <c r="W372" s="25"/>
      <c r="X372" s="27"/>
      <c r="Y372" s="27"/>
      <c r="Z372" s="25"/>
      <c r="AA372" s="51"/>
      <c r="AB372" s="29"/>
      <c r="AC372" s="30" t="n">
        <f aca="false">IF(AA372=Tables!J$5,AB372*P372,)</f>
        <v>0</v>
      </c>
      <c r="AD372" s="31"/>
      <c r="AE372" s="31"/>
      <c r="AF372" s="24"/>
      <c r="AG372" s="20"/>
      <c r="AH372" s="25"/>
      <c r="AI372" s="25"/>
      <c r="AL372" s="21" t="s">
        <v>81</v>
      </c>
      <c r="AM372" s="21" t="s">
        <v>1131</v>
      </c>
      <c r="AW372" s="25"/>
      <c r="AY372" s="25"/>
      <c r="BA372" s="25"/>
      <c r="BC372" s="25"/>
      <c r="BE372" s="25"/>
      <c r="BG372" s="25"/>
    </row>
    <row r="373" s="21" customFormat="true" ht="12.75" hidden="true" customHeight="true" outlineLevel="0" collapsed="false">
      <c r="A373" s="20" t="n">
        <v>19372</v>
      </c>
      <c r="B373" s="21" t="s">
        <v>1132</v>
      </c>
      <c r="C373" s="22" t="s">
        <v>1133</v>
      </c>
      <c r="D373" s="21" t="s">
        <v>940</v>
      </c>
      <c r="E373" s="22" t="s">
        <v>283</v>
      </c>
      <c r="F373" s="21" t="s">
        <v>64</v>
      </c>
      <c r="G373" s="23" t="s">
        <v>65</v>
      </c>
      <c r="H373" s="23"/>
      <c r="I373" s="23" t="s">
        <v>173</v>
      </c>
      <c r="J373" s="23" t="s">
        <v>67</v>
      </c>
      <c r="K373" s="23" t="s">
        <v>111</v>
      </c>
      <c r="L373" s="23" t="s">
        <v>116</v>
      </c>
      <c r="M373" s="23" t="s">
        <v>92</v>
      </c>
      <c r="N373" s="23" t="s">
        <v>64</v>
      </c>
      <c r="O373" s="24" t="n">
        <v>43682</v>
      </c>
      <c r="P373" s="25" t="n">
        <v>2860</v>
      </c>
      <c r="Q373" s="26"/>
      <c r="R373" s="25"/>
      <c r="S373" s="25"/>
      <c r="T373" s="25"/>
      <c r="U373" s="25"/>
      <c r="V373" s="25"/>
      <c r="W373" s="25"/>
      <c r="X373" s="27"/>
      <c r="Y373" s="27"/>
      <c r="Z373" s="25"/>
      <c r="AA373" s="28" t="s">
        <v>93</v>
      </c>
      <c r="AB373" s="29"/>
      <c r="AC373" s="30" t="n">
        <f aca="false">IF(AA373=Tables!J$5,AB373*P373,)</f>
        <v>0</v>
      </c>
      <c r="AD373" s="31"/>
      <c r="AE373" s="31"/>
      <c r="AF373" s="24"/>
      <c r="AG373" s="20"/>
      <c r="AH373" s="25"/>
      <c r="AI373" s="25"/>
      <c r="AW373" s="25"/>
      <c r="AY373" s="25"/>
      <c r="BA373" s="25"/>
      <c r="BC373" s="25"/>
      <c r="BE373" s="25"/>
      <c r="BG373" s="25"/>
    </row>
    <row r="374" s="21" customFormat="true" ht="12.75" hidden="false" customHeight="true" outlineLevel="0" collapsed="false">
      <c r="A374" s="20" t="n">
        <v>19373</v>
      </c>
      <c r="B374" s="21" t="s">
        <v>1134</v>
      </c>
      <c r="C374" s="22" t="s">
        <v>441</v>
      </c>
      <c r="D374" s="21" t="s">
        <v>1135</v>
      </c>
      <c r="E374" s="22" t="s">
        <v>254</v>
      </c>
      <c r="F374" s="21" t="s">
        <v>64</v>
      </c>
      <c r="G374" s="23" t="s">
        <v>65</v>
      </c>
      <c r="H374" s="23"/>
      <c r="I374" s="23" t="s">
        <v>66</v>
      </c>
      <c r="J374" s="23" t="s">
        <v>67</v>
      </c>
      <c r="K374" s="23" t="s">
        <v>68</v>
      </c>
      <c r="L374" s="23" t="s">
        <v>901</v>
      </c>
      <c r="M374" s="23" t="s">
        <v>70</v>
      </c>
      <c r="N374" s="23" t="s">
        <v>64</v>
      </c>
      <c r="O374" s="24" t="n">
        <v>43690</v>
      </c>
      <c r="P374" s="25" t="n">
        <v>178628</v>
      </c>
      <c r="Q374" s="26"/>
      <c r="R374" s="25" t="n">
        <v>1602</v>
      </c>
      <c r="S374" s="25" t="n">
        <v>15044</v>
      </c>
      <c r="T374" s="25"/>
      <c r="U374" s="25"/>
      <c r="V374" s="25"/>
      <c r="W374" s="25"/>
      <c r="X374" s="27"/>
      <c r="Y374" s="27"/>
      <c r="Z374" s="25"/>
      <c r="AA374" s="28" t="s">
        <v>209</v>
      </c>
      <c r="AB374" s="29"/>
      <c r="AC374" s="30" t="n">
        <f aca="false">IF(AA374=Tables!J$5,AB374*P374,)</f>
        <v>0</v>
      </c>
      <c r="AD374" s="31"/>
      <c r="AE374" s="31"/>
      <c r="AF374" s="24"/>
      <c r="AG374" s="20"/>
      <c r="AH374" s="25"/>
      <c r="AI374" s="25"/>
      <c r="AL374" s="21" t="s">
        <v>119</v>
      </c>
      <c r="AM374" s="21" t="s">
        <v>864</v>
      </c>
      <c r="AW374" s="25"/>
      <c r="AY374" s="25"/>
      <c r="BA374" s="25"/>
      <c r="BC374" s="25"/>
      <c r="BE374" s="25"/>
      <c r="BG374" s="25"/>
    </row>
    <row r="375" s="21" customFormat="true" ht="12.75" hidden="false" customHeight="true" outlineLevel="0" collapsed="false">
      <c r="A375" s="20" t="n">
        <v>19374</v>
      </c>
      <c r="B375" s="21" t="s">
        <v>347</v>
      </c>
      <c r="C375" s="22" t="s">
        <v>1136</v>
      </c>
      <c r="D375" s="21" t="s">
        <v>1137</v>
      </c>
      <c r="E375" s="22" t="s">
        <v>322</v>
      </c>
      <c r="F375" s="21" t="s">
        <v>64</v>
      </c>
      <c r="G375" s="23" t="s">
        <v>65</v>
      </c>
      <c r="H375" s="23"/>
      <c r="I375" s="23" t="s">
        <v>66</v>
      </c>
      <c r="J375" s="23" t="s">
        <v>67</v>
      </c>
      <c r="K375" s="23" t="s">
        <v>68</v>
      </c>
      <c r="L375" s="23" t="s">
        <v>116</v>
      </c>
      <c r="M375" s="23" t="s">
        <v>92</v>
      </c>
      <c r="N375" s="23" t="s">
        <v>64</v>
      </c>
      <c r="O375" s="24" t="n">
        <v>43692</v>
      </c>
      <c r="P375" s="38" t="n">
        <v>8000</v>
      </c>
      <c r="Q375" s="26"/>
      <c r="R375" s="25"/>
      <c r="S375" s="25"/>
      <c r="T375" s="25"/>
      <c r="U375" s="25"/>
      <c r="V375" s="25"/>
      <c r="W375" s="25"/>
      <c r="X375" s="27"/>
      <c r="Y375" s="27"/>
      <c r="Z375" s="25"/>
      <c r="AA375" s="39" t="s">
        <v>209</v>
      </c>
      <c r="AB375" s="29"/>
      <c r="AC375" s="30" t="n">
        <f aca="false">IF(AA375=Tables!J$5,AB375*P375,)</f>
        <v>0</v>
      </c>
      <c r="AD375" s="31"/>
      <c r="AE375" s="31"/>
      <c r="AF375" s="24"/>
      <c r="AG375" s="20"/>
      <c r="AH375" s="25"/>
      <c r="AI375" s="25"/>
      <c r="AW375" s="25"/>
      <c r="AY375" s="25"/>
      <c r="BA375" s="25"/>
      <c r="BC375" s="25"/>
      <c r="BE375" s="25"/>
      <c r="BG375" s="25"/>
    </row>
    <row r="376" s="21" customFormat="true" ht="12.75" hidden="false" customHeight="true" outlineLevel="0" collapsed="false">
      <c r="A376" s="20" t="n">
        <v>19375</v>
      </c>
      <c r="B376" s="21" t="s">
        <v>1138</v>
      </c>
      <c r="C376" s="22" t="s">
        <v>1139</v>
      </c>
      <c r="D376" s="21" t="s">
        <v>1140</v>
      </c>
      <c r="E376" s="22" t="s">
        <v>88</v>
      </c>
      <c r="F376" s="21" t="s">
        <v>64</v>
      </c>
      <c r="G376" s="23" t="s">
        <v>65</v>
      </c>
      <c r="H376" s="23"/>
      <c r="I376" s="23" t="s">
        <v>173</v>
      </c>
      <c r="J376" s="23" t="s">
        <v>67</v>
      </c>
      <c r="K376" s="23" t="s">
        <v>68</v>
      </c>
      <c r="L376" s="23" t="s">
        <v>106</v>
      </c>
      <c r="M376" s="23" t="s">
        <v>70</v>
      </c>
      <c r="N376" s="23" t="s">
        <v>64</v>
      </c>
      <c r="O376" s="24" t="n">
        <v>43693</v>
      </c>
      <c r="P376" s="25" t="n">
        <v>60044</v>
      </c>
      <c r="Q376" s="26"/>
      <c r="R376" s="25"/>
      <c r="S376" s="25"/>
      <c r="T376" s="25"/>
      <c r="U376" s="25"/>
      <c r="V376" s="25"/>
      <c r="W376" s="25"/>
      <c r="X376" s="27"/>
      <c r="Y376" s="27"/>
      <c r="Z376" s="25"/>
      <c r="AA376" s="51"/>
      <c r="AB376" s="29"/>
      <c r="AC376" s="30" t="n">
        <f aca="false">IF(AA376=Tables!J$5,AB376*P376,)</f>
        <v>0</v>
      </c>
      <c r="AD376" s="31"/>
      <c r="AE376" s="31"/>
      <c r="AF376" s="24"/>
      <c r="AG376" s="20"/>
      <c r="AH376" s="25"/>
      <c r="AI376" s="25"/>
      <c r="AW376" s="25"/>
      <c r="AY376" s="25"/>
      <c r="BA376" s="25"/>
      <c r="BC376" s="25"/>
      <c r="BE376" s="25"/>
      <c r="BG376" s="25"/>
    </row>
    <row r="377" s="21" customFormat="true" ht="12.75" hidden="true" customHeight="true" outlineLevel="0" collapsed="false">
      <c r="A377" s="20" t="n">
        <v>19376</v>
      </c>
      <c r="B377" s="21" t="s">
        <v>1141</v>
      </c>
      <c r="C377" s="22" t="s">
        <v>1142</v>
      </c>
      <c r="D377" s="21" t="s">
        <v>87</v>
      </c>
      <c r="E377" s="22" t="s">
        <v>88</v>
      </c>
      <c r="F377" s="21" t="s">
        <v>64</v>
      </c>
      <c r="G377" s="23" t="s">
        <v>65</v>
      </c>
      <c r="H377" s="23"/>
      <c r="I377" s="23" t="s">
        <v>66</v>
      </c>
      <c r="J377" s="23" t="s">
        <v>67</v>
      </c>
      <c r="K377" s="23" t="s">
        <v>111</v>
      </c>
      <c r="L377" s="23" t="s">
        <v>91</v>
      </c>
      <c r="M377" s="23" t="s">
        <v>92</v>
      </c>
      <c r="N377" s="23" t="s">
        <v>64</v>
      </c>
      <c r="O377" s="24" t="n">
        <v>43693</v>
      </c>
      <c r="P377" s="38" t="n">
        <v>10500</v>
      </c>
      <c r="Q377" s="26"/>
      <c r="R377" s="25"/>
      <c r="S377" s="25"/>
      <c r="T377" s="25"/>
      <c r="U377" s="25"/>
      <c r="V377" s="25"/>
      <c r="W377" s="25"/>
      <c r="X377" s="27"/>
      <c r="Y377" s="27"/>
      <c r="Z377" s="25"/>
      <c r="AA377" s="39" t="s">
        <v>93</v>
      </c>
      <c r="AB377" s="29"/>
      <c r="AC377" s="30" t="n">
        <f aca="false">IF(AA377=Tables!J$5,AB377*P377,)</f>
        <v>0</v>
      </c>
      <c r="AD377" s="31"/>
      <c r="AE377" s="31"/>
      <c r="AF377" s="24"/>
      <c r="AG377" s="20"/>
      <c r="AH377" s="25"/>
      <c r="AI377" s="25"/>
      <c r="AW377" s="25"/>
      <c r="AY377" s="25"/>
      <c r="BA377" s="25"/>
      <c r="BC377" s="25"/>
      <c r="BE377" s="25"/>
      <c r="BG377" s="25"/>
    </row>
    <row r="378" s="21" customFormat="true" ht="12.75" hidden="true" customHeight="true" outlineLevel="0" collapsed="false">
      <c r="A378" s="20" t="n">
        <v>19377</v>
      </c>
      <c r="B378" s="21" t="s">
        <v>1143</v>
      </c>
      <c r="C378" s="22" t="s">
        <v>1144</v>
      </c>
      <c r="D378" s="21" t="s">
        <v>401</v>
      </c>
      <c r="E378" s="22" t="s">
        <v>88</v>
      </c>
      <c r="F378" s="21" t="s">
        <v>64</v>
      </c>
      <c r="G378" s="23" t="s">
        <v>65</v>
      </c>
      <c r="H378" s="23"/>
      <c r="I378" s="23" t="s">
        <v>66</v>
      </c>
      <c r="J378" s="23" t="s">
        <v>67</v>
      </c>
      <c r="K378" s="23" t="s">
        <v>111</v>
      </c>
      <c r="L378" s="23" t="s">
        <v>116</v>
      </c>
      <c r="M378" s="23" t="s">
        <v>92</v>
      </c>
      <c r="N378" s="23" t="s">
        <v>64</v>
      </c>
      <c r="O378" s="24" t="n">
        <v>43689</v>
      </c>
      <c r="P378" s="25" t="n">
        <v>2580</v>
      </c>
      <c r="Q378" s="26"/>
      <c r="R378" s="25"/>
      <c r="S378" s="25"/>
      <c r="T378" s="25"/>
      <c r="U378" s="25"/>
      <c r="V378" s="25"/>
      <c r="W378" s="25"/>
      <c r="X378" s="27"/>
      <c r="Y378" s="27"/>
      <c r="Z378" s="25"/>
      <c r="AA378" s="28" t="s">
        <v>93</v>
      </c>
      <c r="AB378" s="29"/>
      <c r="AC378" s="30" t="n">
        <f aca="false">IF(AA378=Tables!J$5,AB378*P378,)</f>
        <v>0</v>
      </c>
      <c r="AD378" s="31"/>
      <c r="AE378" s="31"/>
      <c r="AF378" s="24"/>
      <c r="AG378" s="20"/>
      <c r="AH378" s="25"/>
      <c r="AI378" s="25"/>
      <c r="AW378" s="25"/>
      <c r="AY378" s="25"/>
      <c r="BA378" s="25"/>
      <c r="BC378" s="25"/>
      <c r="BE378" s="25"/>
      <c r="BG378" s="25"/>
    </row>
    <row r="379" s="21" customFormat="true" ht="12.75" hidden="true" customHeight="true" outlineLevel="0" collapsed="false">
      <c r="A379" s="20" t="n">
        <v>19378</v>
      </c>
      <c r="B379" s="21" t="s">
        <v>1145</v>
      </c>
      <c r="C379" s="22" t="s">
        <v>1146</v>
      </c>
      <c r="D379" s="21" t="s">
        <v>521</v>
      </c>
      <c r="E379" s="22" t="s">
        <v>522</v>
      </c>
      <c r="F379" s="21" t="s">
        <v>64</v>
      </c>
      <c r="G379" s="23" t="s">
        <v>65</v>
      </c>
      <c r="H379" s="23"/>
      <c r="I379" s="23" t="s">
        <v>66</v>
      </c>
      <c r="J379" s="23" t="s">
        <v>67</v>
      </c>
      <c r="K379" s="23" t="s">
        <v>111</v>
      </c>
      <c r="L379" s="23" t="s">
        <v>116</v>
      </c>
      <c r="M379" s="23" t="s">
        <v>92</v>
      </c>
      <c r="N379" s="23" t="s">
        <v>64</v>
      </c>
      <c r="O379" s="24" t="n">
        <v>43690</v>
      </c>
      <c r="P379" s="25" t="n">
        <v>18932</v>
      </c>
      <c r="Q379" s="26"/>
      <c r="R379" s="25"/>
      <c r="S379" s="25"/>
      <c r="T379" s="25"/>
      <c r="U379" s="25"/>
      <c r="V379" s="25"/>
      <c r="W379" s="25"/>
      <c r="X379" s="27"/>
      <c r="Y379" s="27"/>
      <c r="Z379" s="25"/>
      <c r="AA379" s="28" t="s">
        <v>93</v>
      </c>
      <c r="AB379" s="29"/>
      <c r="AC379" s="30" t="n">
        <f aca="false">IF(AA379=Tables!J$5,AB379*P379,)</f>
        <v>0</v>
      </c>
      <c r="AD379" s="31"/>
      <c r="AE379" s="31"/>
      <c r="AF379" s="24"/>
      <c r="AG379" s="20"/>
      <c r="AH379" s="25"/>
      <c r="AI379" s="25"/>
      <c r="AW379" s="25"/>
      <c r="AY379" s="25"/>
      <c r="BA379" s="25"/>
      <c r="BC379" s="25"/>
      <c r="BE379" s="25"/>
      <c r="BG379" s="25"/>
    </row>
    <row r="380" s="21" customFormat="true" ht="12.75" hidden="true" customHeight="true" outlineLevel="0" collapsed="false">
      <c r="A380" s="20" t="n">
        <v>19379</v>
      </c>
      <c r="B380" s="21" t="s">
        <v>1147</v>
      </c>
      <c r="C380" s="22" t="s">
        <v>1148</v>
      </c>
      <c r="D380" s="21" t="s">
        <v>1149</v>
      </c>
      <c r="E380" s="22" t="s">
        <v>254</v>
      </c>
      <c r="F380" s="21" t="s">
        <v>64</v>
      </c>
      <c r="G380" s="23" t="s">
        <v>65</v>
      </c>
      <c r="H380" s="23"/>
      <c r="I380" s="23" t="s">
        <v>66</v>
      </c>
      <c r="J380" s="23" t="s">
        <v>67</v>
      </c>
      <c r="K380" s="23" t="s">
        <v>111</v>
      </c>
      <c r="L380" s="23" t="s">
        <v>116</v>
      </c>
      <c r="M380" s="23" t="s">
        <v>92</v>
      </c>
      <c r="N380" s="23" t="s">
        <v>64</v>
      </c>
      <c r="O380" s="24" t="n">
        <v>43690</v>
      </c>
      <c r="P380" s="38" t="n">
        <v>2800</v>
      </c>
      <c r="Q380" s="26"/>
      <c r="R380" s="25"/>
      <c r="S380" s="25"/>
      <c r="T380" s="25"/>
      <c r="U380" s="25"/>
      <c r="V380" s="25"/>
      <c r="W380" s="25"/>
      <c r="X380" s="27"/>
      <c r="Y380" s="27"/>
      <c r="Z380" s="25"/>
      <c r="AA380" s="28" t="s">
        <v>93</v>
      </c>
      <c r="AB380" s="29"/>
      <c r="AC380" s="30" t="n">
        <f aca="false">IF(AA380=Tables!J$5,AB380*P380,)</f>
        <v>0</v>
      </c>
      <c r="AD380" s="31"/>
      <c r="AE380" s="31"/>
      <c r="AF380" s="24"/>
      <c r="AG380" s="20"/>
      <c r="AH380" s="25"/>
      <c r="AI380" s="25"/>
      <c r="AW380" s="25"/>
      <c r="AY380" s="25"/>
      <c r="BA380" s="25"/>
      <c r="BC380" s="25"/>
      <c r="BE380" s="25"/>
      <c r="BG380" s="25"/>
    </row>
    <row r="381" s="21" customFormat="true" ht="12.75" hidden="false" customHeight="true" outlineLevel="0" collapsed="false">
      <c r="A381" s="20" t="n">
        <v>19380</v>
      </c>
      <c r="B381" s="21" t="s">
        <v>1150</v>
      </c>
      <c r="C381" s="22" t="s">
        <v>956</v>
      </c>
      <c r="D381" s="21" t="s">
        <v>1123</v>
      </c>
      <c r="E381" s="22" t="s">
        <v>254</v>
      </c>
      <c r="F381" s="21" t="s">
        <v>64</v>
      </c>
      <c r="G381" s="23" t="s">
        <v>65</v>
      </c>
      <c r="H381" s="23"/>
      <c r="I381" s="23" t="s">
        <v>105</v>
      </c>
      <c r="J381" s="23" t="s">
        <v>67</v>
      </c>
      <c r="K381" s="23" t="s">
        <v>68</v>
      </c>
      <c r="L381" s="23" t="s">
        <v>901</v>
      </c>
      <c r="M381" s="23" t="s">
        <v>70</v>
      </c>
      <c r="N381" s="23" t="s">
        <v>64</v>
      </c>
      <c r="O381" s="24" t="n">
        <v>43697</v>
      </c>
      <c r="P381" s="55"/>
      <c r="Q381" s="26"/>
      <c r="R381" s="25"/>
      <c r="S381" s="25"/>
      <c r="T381" s="25"/>
      <c r="U381" s="25"/>
      <c r="V381" s="25"/>
      <c r="W381" s="25"/>
      <c r="X381" s="27"/>
      <c r="Y381" s="27"/>
      <c r="Z381" s="25"/>
      <c r="AA381" s="51"/>
      <c r="AB381" s="29"/>
      <c r="AC381" s="30" t="n">
        <f aca="false">IF(AA381=Tables!J$5,AB381*P381,)</f>
        <v>0</v>
      </c>
      <c r="AD381" s="31"/>
      <c r="AE381" s="31"/>
      <c r="AF381" s="24"/>
      <c r="AG381" s="20"/>
      <c r="AH381" s="25"/>
      <c r="AI381" s="25"/>
      <c r="AW381" s="25"/>
      <c r="AY381" s="25"/>
      <c r="BA381" s="25"/>
      <c r="BC381" s="25"/>
      <c r="BE381" s="25"/>
      <c r="BG381" s="25"/>
    </row>
    <row r="382" s="21" customFormat="true" ht="12.75" hidden="true" customHeight="true" outlineLevel="0" collapsed="false">
      <c r="A382" s="20" t="n">
        <v>19381</v>
      </c>
      <c r="B382" s="21" t="s">
        <v>1151</v>
      </c>
      <c r="C382" s="22" t="s">
        <v>1152</v>
      </c>
      <c r="D382" s="21" t="s">
        <v>1001</v>
      </c>
      <c r="E382" s="22" t="s">
        <v>88</v>
      </c>
      <c r="F382" s="21" t="s">
        <v>64</v>
      </c>
      <c r="G382" s="23" t="s">
        <v>65</v>
      </c>
      <c r="H382" s="23"/>
      <c r="I382" s="23" t="s">
        <v>89</v>
      </c>
      <c r="J382" s="23" t="s">
        <v>78</v>
      </c>
      <c r="K382" s="23" t="s">
        <v>111</v>
      </c>
      <c r="L382" s="23" t="s">
        <v>91</v>
      </c>
      <c r="M382" s="23" t="s">
        <v>92</v>
      </c>
      <c r="N382" s="23" t="s">
        <v>64</v>
      </c>
      <c r="O382" s="24" t="n">
        <v>43692</v>
      </c>
      <c r="P382" s="38" t="n">
        <v>24983</v>
      </c>
      <c r="Q382" s="26"/>
      <c r="R382" s="25"/>
      <c r="S382" s="25"/>
      <c r="T382" s="25"/>
      <c r="U382" s="25"/>
      <c r="V382" s="25"/>
      <c r="W382" s="25"/>
      <c r="X382" s="27"/>
      <c r="Y382" s="27"/>
      <c r="Z382" s="25"/>
      <c r="AA382" s="39" t="s">
        <v>93</v>
      </c>
      <c r="AB382" s="29"/>
      <c r="AC382" s="30" t="n">
        <f aca="false">IF(AA382=Tables!J$5,AB382*P382,)</f>
        <v>0</v>
      </c>
      <c r="AD382" s="31"/>
      <c r="AE382" s="31"/>
      <c r="AF382" s="24"/>
      <c r="AG382" s="20"/>
      <c r="AH382" s="25"/>
      <c r="AI382" s="25"/>
      <c r="AW382" s="25"/>
      <c r="AY382" s="25"/>
      <c r="BA382" s="25"/>
      <c r="BC382" s="25"/>
      <c r="BE382" s="25"/>
      <c r="BG382" s="25"/>
    </row>
    <row r="383" s="21" customFormat="true" ht="12.75" hidden="true" customHeight="true" outlineLevel="0" collapsed="false">
      <c r="A383" s="20" t="n">
        <v>19382</v>
      </c>
      <c r="B383" s="21" t="s">
        <v>1153</v>
      </c>
      <c r="C383" s="22" t="s">
        <v>1154</v>
      </c>
      <c r="D383" s="21" t="s">
        <v>1155</v>
      </c>
      <c r="E383" s="22" t="s">
        <v>265</v>
      </c>
      <c r="F383" s="21" t="s">
        <v>64</v>
      </c>
      <c r="G383" s="23" t="s">
        <v>65</v>
      </c>
      <c r="H383" s="23"/>
      <c r="I383" s="23" t="s">
        <v>66</v>
      </c>
      <c r="J383" s="23" t="s">
        <v>67</v>
      </c>
      <c r="K383" s="23" t="s">
        <v>111</v>
      </c>
      <c r="L383" s="23" t="s">
        <v>116</v>
      </c>
      <c r="M383" s="23" t="s">
        <v>92</v>
      </c>
      <c r="N383" s="23" t="s">
        <v>64</v>
      </c>
      <c r="O383" s="24" t="n">
        <v>43692</v>
      </c>
      <c r="P383" s="25" t="n">
        <v>500</v>
      </c>
      <c r="Q383" s="26"/>
      <c r="R383" s="25"/>
      <c r="S383" s="25"/>
      <c r="T383" s="25"/>
      <c r="U383" s="25"/>
      <c r="V383" s="25"/>
      <c r="W383" s="25"/>
      <c r="X383" s="27"/>
      <c r="Y383" s="27"/>
      <c r="Z383" s="25"/>
      <c r="AA383" s="28" t="s">
        <v>93</v>
      </c>
      <c r="AB383" s="29"/>
      <c r="AC383" s="30" t="n">
        <f aca="false">IF(AA383=Tables!J$5,AB383*P383,)</f>
        <v>0</v>
      </c>
      <c r="AD383" s="31"/>
      <c r="AE383" s="31"/>
      <c r="AF383" s="24"/>
      <c r="AG383" s="20"/>
      <c r="AH383" s="25"/>
      <c r="AI383" s="25"/>
      <c r="AW383" s="25"/>
      <c r="AY383" s="25"/>
      <c r="BA383" s="25"/>
      <c r="BC383" s="25"/>
      <c r="BE383" s="25"/>
      <c r="BG383" s="25"/>
    </row>
    <row r="384" s="21" customFormat="true" ht="12.75" hidden="false" customHeight="true" outlineLevel="0" collapsed="false">
      <c r="A384" s="20" t="n">
        <v>19383</v>
      </c>
      <c r="B384" s="21" t="s">
        <v>1156</v>
      </c>
      <c r="C384" s="22" t="s">
        <v>1157</v>
      </c>
      <c r="D384" s="21" t="s">
        <v>1001</v>
      </c>
      <c r="E384" s="22" t="s">
        <v>1043</v>
      </c>
      <c r="F384" s="21" t="s">
        <v>64</v>
      </c>
      <c r="G384" s="23" t="s">
        <v>65</v>
      </c>
      <c r="H384" s="23"/>
      <c r="I384" s="23" t="s">
        <v>89</v>
      </c>
      <c r="J384" s="23" t="s">
        <v>78</v>
      </c>
      <c r="K384" s="23" t="s">
        <v>111</v>
      </c>
      <c r="L384" s="23" t="s">
        <v>91</v>
      </c>
      <c r="M384" s="23" t="s">
        <v>92</v>
      </c>
      <c r="N384" s="23" t="s">
        <v>64</v>
      </c>
      <c r="O384" s="24" t="n">
        <v>43693</v>
      </c>
      <c r="P384" s="25"/>
      <c r="Q384" s="26"/>
      <c r="R384" s="25"/>
      <c r="S384" s="25"/>
      <c r="T384" s="25"/>
      <c r="U384" s="25"/>
      <c r="V384" s="25"/>
      <c r="W384" s="25"/>
      <c r="X384" s="27"/>
      <c r="Y384" s="27"/>
      <c r="Z384" s="25"/>
      <c r="AA384" s="51"/>
      <c r="AB384" s="29"/>
      <c r="AC384" s="30" t="n">
        <f aca="false">IF(AA384=Tables!J$5,AB384*P384,)</f>
        <v>0</v>
      </c>
      <c r="AD384" s="31"/>
      <c r="AE384" s="31"/>
      <c r="AF384" s="24"/>
      <c r="AG384" s="20"/>
      <c r="AH384" s="25"/>
      <c r="AI384" s="25"/>
      <c r="AW384" s="25"/>
      <c r="AY384" s="25"/>
      <c r="BA384" s="25"/>
      <c r="BC384" s="25"/>
      <c r="BE384" s="25"/>
      <c r="BG384" s="25"/>
    </row>
    <row r="385" s="21" customFormat="true" ht="12.75" hidden="false" customHeight="true" outlineLevel="0" collapsed="false">
      <c r="A385" s="20" t="n">
        <v>19384</v>
      </c>
      <c r="B385" s="21" t="s">
        <v>1158</v>
      </c>
      <c r="C385" s="22" t="s">
        <v>1159</v>
      </c>
      <c r="D385" s="21" t="s">
        <v>1160</v>
      </c>
      <c r="E385" s="22" t="s">
        <v>88</v>
      </c>
      <c r="F385" s="21" t="s">
        <v>64</v>
      </c>
      <c r="G385" s="23" t="s">
        <v>65</v>
      </c>
      <c r="H385" s="23"/>
      <c r="I385" s="23" t="s">
        <v>66</v>
      </c>
      <c r="J385" s="23" t="s">
        <v>67</v>
      </c>
      <c r="K385" s="23" t="s">
        <v>111</v>
      </c>
      <c r="L385" s="23" t="s">
        <v>116</v>
      </c>
      <c r="M385" s="23" t="s">
        <v>92</v>
      </c>
      <c r="N385" s="23" t="s">
        <v>64</v>
      </c>
      <c r="O385" s="24" t="n">
        <v>43697</v>
      </c>
      <c r="P385" s="25" t="n">
        <v>131300</v>
      </c>
      <c r="Q385" s="26"/>
      <c r="R385" s="25"/>
      <c r="S385" s="25"/>
      <c r="T385" s="25"/>
      <c r="U385" s="25"/>
      <c r="V385" s="25"/>
      <c r="W385" s="25"/>
      <c r="X385" s="27"/>
      <c r="Y385" s="27"/>
      <c r="Z385" s="25"/>
      <c r="AA385" s="28" t="s">
        <v>209</v>
      </c>
      <c r="AB385" s="29"/>
      <c r="AC385" s="30" t="n">
        <f aca="false">IF(AA385=Tables!J$5,AB385*P385,)</f>
        <v>0</v>
      </c>
      <c r="AD385" s="31"/>
      <c r="AE385" s="31"/>
      <c r="AF385" s="24"/>
      <c r="AG385" s="20"/>
      <c r="AH385" s="25"/>
      <c r="AI385" s="25"/>
      <c r="AW385" s="25"/>
      <c r="AY385" s="25"/>
      <c r="BA385" s="25"/>
      <c r="BC385" s="25"/>
      <c r="BE385" s="25"/>
      <c r="BG385" s="25"/>
    </row>
    <row r="386" s="21" customFormat="true" ht="12.75" hidden="false" customHeight="true" outlineLevel="0" collapsed="false">
      <c r="A386" s="20" t="n">
        <v>19385</v>
      </c>
      <c r="B386" s="21" t="s">
        <v>1161</v>
      </c>
      <c r="C386" s="22" t="s">
        <v>1162</v>
      </c>
      <c r="E386" s="22" t="s">
        <v>88</v>
      </c>
      <c r="F386" s="21" t="s">
        <v>64</v>
      </c>
      <c r="G386" s="23" t="s">
        <v>65</v>
      </c>
      <c r="H386" s="23"/>
      <c r="I386" s="23" t="s">
        <v>66</v>
      </c>
      <c r="J386" s="23" t="s">
        <v>110</v>
      </c>
      <c r="K386" s="23" t="s">
        <v>79</v>
      </c>
      <c r="L386" s="23" t="s">
        <v>91</v>
      </c>
      <c r="M386" s="23" t="s">
        <v>92</v>
      </c>
      <c r="N386" s="23" t="s">
        <v>64</v>
      </c>
      <c r="O386" s="24" t="n">
        <v>43697</v>
      </c>
      <c r="P386" s="25"/>
      <c r="Q386" s="26"/>
      <c r="R386" s="25"/>
      <c r="S386" s="25"/>
      <c r="T386" s="25"/>
      <c r="U386" s="25"/>
      <c r="V386" s="25"/>
      <c r="W386" s="25"/>
      <c r="X386" s="27"/>
      <c r="Y386" s="27"/>
      <c r="Z386" s="25"/>
      <c r="AA386" s="28" t="s">
        <v>851</v>
      </c>
      <c r="AB386" s="29"/>
      <c r="AC386" s="30" t="n">
        <f aca="false">IF(AA386=Tables!J$5,AB386*P386,)</f>
        <v>0</v>
      </c>
      <c r="AD386" s="31"/>
      <c r="AE386" s="31"/>
      <c r="AF386" s="24"/>
      <c r="AG386" s="20"/>
      <c r="AH386" s="25"/>
      <c r="AI386" s="25"/>
      <c r="AW386" s="25"/>
      <c r="AY386" s="25"/>
      <c r="BA386" s="25"/>
      <c r="BC386" s="25"/>
      <c r="BE386" s="25"/>
      <c r="BG386" s="25"/>
    </row>
    <row r="387" s="21" customFormat="true" ht="12.75" hidden="false" customHeight="true" outlineLevel="0" collapsed="false">
      <c r="A387" s="20" t="n">
        <v>19386</v>
      </c>
      <c r="B387" s="21" t="s">
        <v>169</v>
      </c>
      <c r="E387" s="21" t="s">
        <v>88</v>
      </c>
      <c r="F387" s="21" t="s">
        <v>64</v>
      </c>
      <c r="G387" s="61" t="s">
        <v>65</v>
      </c>
      <c r="I387" s="61" t="s">
        <v>66</v>
      </c>
      <c r="L387" s="61" t="s">
        <v>91</v>
      </c>
      <c r="M387" s="62" t="s">
        <v>92</v>
      </c>
      <c r="N387" s="62" t="s">
        <v>64</v>
      </c>
      <c r="Q387" s="26"/>
      <c r="R387" s="25"/>
      <c r="S387" s="25"/>
      <c r="T387" s="25"/>
      <c r="U387" s="25"/>
      <c r="V387" s="25"/>
      <c r="W387" s="25"/>
      <c r="X387" s="27"/>
      <c r="Y387" s="27"/>
      <c r="Z387" s="25"/>
      <c r="AA387" s="28" t="s">
        <v>209</v>
      </c>
      <c r="AB387" s="29"/>
      <c r="AC387" s="30" t="n">
        <f aca="false">IF(AA387=Tables!J$5,AB387*P388,)</f>
        <v>0</v>
      </c>
      <c r="AD387" s="31"/>
      <c r="AE387" s="31"/>
      <c r="AF387" s="24"/>
      <c r="AG387" s="20"/>
      <c r="AH387" s="25"/>
      <c r="AI387" s="25"/>
      <c r="AW387" s="25"/>
      <c r="AY387" s="25"/>
      <c r="BA387" s="25"/>
      <c r="BC387" s="25"/>
      <c r="BE387" s="25"/>
      <c r="BG387" s="25"/>
    </row>
    <row r="388" s="21" customFormat="true" ht="12.75" hidden="false" customHeight="true" outlineLevel="0" collapsed="false">
      <c r="A388" s="20" t="n">
        <v>19387</v>
      </c>
      <c r="B388" s="21" t="s">
        <v>1163</v>
      </c>
      <c r="C388" s="22" t="s">
        <v>1164</v>
      </c>
      <c r="D388" s="21" t="s">
        <v>418</v>
      </c>
      <c r="E388" s="22" t="s">
        <v>275</v>
      </c>
      <c r="F388" s="21" t="s">
        <v>64</v>
      </c>
      <c r="G388" s="23" t="s">
        <v>65</v>
      </c>
      <c r="H388" s="23"/>
      <c r="I388" s="23" t="s">
        <v>66</v>
      </c>
      <c r="J388" s="23" t="s">
        <v>67</v>
      </c>
      <c r="K388" s="23" t="s">
        <v>111</v>
      </c>
      <c r="L388" s="23" t="s">
        <v>116</v>
      </c>
      <c r="M388" s="23" t="s">
        <v>92</v>
      </c>
      <c r="N388" s="23" t="s">
        <v>64</v>
      </c>
      <c r="O388" s="24" t="n">
        <v>43697</v>
      </c>
      <c r="P388" s="25" t="n">
        <v>1920</v>
      </c>
      <c r="Q388" s="26"/>
      <c r="R388" s="25"/>
      <c r="S388" s="25"/>
      <c r="T388" s="25"/>
      <c r="U388" s="25"/>
      <c r="V388" s="25"/>
      <c r="W388" s="25"/>
      <c r="X388" s="27"/>
      <c r="Y388" s="27"/>
      <c r="Z388" s="25"/>
      <c r="AA388" s="28" t="s">
        <v>209</v>
      </c>
      <c r="AB388" s="29"/>
      <c r="AC388" s="30" t="n">
        <f aca="false">IF(AA388=Tables!J$5,AB388*P389,)</f>
        <v>0</v>
      </c>
      <c r="AD388" s="31"/>
      <c r="AE388" s="31"/>
      <c r="AF388" s="24"/>
      <c r="AG388" s="20"/>
      <c r="AH388" s="25"/>
      <c r="AI388" s="25"/>
      <c r="AW388" s="25"/>
      <c r="AY388" s="25"/>
      <c r="BA388" s="25"/>
      <c r="BC388" s="25"/>
      <c r="BE388" s="25"/>
      <c r="BG388" s="25"/>
    </row>
    <row r="389" s="21" customFormat="true" ht="12.75" hidden="true" customHeight="true" outlineLevel="0" collapsed="false">
      <c r="A389" s="20" t="n">
        <v>19388</v>
      </c>
      <c r="B389" s="21" t="s">
        <v>1165</v>
      </c>
      <c r="C389" s="22" t="s">
        <v>1166</v>
      </c>
      <c r="D389" s="21" t="s">
        <v>745</v>
      </c>
      <c r="E389" s="22" t="s">
        <v>746</v>
      </c>
      <c r="F389" s="21" t="s">
        <v>64</v>
      </c>
      <c r="G389" s="23" t="s">
        <v>65</v>
      </c>
      <c r="H389" s="23"/>
      <c r="I389" s="23" t="s">
        <v>66</v>
      </c>
      <c r="J389" s="23" t="s">
        <v>67</v>
      </c>
      <c r="K389" s="23" t="s">
        <v>111</v>
      </c>
      <c r="L389" s="23" t="s">
        <v>116</v>
      </c>
      <c r="M389" s="23" t="s">
        <v>92</v>
      </c>
      <c r="N389" s="23" t="s">
        <v>64</v>
      </c>
      <c r="O389" s="24" t="n">
        <v>43700</v>
      </c>
      <c r="P389" s="25" t="n">
        <v>1400</v>
      </c>
      <c r="Q389" s="26"/>
      <c r="R389" s="25"/>
      <c r="S389" s="25"/>
      <c r="T389" s="25"/>
      <c r="U389" s="25"/>
      <c r="V389" s="25"/>
      <c r="W389" s="25"/>
      <c r="X389" s="27"/>
      <c r="Y389" s="27"/>
      <c r="Z389" s="25"/>
      <c r="AA389" s="28" t="s">
        <v>93</v>
      </c>
      <c r="AB389" s="29"/>
      <c r="AC389" s="30" t="n">
        <f aca="false">IF(AA389=Tables!J$5,AB389*P389,)</f>
        <v>0</v>
      </c>
      <c r="AD389" s="31"/>
      <c r="AE389" s="31"/>
      <c r="AF389" s="24"/>
      <c r="AG389" s="20"/>
      <c r="AH389" s="25"/>
      <c r="AI389" s="25"/>
      <c r="AW389" s="25"/>
      <c r="AY389" s="25"/>
      <c r="BA389" s="25"/>
      <c r="BC389" s="25"/>
      <c r="BE389" s="25"/>
      <c r="BG389" s="25"/>
    </row>
    <row r="390" s="21" customFormat="true" ht="12.75" hidden="false" customHeight="true" outlineLevel="0" collapsed="false">
      <c r="A390" s="20" t="n">
        <v>19389</v>
      </c>
      <c r="B390" s="21" t="s">
        <v>1167</v>
      </c>
      <c r="C390" s="22" t="s">
        <v>1168</v>
      </c>
      <c r="D390" s="21" t="s">
        <v>1169</v>
      </c>
      <c r="E390" s="22" t="s">
        <v>88</v>
      </c>
      <c r="F390" s="21" t="s">
        <v>64</v>
      </c>
      <c r="G390" s="23" t="s">
        <v>65</v>
      </c>
      <c r="H390" s="23"/>
      <c r="I390" s="23" t="s">
        <v>306</v>
      </c>
      <c r="J390" s="23" t="s">
        <v>67</v>
      </c>
      <c r="K390" s="23" t="s">
        <v>111</v>
      </c>
      <c r="L390" s="23" t="s">
        <v>91</v>
      </c>
      <c r="M390" s="23" t="s">
        <v>92</v>
      </c>
      <c r="N390" s="23" t="s">
        <v>64</v>
      </c>
      <c r="O390" s="24" t="n">
        <v>43704</v>
      </c>
      <c r="P390" s="25"/>
      <c r="Q390" s="26"/>
      <c r="R390" s="25"/>
      <c r="S390" s="25"/>
      <c r="T390" s="25"/>
      <c r="U390" s="25"/>
      <c r="V390" s="25"/>
      <c r="W390" s="25"/>
      <c r="X390" s="27"/>
      <c r="Y390" s="27"/>
      <c r="Z390" s="25"/>
      <c r="AA390" s="28"/>
      <c r="AB390" s="29"/>
      <c r="AC390" s="30" t="n">
        <f aca="false">IF(AA390=Tables!J$5,AB390*P390,)</f>
        <v>0</v>
      </c>
      <c r="AD390" s="31"/>
      <c r="AE390" s="31"/>
      <c r="AF390" s="24"/>
      <c r="AG390" s="20"/>
      <c r="AH390" s="25"/>
      <c r="AI390" s="25"/>
      <c r="AW390" s="25"/>
      <c r="AY390" s="25"/>
      <c r="BA390" s="25"/>
      <c r="BC390" s="25"/>
      <c r="BE390" s="25"/>
      <c r="BG390" s="25"/>
    </row>
    <row r="391" s="21" customFormat="true" ht="12.75" hidden="false" customHeight="true" outlineLevel="0" collapsed="false">
      <c r="A391" s="20" t="n">
        <v>19390</v>
      </c>
      <c r="B391" s="21" t="s">
        <v>1170</v>
      </c>
      <c r="C391" s="22" t="s">
        <v>1171</v>
      </c>
      <c r="D391" s="21" t="s">
        <v>1001</v>
      </c>
      <c r="E391" s="22" t="s">
        <v>88</v>
      </c>
      <c r="F391" s="21" t="s">
        <v>64</v>
      </c>
      <c r="G391" s="23" t="s">
        <v>65</v>
      </c>
      <c r="H391" s="23"/>
      <c r="I391" s="23" t="s">
        <v>89</v>
      </c>
      <c r="J391" s="23" t="s">
        <v>67</v>
      </c>
      <c r="K391" s="23" t="s">
        <v>111</v>
      </c>
      <c r="L391" s="23" t="s">
        <v>91</v>
      </c>
      <c r="M391" s="23" t="s">
        <v>92</v>
      </c>
      <c r="N391" s="23" t="s">
        <v>64</v>
      </c>
      <c r="O391" s="24" t="n">
        <v>43707</v>
      </c>
      <c r="P391" s="25" t="n">
        <v>3272</v>
      </c>
      <c r="Q391" s="26"/>
      <c r="R391" s="25"/>
      <c r="S391" s="25"/>
      <c r="T391" s="25"/>
      <c r="U391" s="25"/>
      <c r="V391" s="25"/>
      <c r="W391" s="25"/>
      <c r="X391" s="27"/>
      <c r="Y391" s="27"/>
      <c r="Z391" s="25"/>
      <c r="AA391" s="28" t="s">
        <v>209</v>
      </c>
      <c r="AB391" s="29"/>
      <c r="AC391" s="30" t="n">
        <f aca="false">IF(AA391=Tables!J$5,AB391*P391,)</f>
        <v>0</v>
      </c>
      <c r="AD391" s="31"/>
      <c r="AE391" s="31"/>
      <c r="AF391" s="24"/>
      <c r="AG391" s="20"/>
      <c r="AH391" s="25"/>
      <c r="AI391" s="25"/>
      <c r="AW391" s="25"/>
      <c r="AY391" s="25"/>
      <c r="BA391" s="25"/>
      <c r="BC391" s="25"/>
      <c r="BE391" s="25"/>
      <c r="BG391" s="25"/>
    </row>
    <row r="392" s="21" customFormat="true" ht="12.75" hidden="false" customHeight="true" outlineLevel="0" collapsed="false">
      <c r="A392" s="20" t="n">
        <v>19391</v>
      </c>
      <c r="B392" s="21" t="s">
        <v>1172</v>
      </c>
      <c r="C392" s="22" t="s">
        <v>1173</v>
      </c>
      <c r="D392" s="21" t="s">
        <v>109</v>
      </c>
      <c r="E392" s="22" t="s">
        <v>76</v>
      </c>
      <c r="F392" s="21" t="s">
        <v>64</v>
      </c>
      <c r="G392" s="23" t="s">
        <v>65</v>
      </c>
      <c r="H392" s="23"/>
      <c r="I392" s="23" t="s">
        <v>89</v>
      </c>
      <c r="J392" s="23" t="s">
        <v>67</v>
      </c>
      <c r="K392" s="23" t="s">
        <v>111</v>
      </c>
      <c r="L392" s="23" t="s">
        <v>91</v>
      </c>
      <c r="M392" s="23" t="s">
        <v>92</v>
      </c>
      <c r="N392" s="23" t="s">
        <v>64</v>
      </c>
      <c r="O392" s="24" t="n">
        <v>43707</v>
      </c>
      <c r="P392" s="25"/>
      <c r="Q392" s="26"/>
      <c r="R392" s="25"/>
      <c r="S392" s="25"/>
      <c r="T392" s="25"/>
      <c r="U392" s="25"/>
      <c r="V392" s="25"/>
      <c r="W392" s="25"/>
      <c r="X392" s="27"/>
      <c r="Y392" s="27"/>
      <c r="Z392" s="25"/>
      <c r="AA392" s="28"/>
      <c r="AB392" s="29"/>
      <c r="AC392" s="30" t="n">
        <f aca="false">IF(AA392=Tables!J$5,AB392*P392,)</f>
        <v>0</v>
      </c>
      <c r="AD392" s="31"/>
      <c r="AE392" s="31"/>
      <c r="AF392" s="24"/>
      <c r="AG392" s="20"/>
      <c r="AH392" s="25"/>
      <c r="AI392" s="25"/>
      <c r="AW392" s="25"/>
      <c r="AY392" s="25"/>
      <c r="BA392" s="25"/>
      <c r="BC392" s="25"/>
      <c r="BE392" s="25"/>
      <c r="BG392" s="25"/>
    </row>
    <row r="393" s="21" customFormat="true" ht="12.75" hidden="false" customHeight="true" outlineLevel="0" collapsed="false">
      <c r="A393" s="20" t="n">
        <v>19392</v>
      </c>
      <c r="B393" s="21" t="s">
        <v>1174</v>
      </c>
      <c r="C393" s="22" t="s">
        <v>1175</v>
      </c>
      <c r="D393" s="21" t="s">
        <v>1176</v>
      </c>
      <c r="E393" s="22" t="s">
        <v>88</v>
      </c>
      <c r="F393" s="21" t="s">
        <v>64</v>
      </c>
      <c r="G393" s="23" t="s">
        <v>65</v>
      </c>
      <c r="H393" s="23"/>
      <c r="I393" s="23" t="s">
        <v>173</v>
      </c>
      <c r="J393" s="23" t="s">
        <v>67</v>
      </c>
      <c r="K393" s="23" t="s">
        <v>111</v>
      </c>
      <c r="L393" s="23" t="s">
        <v>116</v>
      </c>
      <c r="M393" s="23" t="s">
        <v>92</v>
      </c>
      <c r="N393" s="23" t="s">
        <v>64</v>
      </c>
      <c r="O393" s="24" t="n">
        <v>43707</v>
      </c>
      <c r="P393" s="25" t="n">
        <v>90778</v>
      </c>
      <c r="Q393" s="26"/>
      <c r="R393" s="25"/>
      <c r="S393" s="25"/>
      <c r="T393" s="25"/>
      <c r="U393" s="25"/>
      <c r="V393" s="25"/>
      <c r="W393" s="25"/>
      <c r="X393" s="27"/>
      <c r="Y393" s="27"/>
      <c r="Z393" s="25"/>
      <c r="AA393" s="28" t="s">
        <v>209</v>
      </c>
      <c r="AB393" s="29"/>
      <c r="AC393" s="30" t="n">
        <f aca="false">IF(AA393=Tables!J$5,AB393*P393,)</f>
        <v>0</v>
      </c>
      <c r="AD393" s="31"/>
      <c r="AE393" s="31"/>
      <c r="AF393" s="24"/>
      <c r="AG393" s="20"/>
      <c r="AH393" s="25"/>
      <c r="AI393" s="25"/>
      <c r="AW393" s="25"/>
      <c r="AY393" s="25"/>
      <c r="BA393" s="25"/>
      <c r="BC393" s="25"/>
      <c r="BE393" s="25"/>
      <c r="BG393" s="25"/>
    </row>
    <row r="394" s="21" customFormat="true" ht="12.75" hidden="false" customHeight="true" outlineLevel="0" collapsed="false">
      <c r="A394" s="20" t="n">
        <v>19393</v>
      </c>
      <c r="B394" s="21" t="s">
        <v>1177</v>
      </c>
      <c r="C394" s="22" t="s">
        <v>926</v>
      </c>
      <c r="D394" s="21" t="s">
        <v>1001</v>
      </c>
      <c r="E394" s="22" t="s">
        <v>88</v>
      </c>
      <c r="F394" s="21" t="s">
        <v>64</v>
      </c>
      <c r="G394" s="23" t="s">
        <v>65</v>
      </c>
      <c r="H394" s="23"/>
      <c r="I394" s="23" t="s">
        <v>89</v>
      </c>
      <c r="J394" s="23" t="s">
        <v>67</v>
      </c>
      <c r="K394" s="23" t="s">
        <v>111</v>
      </c>
      <c r="L394" s="23" t="s">
        <v>91</v>
      </c>
      <c r="M394" s="23" t="s">
        <v>92</v>
      </c>
      <c r="N394" s="23" t="s">
        <v>64</v>
      </c>
      <c r="O394" s="24" t="n">
        <v>43712</v>
      </c>
      <c r="P394" s="25"/>
      <c r="Q394" s="26"/>
      <c r="R394" s="25"/>
      <c r="S394" s="25"/>
      <c r="T394" s="25"/>
      <c r="U394" s="25"/>
      <c r="V394" s="25"/>
      <c r="W394" s="25"/>
      <c r="X394" s="27"/>
      <c r="Y394" s="27"/>
      <c r="Z394" s="25"/>
      <c r="AA394" s="28"/>
      <c r="AB394" s="29"/>
      <c r="AC394" s="30" t="n">
        <f aca="false">IF(AA394=Tables!J$5,AB394*P394,)</f>
        <v>0</v>
      </c>
      <c r="AD394" s="31"/>
      <c r="AE394" s="31"/>
      <c r="AF394" s="24"/>
      <c r="AG394" s="20"/>
      <c r="AH394" s="25"/>
      <c r="AI394" s="25"/>
      <c r="AW394" s="25"/>
      <c r="AY394" s="25"/>
      <c r="BA394" s="25"/>
      <c r="BC394" s="25"/>
      <c r="BE394" s="25"/>
      <c r="BG394" s="25"/>
    </row>
    <row r="395" s="21" customFormat="true" ht="12.75" hidden="false" customHeight="true" outlineLevel="0" collapsed="false">
      <c r="A395" s="20" t="n">
        <v>19394</v>
      </c>
      <c r="B395" s="21" t="s">
        <v>1178</v>
      </c>
      <c r="C395" s="22" t="s">
        <v>1179</v>
      </c>
      <c r="D395" s="21" t="s">
        <v>1001</v>
      </c>
      <c r="E395" s="22" t="s">
        <v>88</v>
      </c>
      <c r="F395" s="21" t="s">
        <v>64</v>
      </c>
      <c r="G395" s="23" t="s">
        <v>65</v>
      </c>
      <c r="H395" s="23"/>
      <c r="I395" s="23" t="s">
        <v>89</v>
      </c>
      <c r="J395" s="23" t="s">
        <v>67</v>
      </c>
      <c r="K395" s="23" t="s">
        <v>111</v>
      </c>
      <c r="L395" s="23" t="s">
        <v>91</v>
      </c>
      <c r="M395" s="23" t="s">
        <v>92</v>
      </c>
      <c r="N395" s="23" t="s">
        <v>64</v>
      </c>
      <c r="O395" s="24" t="n">
        <v>43719</v>
      </c>
      <c r="P395" s="25"/>
      <c r="Q395" s="26"/>
      <c r="R395" s="25"/>
      <c r="S395" s="25"/>
      <c r="T395" s="25"/>
      <c r="U395" s="25"/>
      <c r="V395" s="25"/>
      <c r="W395" s="25"/>
      <c r="X395" s="27"/>
      <c r="Y395" s="27"/>
      <c r="Z395" s="25"/>
      <c r="AA395" s="28"/>
      <c r="AB395" s="29"/>
      <c r="AC395" s="30" t="n">
        <f aca="false">IF(AA395=Tables!J$5,AB395*P395,)</f>
        <v>0</v>
      </c>
      <c r="AD395" s="31"/>
      <c r="AE395" s="31"/>
      <c r="AF395" s="24"/>
      <c r="AG395" s="20"/>
      <c r="AH395" s="25"/>
      <c r="AI395" s="25"/>
      <c r="AW395" s="25"/>
      <c r="AY395" s="25"/>
      <c r="BA395" s="25"/>
      <c r="BC395" s="25"/>
      <c r="BE395" s="25"/>
      <c r="BG395" s="25"/>
    </row>
    <row r="396" s="21" customFormat="true" ht="12.75" hidden="false" customHeight="true" outlineLevel="0" collapsed="false">
      <c r="A396" s="20" t="n">
        <v>19395</v>
      </c>
      <c r="B396" s="21" t="s">
        <v>1180</v>
      </c>
      <c r="C396" s="22" t="s">
        <v>1181</v>
      </c>
      <c r="D396" s="21" t="s">
        <v>1001</v>
      </c>
      <c r="E396" s="22" t="s">
        <v>88</v>
      </c>
      <c r="F396" s="21" t="s">
        <v>64</v>
      </c>
      <c r="G396" s="23" t="s">
        <v>65</v>
      </c>
      <c r="H396" s="23"/>
      <c r="I396" s="23" t="s">
        <v>77</v>
      </c>
      <c r="J396" s="23" t="s">
        <v>67</v>
      </c>
      <c r="K396" s="23" t="s">
        <v>111</v>
      </c>
      <c r="L396" s="23" t="s">
        <v>248</v>
      </c>
      <c r="M396" s="23" t="s">
        <v>92</v>
      </c>
      <c r="N396" s="23" t="s">
        <v>64</v>
      </c>
      <c r="O396" s="24" t="n">
        <v>43763</v>
      </c>
      <c r="P396" s="25" t="n">
        <v>19980</v>
      </c>
      <c r="Q396" s="26"/>
      <c r="R396" s="25"/>
      <c r="S396" s="25"/>
      <c r="T396" s="25"/>
      <c r="U396" s="25"/>
      <c r="V396" s="25"/>
      <c r="W396" s="25"/>
      <c r="X396" s="27"/>
      <c r="Y396" s="27"/>
      <c r="Z396" s="25"/>
      <c r="AA396" s="28" t="s">
        <v>209</v>
      </c>
      <c r="AB396" s="29"/>
      <c r="AC396" s="30" t="n">
        <f aca="false">IF(AA396=Tables!J$5,AB396*P396,)</f>
        <v>0</v>
      </c>
      <c r="AD396" s="31"/>
      <c r="AE396" s="31"/>
      <c r="AF396" s="24"/>
      <c r="AG396" s="20"/>
      <c r="AH396" s="25"/>
      <c r="AI396" s="25"/>
      <c r="AW396" s="25"/>
      <c r="AY396" s="25"/>
      <c r="BA396" s="25"/>
      <c r="BC396" s="25"/>
      <c r="BE396" s="25"/>
      <c r="BG396" s="25"/>
    </row>
    <row r="397" s="21" customFormat="true" ht="12.75" hidden="false" customHeight="true" outlineLevel="0" collapsed="false">
      <c r="A397" s="20" t="n">
        <v>19396</v>
      </c>
      <c r="B397" s="21" t="s">
        <v>1180</v>
      </c>
      <c r="C397" s="22" t="s">
        <v>1182</v>
      </c>
      <c r="D397" s="21" t="s">
        <v>1001</v>
      </c>
      <c r="E397" s="22" t="s">
        <v>88</v>
      </c>
      <c r="F397" s="21" t="s">
        <v>64</v>
      </c>
      <c r="G397" s="23" t="s">
        <v>65</v>
      </c>
      <c r="H397" s="23"/>
      <c r="I397" s="23" t="s">
        <v>89</v>
      </c>
      <c r="J397" s="23" t="s">
        <v>67</v>
      </c>
      <c r="K397" s="23" t="s">
        <v>111</v>
      </c>
      <c r="L397" s="23" t="s">
        <v>248</v>
      </c>
      <c r="M397" s="23" t="s">
        <v>92</v>
      </c>
      <c r="N397" s="23" t="s">
        <v>64</v>
      </c>
      <c r="O397" s="24" t="n">
        <v>43769</v>
      </c>
      <c r="P397" s="25" t="n">
        <v>27361.37</v>
      </c>
      <c r="Q397" s="26"/>
      <c r="R397" s="25"/>
      <c r="S397" s="25"/>
      <c r="T397" s="25"/>
      <c r="U397" s="25"/>
      <c r="V397" s="25"/>
      <c r="W397" s="25"/>
      <c r="X397" s="27"/>
      <c r="Y397" s="27"/>
      <c r="Z397" s="25"/>
      <c r="AA397" s="28" t="s">
        <v>209</v>
      </c>
      <c r="AB397" s="29"/>
      <c r="AC397" s="30" t="n">
        <f aca="false">IF(AA397=Tables!J$5,AB397*P397,)</f>
        <v>0</v>
      </c>
      <c r="AD397" s="31"/>
      <c r="AE397" s="31"/>
      <c r="AF397" s="24"/>
      <c r="AG397" s="20"/>
      <c r="AH397" s="25"/>
      <c r="AI397" s="25"/>
      <c r="AW397" s="25"/>
      <c r="AY397" s="25"/>
      <c r="BA397" s="25"/>
      <c r="BC397" s="25"/>
      <c r="BE397" s="25"/>
      <c r="BG397" s="25"/>
    </row>
    <row r="398" s="21" customFormat="true" ht="12.75" hidden="false" customHeight="true" outlineLevel="0" collapsed="false">
      <c r="A398" s="20" t="n">
        <v>19397</v>
      </c>
      <c r="C398" s="22"/>
      <c r="E398" s="22"/>
      <c r="G398" s="23"/>
      <c r="H398" s="23"/>
      <c r="I398" s="23"/>
      <c r="J398" s="23"/>
      <c r="K398" s="23"/>
      <c r="L398" s="23"/>
      <c r="M398" s="23"/>
      <c r="N398" s="23"/>
      <c r="O398" s="24"/>
      <c r="P398" s="25"/>
      <c r="Q398" s="26"/>
      <c r="R398" s="25"/>
      <c r="S398" s="25"/>
      <c r="T398" s="25"/>
      <c r="U398" s="25"/>
      <c r="V398" s="25"/>
      <c r="W398" s="25"/>
      <c r="X398" s="27"/>
      <c r="Y398" s="27"/>
      <c r="Z398" s="25"/>
      <c r="AA398" s="28"/>
      <c r="AB398" s="29"/>
      <c r="AC398" s="30" t="n">
        <f aca="false">IF(AA398=Tables!J$5,AB398*P398,)</f>
        <v>0</v>
      </c>
      <c r="AD398" s="31"/>
      <c r="AE398" s="31"/>
      <c r="AF398" s="24"/>
      <c r="AG398" s="20"/>
      <c r="AH398" s="25"/>
      <c r="AI398" s="25"/>
      <c r="AW398" s="25"/>
      <c r="AY398" s="25"/>
      <c r="BA398" s="25"/>
      <c r="BC398" s="25"/>
      <c r="BE398" s="25"/>
      <c r="BG398" s="25"/>
    </row>
    <row r="399" s="21" customFormat="true" ht="12.75" hidden="false" customHeight="true" outlineLevel="0" collapsed="false">
      <c r="A399" s="20" t="n">
        <v>19398</v>
      </c>
      <c r="C399" s="22"/>
      <c r="E399" s="22"/>
      <c r="G399" s="23"/>
      <c r="H399" s="23"/>
      <c r="I399" s="23"/>
      <c r="J399" s="23"/>
      <c r="K399" s="23"/>
      <c r="L399" s="23"/>
      <c r="M399" s="23"/>
      <c r="N399" s="23"/>
      <c r="O399" s="24"/>
      <c r="P399" s="25"/>
      <c r="Q399" s="26"/>
      <c r="R399" s="25"/>
      <c r="S399" s="25"/>
      <c r="T399" s="25"/>
      <c r="U399" s="25"/>
      <c r="V399" s="25"/>
      <c r="W399" s="25"/>
      <c r="X399" s="27"/>
      <c r="Y399" s="27"/>
      <c r="Z399" s="25"/>
      <c r="AA399" s="28"/>
      <c r="AB399" s="29"/>
      <c r="AC399" s="30" t="n">
        <f aca="false">IF(AA399=Tables!J$5,AB399*P399,)</f>
        <v>0</v>
      </c>
      <c r="AD399" s="31"/>
      <c r="AE399" s="31"/>
      <c r="AF399" s="24"/>
      <c r="AG399" s="20"/>
      <c r="AH399" s="25"/>
      <c r="AI399" s="25"/>
      <c r="AW399" s="25"/>
      <c r="AY399" s="25"/>
      <c r="BA399" s="25"/>
      <c r="BC399" s="25"/>
      <c r="BE399" s="25"/>
      <c r="BG399" s="25"/>
    </row>
    <row r="400" s="21" customFormat="true" ht="12.75" hidden="false" customHeight="true" outlineLevel="0" collapsed="false">
      <c r="A400" s="20" t="n">
        <v>19399</v>
      </c>
      <c r="C400" s="22"/>
      <c r="E400" s="22"/>
      <c r="G400" s="23"/>
      <c r="H400" s="23"/>
      <c r="I400" s="23"/>
      <c r="J400" s="23"/>
      <c r="K400" s="23"/>
      <c r="L400" s="23"/>
      <c r="M400" s="23"/>
      <c r="N400" s="23"/>
      <c r="O400" s="24"/>
      <c r="P400" s="25"/>
      <c r="Q400" s="26"/>
      <c r="R400" s="25"/>
      <c r="S400" s="25"/>
      <c r="T400" s="25"/>
      <c r="U400" s="25"/>
      <c r="V400" s="25"/>
      <c r="W400" s="25"/>
      <c r="X400" s="27"/>
      <c r="Y400" s="27"/>
      <c r="Z400" s="25"/>
      <c r="AA400" s="28"/>
      <c r="AB400" s="29"/>
      <c r="AC400" s="30" t="n">
        <f aca="false">IF(AA400=Tables!J$5,AB400*P400,)</f>
        <v>0</v>
      </c>
      <c r="AD400" s="31"/>
      <c r="AE400" s="31"/>
      <c r="AF400" s="24"/>
      <c r="AG400" s="20"/>
      <c r="AH400" s="25"/>
      <c r="AI400" s="25"/>
      <c r="AW400" s="25"/>
      <c r="AY400" s="25"/>
      <c r="BA400" s="25"/>
      <c r="BC400" s="25"/>
      <c r="BE400" s="25"/>
      <c r="BG400" s="25"/>
    </row>
    <row r="401" s="21" customFormat="true" ht="12.75" hidden="false" customHeight="true" outlineLevel="0" collapsed="false">
      <c r="A401" s="20" t="n">
        <v>19400</v>
      </c>
      <c r="C401" s="22"/>
      <c r="E401" s="22"/>
      <c r="G401" s="23"/>
      <c r="H401" s="23"/>
      <c r="I401" s="23"/>
      <c r="J401" s="23"/>
      <c r="K401" s="23"/>
      <c r="L401" s="23"/>
      <c r="M401" s="23"/>
      <c r="N401" s="23"/>
      <c r="O401" s="24"/>
      <c r="P401" s="25"/>
      <c r="Q401" s="26"/>
      <c r="R401" s="25"/>
      <c r="S401" s="25"/>
      <c r="T401" s="25"/>
      <c r="U401" s="25"/>
      <c r="V401" s="25"/>
      <c r="W401" s="25"/>
      <c r="X401" s="27"/>
      <c r="Y401" s="27"/>
      <c r="Z401" s="25"/>
      <c r="AA401" s="28"/>
      <c r="AB401" s="29"/>
      <c r="AC401" s="30" t="n">
        <f aca="false">IF(AA401=Tables!J$5,AB401*P401,)</f>
        <v>0</v>
      </c>
      <c r="AD401" s="31"/>
      <c r="AE401" s="31"/>
      <c r="AF401" s="24"/>
      <c r="AG401" s="20"/>
      <c r="AH401" s="25"/>
      <c r="AI401" s="25"/>
      <c r="AW401" s="25"/>
      <c r="AY401" s="25"/>
      <c r="BA401" s="25"/>
      <c r="BC401" s="25"/>
      <c r="BE401" s="25"/>
      <c r="BG401" s="25"/>
    </row>
    <row r="402" s="21" customFormat="true" ht="12.75" hidden="false" customHeight="true" outlineLevel="0" collapsed="false">
      <c r="A402" s="20"/>
      <c r="C402" s="22"/>
      <c r="E402" s="22"/>
      <c r="G402" s="63"/>
      <c r="H402" s="63"/>
      <c r="I402" s="63"/>
      <c r="J402" s="63"/>
      <c r="K402" s="63"/>
      <c r="L402" s="63"/>
      <c r="M402" s="63"/>
      <c r="N402" s="63"/>
      <c r="O402" s="24"/>
      <c r="P402" s="25"/>
      <c r="Q402" s="26"/>
      <c r="R402" s="25"/>
      <c r="S402" s="25"/>
      <c r="T402" s="25"/>
      <c r="U402" s="25"/>
      <c r="V402" s="25"/>
      <c r="W402" s="25"/>
      <c r="X402" s="27"/>
      <c r="Y402" s="27"/>
      <c r="Z402" s="25"/>
      <c r="AA402" s="5"/>
      <c r="AB402" s="64"/>
      <c r="AC402" s="30"/>
      <c r="AD402" s="65"/>
      <c r="AE402" s="65"/>
      <c r="AF402" s="24"/>
      <c r="AG402" s="20"/>
      <c r="AH402" s="25"/>
      <c r="AI402" s="25"/>
      <c r="AW402" s="25"/>
      <c r="AY402" s="25"/>
      <c r="BA402" s="25"/>
      <c r="BC402" s="25"/>
      <c r="BE402" s="25"/>
      <c r="BG402" s="25"/>
    </row>
    <row r="403" customFormat="false" ht="13.5" hidden="false" customHeight="false" outlineLevel="0" collapsed="false">
      <c r="A403" s="66"/>
      <c r="B403" s="67"/>
      <c r="C403" s="67"/>
      <c r="D403" s="67"/>
      <c r="E403" s="67"/>
      <c r="F403" s="67"/>
      <c r="G403" s="68"/>
      <c r="H403" s="68"/>
      <c r="I403" s="68"/>
      <c r="J403" s="68"/>
      <c r="K403" s="68"/>
      <c r="L403" s="68"/>
      <c r="M403" s="68"/>
      <c r="N403" s="68"/>
      <c r="O403" s="68"/>
      <c r="P403" s="68"/>
      <c r="Q403" s="68"/>
      <c r="R403" s="68"/>
      <c r="S403" s="68"/>
      <c r="T403" s="68"/>
      <c r="U403" s="68"/>
      <c r="V403" s="68"/>
      <c r="W403" s="68"/>
      <c r="X403" s="68"/>
      <c r="Y403" s="68"/>
      <c r="Z403" s="68"/>
      <c r="AA403" s="68"/>
      <c r="AB403" s="69"/>
      <c r="AC403" s="69"/>
      <c r="AD403" s="69"/>
      <c r="AE403" s="69"/>
      <c r="AF403" s="67"/>
      <c r="AG403" s="70"/>
      <c r="AH403" s="67"/>
      <c r="AI403" s="67"/>
      <c r="AJ403" s="67"/>
      <c r="AK403" s="67"/>
      <c r="AL403" s="67"/>
      <c r="AM403" s="67"/>
      <c r="AN403" s="67"/>
      <c r="AO403" s="67"/>
      <c r="AP403" s="67"/>
      <c r="AQ403" s="67"/>
      <c r="AR403" s="67"/>
      <c r="AS403" s="67"/>
      <c r="AT403" s="67"/>
      <c r="AU403" s="67"/>
      <c r="AV403" s="67"/>
      <c r="AW403" s="71"/>
      <c r="AX403" s="67"/>
      <c r="AY403" s="71"/>
      <c r="AZ403" s="67"/>
      <c r="BA403" s="71"/>
      <c r="BB403" s="67"/>
      <c r="BC403" s="71"/>
      <c r="BD403" s="67"/>
      <c r="BE403" s="71"/>
      <c r="BF403" s="67"/>
      <c r="BG403" s="71"/>
      <c r="BH403" s="67"/>
    </row>
  </sheetData>
  <autoFilter ref="A1:BI418">
    <filterColumn colId="26">
      <filters>
        <filter val=""/>
        <filter val="Bidding"/>
        <filter val="Pending"/>
      </filters>
    </filterColumn>
  </autoFilter>
  <mergeCells count="1">
    <mergeCell ref="G403:AA403"/>
  </mergeCells>
  <dataValidations count="12">
    <dataValidation allowBlank="true" operator="between" showDropDown="false" showErrorMessage="true" showInputMessage="true" sqref="AJ2:AJ13 AL2:AL10 AN2:AN299 AP2:AP402 AR2:AR402 AT2:AT402 AL12:AL299 AJ15:AJ122 AJ124:AJ402 AM300:AN300 AL301:AL304 AN301:AN402 AL306:AL402" type="list">
      <formula1>GC</formula1>
      <formula2>0</formula2>
    </dataValidation>
    <dataValidation allowBlank="true" operator="between" showDropDown="false" showErrorMessage="true" showInputMessage="true" sqref="I2:I304 I306:I386 I388:I402" type="list">
      <formula1>ProjectType</formula1>
      <formula2>0</formula2>
    </dataValidation>
    <dataValidation allowBlank="true" operator="between" showDropDown="false" showErrorMessage="true" showInputMessage="true" sqref="J2:J24 J26:J159 J161:J386 J388:J402" type="list">
      <formula1>BidType</formula1>
      <formula2>0</formula2>
    </dataValidation>
    <dataValidation allowBlank="true" operator="between" showDropDown="false" showErrorMessage="true" showInputMessage="true" sqref="K2:K24 K26:K159 K161:K386 K388:K402" type="list">
      <formula1>DesignType</formula1>
      <formula2>0</formula2>
    </dataValidation>
    <dataValidation allowBlank="true" operator="between" showDropDown="false" showErrorMessage="true" showInputMessage="true" sqref="L2:L24 L26:L153 L155 L402" type="list">
      <formula1>Employee</formula1>
      <formula2>0</formula2>
    </dataValidation>
    <dataValidation allowBlank="true" operator="between" showDropDown="false" showErrorMessage="true" showInputMessage="true" sqref="N2:N24 N26:N159 N161:N386 N388:N402" type="list">
      <formula1>Division</formula1>
      <formula2>0</formula2>
    </dataValidation>
    <dataValidation allowBlank="true" operator="between" showDropDown="false" showErrorMessage="true" showInputMessage="true" sqref="AA2:AA402" type="list">
      <formula1>ProjectStatus</formula1>
      <formula2>0</formula2>
    </dataValidation>
    <dataValidation allowBlank="true" operator="between" showDropDown="false" showErrorMessage="true" showInputMessage="true" sqref="F2:F222 F225:F386 F388:F402" type="list">
      <formula1>State</formula1>
      <formula2>0</formula2>
    </dataValidation>
    <dataValidation allowBlank="true" operator="between" showDropDown="false" showErrorMessage="true" showInputMessage="true" sqref="G2:G386 G388:G402" type="list">
      <formula1>Local</formula1>
      <formula2>0</formula2>
    </dataValidation>
    <dataValidation allowBlank="true" operator="between" showDropDown="false" showErrorMessage="true" showInputMessage="true" sqref="M2" type="list">
      <formula1>'\\ca-nas02\estimating\2018 bids\[2018 bid log.xlsx]tables'!#ref!</formula1>
      <formula2>0</formula2>
    </dataValidation>
    <dataValidation allowBlank="true" operator="between" showDropDown="false" showErrorMessage="true" showInputMessage="true" sqref="L154 L156:L386 L388:L401" type="list">
      <formula1>Tables!$F$3:$F$25</formula1>
      <formula2>0</formula2>
    </dataValidation>
    <dataValidation allowBlank="true" operator="between" showDropDown="false" showErrorMessage="true" showInputMessage="true" sqref="M3:M386 M388:M401" type="list">
      <formula1>Tables!$G$3:$G$6</formula1>
      <formula2>0</formula2>
    </dataValidation>
  </dataValidations>
  <printOptions headings="false" gridLines="true" gridLinesSet="true" horizontalCentered="false" verticalCentered="false"/>
  <pageMargins left="0.5" right="0.5" top="0.5" bottom="0.95" header="0.25" footer="0.5"/>
  <pageSetup paperSize="1" scale="100" firstPageNumber="0" fitToWidth="1" fitToHeight="0" pageOrder="overThenDown" orientation="landscape" blackAndWhite="false" draft="false" cellComments="none" useFirstPageNumber="false" horizontalDpi="300" verticalDpi="300" copies="1"/>
  <headerFooter differentFirst="false" differentOddEven="false">
    <oddHeader>&amp;C&amp;14BRIGGS ELECTRIC BID LOG&amp;R&amp;D</oddHeader>
    <oddFooter>&amp;CPage &amp;P of &amp;N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C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38" activePane="bottomRight" state="frozen"/>
      <selection pane="topLeft" activeCell="A1" activeCellId="0" sqref="A1"/>
      <selection pane="topRight" activeCell="B1" activeCellId="0" sqref="B1"/>
      <selection pane="bottomLeft" activeCell="A38" activeCellId="0" sqref="A38"/>
      <selection pane="bottomRight" activeCell="W9" activeCellId="0" sqref="W9"/>
    </sheetView>
  </sheetViews>
  <sheetFormatPr defaultRowHeight="11.25" zeroHeight="false" outlineLevelRow="0" outlineLevelCol="0"/>
  <cols>
    <col collapsed="false" customWidth="true" hidden="false" outlineLevel="0" max="1" min="1" style="72" width="10.58"/>
    <col collapsed="false" customWidth="true" hidden="false" outlineLevel="0" max="2" min="2" style="73" width="6.15"/>
    <col collapsed="false" customWidth="true" hidden="false" outlineLevel="0" max="3" min="3" style="72" width="11.42"/>
    <col collapsed="false" customWidth="true" hidden="false" outlineLevel="0" max="4" min="4" style="73" width="8.57"/>
    <col collapsed="false" customWidth="true" hidden="false" outlineLevel="0" max="6" min="5" style="72" width="10.58"/>
    <col collapsed="false" customWidth="true" hidden="false" outlineLevel="0" max="7" min="7" style="74" width="5.43"/>
    <col collapsed="false" customWidth="true" hidden="false" outlineLevel="0" max="8" min="8" style="72" width="11.42"/>
    <col collapsed="false" customWidth="true" hidden="false" outlineLevel="0" max="9" min="9" style="74" width="8"/>
    <col collapsed="false" customWidth="true" hidden="false" outlineLevel="0" max="10" min="10" style="72" width="10.58"/>
    <col collapsed="false" customWidth="true" hidden="false" outlineLevel="0" max="11" min="11" style="74" width="9"/>
    <col collapsed="false" customWidth="true" hidden="false" outlineLevel="0" max="12" min="12" style="72" width="11.42"/>
    <col collapsed="false" customWidth="true" hidden="false" outlineLevel="0" max="13" min="13" style="74" width="7.42"/>
    <col collapsed="false" customWidth="true" hidden="false" outlineLevel="0" max="14" min="14" style="72" width="11.42"/>
    <col collapsed="false" customWidth="true" hidden="false" outlineLevel="0" max="15" min="15" style="74" width="6.57"/>
    <col collapsed="false" customWidth="true" hidden="false" outlineLevel="0" max="16" min="16" style="72" width="10.58"/>
    <col collapsed="false" customWidth="true" hidden="false" outlineLevel="0" max="17" min="17" style="74" width="7.57"/>
    <col collapsed="false" customWidth="true" hidden="false" outlineLevel="0" max="18" min="18" style="72" width="10.58"/>
    <col collapsed="false" customWidth="true" hidden="false" outlineLevel="0" max="19" min="19" style="74" width="6.42"/>
    <col collapsed="false" customWidth="true" hidden="false" outlineLevel="0" max="20" min="20" style="72" width="10.58"/>
    <col collapsed="false" customWidth="true" hidden="false" outlineLevel="0" max="21" min="21" style="74" width="6.42"/>
    <col collapsed="false" customWidth="true" hidden="false" outlineLevel="0" max="22" min="22" style="72" width="10.58"/>
    <col collapsed="false" customWidth="true" hidden="false" outlineLevel="0" max="23" min="23" style="72" width="9"/>
    <col collapsed="false" customWidth="true" hidden="false" outlineLevel="0" max="24" min="24" style="74" width="9.42"/>
    <col collapsed="false" customWidth="true" hidden="false" outlineLevel="0" max="25" min="25" style="72" width="9.42"/>
    <col collapsed="false" customWidth="true" hidden="false" outlineLevel="0" max="26" min="26" style="72" width="8.42"/>
    <col collapsed="false" customWidth="false" hidden="false" outlineLevel="0" max="27" min="27" style="72" width="11.57"/>
    <col collapsed="false" customWidth="true" hidden="false" outlineLevel="0" max="28" min="28" style="72" width="14.43"/>
    <col collapsed="false" customWidth="false" hidden="false" outlineLevel="0" max="29" min="29" style="72" width="11.57"/>
    <col collapsed="false" customWidth="true" hidden="false" outlineLevel="0" max="1025" min="30" style="72" width="9.42"/>
  </cols>
  <sheetData>
    <row r="1" customFormat="false" ht="11.25" hidden="false" customHeight="false" outlineLevel="0" collapsed="false">
      <c r="B1" s="75" t="s">
        <v>1183</v>
      </c>
      <c r="C1" s="76" t="s">
        <v>1184</v>
      </c>
      <c r="D1" s="75" t="str">
        <f aca="false">Tables!J3</f>
        <v>Awarded</v>
      </c>
      <c r="E1" s="76" t="str">
        <f aca="false">Tables!J3</f>
        <v>Awarded</v>
      </c>
      <c r="F1" s="76" t="s">
        <v>1185</v>
      </c>
      <c r="G1" s="75" t="str">
        <f aca="false">Tables!J4</f>
        <v>Lost</v>
      </c>
      <c r="H1" s="76" t="str">
        <f aca="false">Tables!J4</f>
        <v>Lost</v>
      </c>
      <c r="I1" s="75" t="str">
        <f aca="false">Tables!J5</f>
        <v>Pending</v>
      </c>
      <c r="J1" s="76" t="str">
        <f aca="false">Tables!J5</f>
        <v>Pending</v>
      </c>
      <c r="K1" s="75" t="str">
        <f aca="false">Tables!J6</f>
        <v>Unknown</v>
      </c>
      <c r="L1" s="76" t="str">
        <f aca="false">Tables!J6</f>
        <v>Unknown</v>
      </c>
      <c r="M1" s="75" t="str">
        <f aca="false">Tables!J7</f>
        <v>Not Built</v>
      </c>
      <c r="N1" s="76" t="str">
        <f aca="false">Tables!J7</f>
        <v>Not Built</v>
      </c>
      <c r="O1" s="75" t="str">
        <f aca="false">Tables!J8</f>
        <v>Bidding</v>
      </c>
      <c r="P1" s="76" t="str">
        <f aca="false">Tables!J8</f>
        <v>Bidding</v>
      </c>
      <c r="Q1" s="75" t="str">
        <f aca="false">Tables!J9</f>
        <v>Prospect</v>
      </c>
      <c r="R1" s="76" t="str">
        <f aca="false">Tables!J9</f>
        <v>Prospect</v>
      </c>
      <c r="S1" s="75" t="str">
        <f aca="false">Tables!J10</f>
        <v>Not Bid</v>
      </c>
      <c r="T1" s="76" t="str">
        <f aca="false">Tables!J10</f>
        <v>Not Bid</v>
      </c>
      <c r="U1" s="75" t="e">
        <f aca="false">tables!#ref!</f>
        <v>#NAME?</v>
      </c>
      <c r="V1" s="76" t="e">
        <f aca="false">tables!#ref!</f>
        <v>#NAME?</v>
      </c>
      <c r="W1" s="77" t="s">
        <v>1186</v>
      </c>
      <c r="X1" s="77" t="s">
        <v>1187</v>
      </c>
      <c r="Y1" s="78" t="s">
        <v>1188</v>
      </c>
      <c r="Z1" s="78" t="s">
        <v>1189</v>
      </c>
      <c r="AA1" s="78" t="s">
        <v>1190</v>
      </c>
      <c r="AB1" s="78" t="s">
        <v>1191</v>
      </c>
    </row>
    <row r="2" customFormat="false" ht="11.25" hidden="false" customHeight="false" outlineLevel="0" collapsed="false">
      <c r="A2" s="78" t="str">
        <f aca="false">Tables!F2</f>
        <v>Employee</v>
      </c>
      <c r="E2" s="79"/>
      <c r="F2" s="79"/>
      <c r="G2" s="73"/>
      <c r="H2" s="79"/>
      <c r="I2" s="73"/>
      <c r="J2" s="79"/>
      <c r="K2" s="73"/>
      <c r="L2" s="79"/>
      <c r="M2" s="73"/>
      <c r="N2" s="79"/>
      <c r="O2" s="73"/>
      <c r="P2" s="79"/>
      <c r="Q2" s="73"/>
      <c r="R2" s="79"/>
      <c r="S2" s="73"/>
      <c r="T2" s="79"/>
      <c r="U2" s="73"/>
      <c r="V2" s="79"/>
      <c r="W2" s="79"/>
    </row>
    <row r="3" customFormat="false" ht="11.25" hidden="false" customHeight="false" outlineLevel="0" collapsed="false">
      <c r="A3" s="72" t="str">
        <f aca="false">(Tables!F3)</f>
        <v>Jeff P.</v>
      </c>
      <c r="B3" s="73" t="n">
        <f aca="false" t="array" ref="B3:B3">COUNT(IF('Bid Log'!$L$2:$L$402=Tables!$F3,'Bid Log'!$A$2:$A$402))</f>
        <v>4</v>
      </c>
      <c r="C3" s="80" t="n">
        <f aca="false" t="array" ref="C3:C3">SUM(IF('Bid Log'!$L$2:$L$402=Tables!$F3,'Bid Log'!$P$2:$P$402))</f>
        <v>861780</v>
      </c>
      <c r="D3" s="73" t="n">
        <f aca="false" t="array" ref="D3:D3">COUNT(IF('Bid Log'!$AA$2:$AA$402=Tables!J$3,IF('Bid Log'!$L$2:$L$402=Tables!$F3,'Bid Log'!$A$2:$A$402)))</f>
        <v>2</v>
      </c>
      <c r="E3" s="80" t="n">
        <f aca="false" t="array" ref="E3:E3">SUM(IF('Bid Log'!$AA$2:$AA$402=Tables!J$3,IF('Bid Log'!$L$2:$L$402=Tables!$F3,'Bid Log'!$P$2:$P$402)))</f>
        <v>792957</v>
      </c>
      <c r="F3" s="80" t="n">
        <f aca="false" t="array" ref="F3:F3">SUM(IF('Bid Log'!$AA$2:$AA$402=Tables!J$3,IF('Bid Log'!$L$2:$L$402=Tables!$F3,'Bid Log'!$AH$2:$AH$402)))</f>
        <v>0</v>
      </c>
      <c r="G3" s="74" t="n">
        <f aca="false" t="array" ref="G3:G3">COUNT(IF('Bid Log'!$AA$2:$AA$402=Tables!J$4,IF('Bid Log'!$L$2:$L$402=Tables!$F3,'Bid Log'!$A$2:$A$402)))</f>
        <v>0</v>
      </c>
      <c r="H3" s="80" t="n">
        <f aca="false" t="array" ref="H3:H3">SUM(IF('Bid Log'!$AA$2:$AA$402=Tables!J$4,IF('Bid Log'!$L$2:$L$402=Tables!$F3,'Bid Log'!$P$2:$P$402)))</f>
        <v>0</v>
      </c>
      <c r="I3" s="74" t="n">
        <f aca="false" t="array" ref="I3:I3">COUNT(IF('Bid Log'!$AA$2:$AA$402=Tables!J$5,IF('Bid Log'!$L$2:$L$402=Tables!$F3,'Bid Log'!$A$2:$A$402)))</f>
        <v>0</v>
      </c>
      <c r="J3" s="80" t="n">
        <f aca="false" t="array" ref="J3:J3">SUM(IF('Bid Log'!$AA$2:$AA$402=Tables!J$5,IF('Bid Log'!$L$2:$L$402=Tables!$F3,'Bid Log'!$P$2:$P$402)))</f>
        <v>0</v>
      </c>
      <c r="K3" s="74" t="n">
        <f aca="false" t="array" ref="K3:K3">COUNT(IF('Bid Log'!$AA$2:$AA$402=Tables!J$6,IF('Bid Log'!$L$2:$L$402=Tables!$F3,'Bid Log'!$A$2:$A$402)))</f>
        <v>0</v>
      </c>
      <c r="L3" s="80" t="n">
        <f aca="false" t="array" ref="L3:L3">SUM(IF('Bid Log'!$AA$2:$AA$402=Tables!J$6,IF('Bid Log'!$L$2:$L$402=Tables!$F3,'Bid Log'!$P$2:$P$402)))</f>
        <v>0</v>
      </c>
      <c r="M3" s="74" t="n">
        <f aca="false" t="array" ref="M3:M3">COUNT(IF('Bid Log'!$AA$2:$AA$402=Tables!J$7,IF('Bid Log'!$L$2:$L$402=Tables!$F3,'Bid Log'!$A$2:$A$402)))</f>
        <v>1</v>
      </c>
      <c r="N3" s="80" t="n">
        <f aca="false" t="array" ref="N3:N3">SUM(IF('Bid Log'!$AA$2:$AA$402=Tables!J$7,IF('Bid Log'!$L$2:$L$402=Tables!$F3,'Bid Log'!$P$2:$P$402)))</f>
        <v>68823</v>
      </c>
      <c r="O3" s="74" t="n">
        <f aca="false" t="array" ref="O3:O3">COUNT(IF('Bid Log'!$AA$2:$AA$402=Tables!J$8,IF('Bid Log'!$L$2:$L$402=Tables!$F3,'Bid Log'!$A$2:$A$402)))</f>
        <v>0</v>
      </c>
      <c r="P3" s="80" t="n">
        <f aca="false" t="array" ref="P3:P3">SUM(IF('Bid Log'!$AA$2:$AA$402=Tables!J$8,IF('Bid Log'!$L$2:$L$402=Tables!$F3,'Bid Log'!$P$2:$P$402)))</f>
        <v>0</v>
      </c>
      <c r="Q3" s="74" t="n">
        <f aca="false" t="array" ref="Q3:Q3">COUNT(IF('Bid Log'!$AA$2:$AA$402=Tables!J$9,IF('Bid Log'!$L$2:$L$402=Tables!$F3,'Bid Log'!$A$2:$A$402)))</f>
        <v>0</v>
      </c>
      <c r="R3" s="80" t="n">
        <f aca="false" t="array" ref="R3:R3">SUM(IF('Bid Log'!$AA$2:$AA$402=Tables!J$9,IF('Bid Log'!$L$2:$L$402=Tables!$F3,'Bid Log'!$P$2:$P$402)))</f>
        <v>0</v>
      </c>
      <c r="S3" s="74" t="n">
        <f aca="false" t="array" ref="S3:S3">COUNT(IF('Bid Log'!$AA$2:$AA$402=Tables!J$10,IF('Bid Log'!$L$2:$L$402=Tables!$F3,'Bid Log'!$A$2:$A$402)))</f>
        <v>1</v>
      </c>
      <c r="T3" s="80" t="n">
        <f aca="false" t="array" ref="T3:T3">SUM(IF('Bid Log'!$AA$2:$AA$402=Tables!J$10,IF('Bid Log'!$L$2:$L$402=Tables!$F3,'Bid Log'!$P$2:$P$402)))</f>
        <v>0</v>
      </c>
      <c r="U3" s="74" t="n">
        <f aca="false" t="array" ref="U3:U3">COUNT(IF('Bid Log'!$AA$2:$AA$402=tables!#ref!,IF('Bid Log'!$L$2:$L$402=Tables!$F3,'Bid Log'!$A$2:$A$402)))</f>
        <v>0</v>
      </c>
      <c r="V3" s="80" t="e">
        <f aca="false" t="array" ref="V3:V3">SUM(IF('Bid Log'!$AA$2:$AA$402=tables!#ref!,IF('Bid Log'!$L$2:$L$402=Tables!$F3,'Bid Log'!$P$2:$P$402)))</f>
        <v>#NAME?</v>
      </c>
      <c r="W3" s="81" t="n">
        <f aca="false">SUM(D3/B3)</f>
        <v>0.5</v>
      </c>
      <c r="X3" s="81" t="n">
        <f aca="false">SUM(E3/C3)</f>
        <v>0.920138550442108</v>
      </c>
      <c r="Y3" s="80" t="n">
        <f aca="false" t="array" ref="Y3:Y3">SUM(IF('Bid Log'!$L$2:$L$402=Tables!$F3,'Bid Log'!$Z$2:$Z$402))</f>
        <v>0</v>
      </c>
      <c r="Z3" s="81" t="n">
        <f aca="false">SUM(Y3/C3)</f>
        <v>0</v>
      </c>
      <c r="AA3" s="80" t="n">
        <f aca="false" t="array" ref="AA3:AA3">SUM(IF('Bid Log'!$L$2:$L$402=Tables!$F3,'Bid Log'!$AI$2:$AI$402))</f>
        <v>0</v>
      </c>
      <c r="AB3" s="81" t="e">
        <f aca="false">SUM(AA3/F3)</f>
        <v>#DIV/0!</v>
      </c>
      <c r="AC3" s="80"/>
    </row>
    <row r="4" customFormat="false" ht="11.25" hidden="false" customHeight="false" outlineLevel="0" collapsed="false">
      <c r="A4" s="72" t="str">
        <f aca="false">(Tables!F4)</f>
        <v>Frank</v>
      </c>
      <c r="B4" s="73" t="n">
        <f aca="false" t="array" ref="B4:B4">COUNT(IF('Bid Log'!$L$2:$L$402=Tables!$F4,'Bid Log'!$A$2:$A$402))</f>
        <v>35</v>
      </c>
      <c r="C4" s="80" t="n">
        <f aca="false" t="array" ref="C4:C4">SUM(IF('Bid Log'!$L$2:$L$402=Tables!$F4,'Bid Log'!$P$2:$P$402))</f>
        <v>13357100</v>
      </c>
      <c r="D4" s="73" t="n">
        <f aca="false" t="array" ref="D4:D4">COUNT(IF('Bid Log'!$AA$2:$AA$402=Tables!J$3,IF('Bid Log'!$L$2:$L$402=Tables!$F4,'Bid Log'!$A$2:$A$402)))</f>
        <v>4</v>
      </c>
      <c r="E4" s="80" t="n">
        <f aca="false" t="array" ref="E4:E4">SUM(IF('Bid Log'!$AA$2:$AA$402=Tables!J$3,IF('Bid Log'!$L$2:$L$402=Tables!$F4,'Bid Log'!$P$2:$P$402)))</f>
        <v>5596760</v>
      </c>
      <c r="F4" s="80" t="n">
        <f aca="false" t="array" ref="F4:F4">SUM(IF('Bid Log'!$AA$2:$AA$402=Tables!J$3,IF('Bid Log'!$L$2:$L$402=Tables!$F4,'Bid Log'!$AH$2:$AH$402)))</f>
        <v>0</v>
      </c>
      <c r="G4" s="74" t="n">
        <f aca="false" t="array" ref="G4:G4">COUNT(IF('Bid Log'!$AA$2:$AA$402=Tables!J$4,IF('Bid Log'!$L$2:$L$402=Tables!$F4,'Bid Log'!$A$2:$A$402)))</f>
        <v>7</v>
      </c>
      <c r="H4" s="80" t="n">
        <f aca="false" t="array" ref="H4:H4">SUM(IF('Bid Log'!$AA$2:$AA$402=Tables!J$4,IF('Bid Log'!$L$2:$L$402=Tables!$F4,'Bid Log'!$P$2:$P$402)))</f>
        <v>2011770</v>
      </c>
      <c r="I4" s="74" t="n">
        <f aca="false" t="array" ref="I4:I4">COUNT(IF('Bid Log'!$AA$2:$AA$402=Tables!J$5,IF('Bid Log'!$L$2:$L$402=Tables!$F4,'Bid Log'!$A$2:$A$402)))</f>
        <v>12</v>
      </c>
      <c r="J4" s="80" t="n">
        <f aca="false" t="array" ref="J4:J4">SUM(IF('Bid Log'!$AA$2:$AA$402=Tables!J$5,IF('Bid Log'!$L$2:$L$402=Tables!$F4,'Bid Log'!$P$2:$P$402)))</f>
        <v>2231104</v>
      </c>
      <c r="K4" s="74" t="n">
        <f aca="false" t="array" ref="K4:K4">COUNT(IF('Bid Log'!$AA$2:$AA$402=Tables!J$6,IF('Bid Log'!$L$2:$L$402=Tables!$F4,'Bid Log'!$A$2:$A$402)))</f>
        <v>5</v>
      </c>
      <c r="L4" s="80" t="n">
        <f aca="false" t="array" ref="L4:L4">SUM(IF('Bid Log'!$AA$2:$AA$402=Tables!J$6,IF('Bid Log'!$L$2:$L$402=Tables!$F4,'Bid Log'!$P$2:$P$402)))</f>
        <v>3517466</v>
      </c>
      <c r="M4" s="74" t="n">
        <f aca="false" t="array" ref="M4:M4">COUNT(IF('Bid Log'!$AA$2:$AA$402=Tables!J$7,IF('Bid Log'!$L$2:$L$402=Tables!$F4,'Bid Log'!$A$2:$A$402)))</f>
        <v>1</v>
      </c>
      <c r="N4" s="80" t="n">
        <f aca="false" t="array" ref="N4:N4">SUM(IF('Bid Log'!$AA$2:$AA$402=Tables!J$7,IF('Bid Log'!$L$2:$L$402=Tables!$F4,'Bid Log'!$P$2:$P$402)))</f>
        <v>0</v>
      </c>
      <c r="O4" s="74" t="n">
        <f aca="false" t="array" ref="O4:O4">COUNT(IF('Bid Log'!$AA$2:$AA$402=Tables!J$8,IF('Bid Log'!$L$2:$L$402=Tables!$F4,'Bid Log'!$A$2:$A$402)))</f>
        <v>3</v>
      </c>
      <c r="P4" s="80" t="n">
        <f aca="false" t="array" ref="P4:P4">SUM(IF('Bid Log'!$AA$2:$AA$402=Tables!J$8,IF('Bid Log'!$L$2:$L$402=Tables!$F4,'Bid Log'!$P$2:$P$402)))</f>
        <v>0</v>
      </c>
      <c r="Q4" s="74" t="n">
        <f aca="false" t="array" ref="Q4:Q4">COUNT(IF('Bid Log'!$AA$2:$AA$402=Tables!J$9,IF('Bid Log'!$L$2:$L$402=Tables!$F4,'Bid Log'!$A$2:$A$402)))</f>
        <v>0</v>
      </c>
      <c r="R4" s="80" t="n">
        <f aca="false" t="array" ref="R4:R4">SUM(IF('Bid Log'!$AA$2:$AA$402=Tables!J$9,IF('Bid Log'!$L$2:$L$402=Tables!$F4,'Bid Log'!$P$2:$P$402)))</f>
        <v>0</v>
      </c>
      <c r="S4" s="74" t="n">
        <f aca="false" t="array" ref="S4:S4">COUNT(IF('Bid Log'!$AA$2:$AA$402=Tables!J$10,IF('Bid Log'!$L$2:$L$402=Tables!$F4,'Bid Log'!$A$2:$A$402)))</f>
        <v>0</v>
      </c>
      <c r="T4" s="80" t="n">
        <f aca="false" t="array" ref="T4:T4">SUM(IF('Bid Log'!$AA$2:$AA$402=Tables!J$10,IF('Bid Log'!$L$2:$L$402=Tables!$F4,'Bid Log'!$P$2:$P$402)))</f>
        <v>0</v>
      </c>
      <c r="U4" s="74" t="n">
        <f aca="false" t="array" ref="U4:U4">COUNT(IF('Bid Log'!$AA$2:$AA$402=tables!#ref!,IF('Bid Log'!$L$2:$L$402=Tables!$F4,'Bid Log'!$A$2:$A$402)))</f>
        <v>0</v>
      </c>
      <c r="V4" s="80" t="e">
        <f aca="false" t="array" ref="V4:V4">SUM(IF('Bid Log'!$AA$2:$AA$402=tables!#ref!,IF('Bid Log'!$L$2:$L$402=Tables!$F4,'Bid Log'!$P$2:$P$402)))</f>
        <v>#NAME?</v>
      </c>
      <c r="W4" s="81" t="n">
        <f aca="false">SUM(D4/B4)</f>
        <v>0.114285714285714</v>
      </c>
      <c r="X4" s="81" t="n">
        <f aca="false">SUM(E4/C4)</f>
        <v>0.419010114470956</v>
      </c>
      <c r="Y4" s="80" t="n">
        <f aca="false" t="array" ref="Y4:Y4">SUM(IF('Bid Log'!$L$2:$L$402=Tables!$F4,'Bid Log'!$Z$2:$Z$402))</f>
        <v>0</v>
      </c>
      <c r="Z4" s="81" t="n">
        <f aca="false">SUM(Y4/C4)</f>
        <v>0</v>
      </c>
      <c r="AA4" s="80" t="n">
        <f aca="false" t="array" ref="AA4:AA4">SUM(IF('Bid Log'!$L$2:$L$402=Tables!$F4,'Bid Log'!$AI$2:$AI$402))</f>
        <v>0</v>
      </c>
      <c r="AB4" s="81" t="n">
        <f aca="false">SUM(AA4/E4)</f>
        <v>0</v>
      </c>
      <c r="AC4" s="80"/>
    </row>
    <row r="5" customFormat="false" ht="11.25" hidden="false" customHeight="false" outlineLevel="0" collapsed="false">
      <c r="A5" s="72" t="str">
        <f aca="false">(Tables!F5)</f>
        <v>Steve </v>
      </c>
      <c r="B5" s="73" t="n">
        <f aca="false" t="array" ref="B5:B5">COUNT(IF('Bid Log'!$L$2:$L$402=Tables!$F5,'Bid Log'!$A$2:$A$402))</f>
        <v>23</v>
      </c>
      <c r="C5" s="80" t="n">
        <f aca="false" t="array" ref="C5:C5">SUM(IF('Bid Log'!$L$2:$L$402=Tables!$F5,'Bid Log'!$P$2:$P$402))</f>
        <v>40691018</v>
      </c>
      <c r="D5" s="73" t="n">
        <f aca="false" t="array" ref="D5:D5">COUNT(IF('Bid Log'!$AA$2:$AA$402=Tables!J$3,IF('Bid Log'!$L$2:$L$402=Tables!$F5,'Bid Log'!$A$2:$A$402)))</f>
        <v>11</v>
      </c>
      <c r="E5" s="80" t="n">
        <f aca="false" t="array" ref="E5:E5">SUM(IF('Bid Log'!$AA$2:$AA$402=Tables!J$3,IF('Bid Log'!$L$2:$L$402=Tables!$F5,'Bid Log'!$P$2:$P$402)))</f>
        <v>31067325</v>
      </c>
      <c r="F5" s="80" t="n">
        <f aca="false" t="array" ref="F5:F5">SUM(IF('Bid Log'!$AA$2:$AA$402=Tables!J$3,IF('Bid Log'!$L$2:$L$402=Tables!$F5,'Bid Log'!$AH$2:$AH$402)))</f>
        <v>0</v>
      </c>
      <c r="G5" s="74" t="n">
        <f aca="false" t="array" ref="G5:G5">COUNT(IF('Bid Log'!$AA$2:$AA$402=Tables!J$4,IF('Bid Log'!$L$2:$L$402=Tables!$F5,'Bid Log'!$A$2:$A$402)))</f>
        <v>8</v>
      </c>
      <c r="H5" s="80" t="n">
        <f aca="false" t="array" ref="H5:H5">SUM(IF('Bid Log'!$AA$2:$AA$402=Tables!J$4,IF('Bid Log'!$L$2:$L$402=Tables!$F5,'Bid Log'!$P$2:$P$402)))</f>
        <v>7928649</v>
      </c>
      <c r="I5" s="74" t="n">
        <f aca="false" t="array" ref="I5:I5">COUNT(IF('Bid Log'!$AA$2:$AA$402=Tables!J$5,IF('Bid Log'!$L$2:$L$402=Tables!$F5,'Bid Log'!$A$2:$A$402)))</f>
        <v>1</v>
      </c>
      <c r="J5" s="80" t="n">
        <f aca="false" t="array" ref="J5:J5">SUM(IF('Bid Log'!$AA$2:$AA$402=Tables!J$5,IF('Bid Log'!$L$2:$L$402=Tables!$F5,'Bid Log'!$P$2:$P$402)))</f>
        <v>780658</v>
      </c>
      <c r="K5" s="74" t="n">
        <f aca="false" t="array" ref="K5:K5">COUNT(IF('Bid Log'!$AA$2:$AA$402=Tables!J$6,IF('Bid Log'!$L$2:$L$402=Tables!$F5,'Bid Log'!$A$2:$A$402)))</f>
        <v>3</v>
      </c>
      <c r="L5" s="80" t="n">
        <f aca="false" t="array" ref="L5:L5">SUM(IF('Bid Log'!$AA$2:$AA$402=Tables!J$6,IF('Bid Log'!$L$2:$L$402=Tables!$F5,'Bid Log'!$P$2:$P$402)))</f>
        <v>914386</v>
      </c>
      <c r="M5" s="74" t="n">
        <f aca="false" t="array" ref="M5:M5">COUNT(IF('Bid Log'!$AA$2:$AA$402=Tables!J$7,IF('Bid Log'!$L$2:$L$402=Tables!$F5,'Bid Log'!$A$2:$A$402)))</f>
        <v>0</v>
      </c>
      <c r="N5" s="80" t="n">
        <f aca="false" t="array" ref="N5:N5">SUM(IF('Bid Log'!$AA$2:$AA$402=Tables!J$7,IF('Bid Log'!$L$2:$L$402=Tables!$F5,'Bid Log'!$P$2:$P$402)))</f>
        <v>0</v>
      </c>
      <c r="O5" s="74" t="n">
        <f aca="false" t="array" ref="O5:O5">COUNT(IF('Bid Log'!$AA$2:$AA$402=Tables!J$8,IF('Bid Log'!$L$2:$L$402=Tables!$F5,'Bid Log'!$A$2:$A$402)))</f>
        <v>0</v>
      </c>
      <c r="P5" s="80" t="n">
        <f aca="false" t="array" ref="P5:P5">SUM(IF('Bid Log'!$AA$2:$AA$402=Tables!J$8,IF('Bid Log'!$L$2:$L$402=Tables!$F5,'Bid Log'!$P$2:$P$402)))</f>
        <v>0</v>
      </c>
      <c r="Q5" s="74" t="n">
        <f aca="false" t="array" ref="Q5:Q5">COUNT(IF('Bid Log'!$AA$2:$AA$402=Tables!J$9,IF('Bid Log'!$L$2:$L$402=Tables!$F5,'Bid Log'!$A$2:$A$402)))</f>
        <v>0</v>
      </c>
      <c r="R5" s="80" t="n">
        <f aca="false" t="array" ref="R5:R5">SUM(IF('Bid Log'!$AA$2:$AA$402=Tables!J$9,IF('Bid Log'!$L$2:$L$402=Tables!$F5,'Bid Log'!$P$2:$P$402)))</f>
        <v>0</v>
      </c>
      <c r="S5" s="74" t="n">
        <f aca="false" t="array" ref="S5:S5">COUNT(IF('Bid Log'!$AA$2:$AA$402=Tables!J$10,IF('Bid Log'!$L$2:$L$402=Tables!$F5,'Bid Log'!$A$2:$A$402)))</f>
        <v>0</v>
      </c>
      <c r="T5" s="80" t="n">
        <f aca="false" t="array" ref="T5:T5">SUM(IF('Bid Log'!$AA$2:$AA$402=Tables!J$10,IF('Bid Log'!$L$2:$L$402=Tables!$F5,'Bid Log'!$P$2:$P$402)))</f>
        <v>0</v>
      </c>
      <c r="U5" s="74" t="n">
        <f aca="false" t="array" ref="U5:U5">COUNT(IF('Bid Log'!$AA$2:$AA$402=tables!#ref!,IF('Bid Log'!$L$2:$L$402=Tables!$F5,'Bid Log'!$A$2:$A$402)))</f>
        <v>0</v>
      </c>
      <c r="V5" s="80" t="e">
        <f aca="false" t="array" ref="V5:V5">SUM(IF('Bid Log'!$AA$2:$AA$402=tables!#ref!,IF('Bid Log'!$L$2:$L$402=Tables!$F5,'Bid Log'!$P$2:$P$402)))</f>
        <v>#NAME?</v>
      </c>
      <c r="W5" s="81" t="n">
        <f aca="false">SUM(D5/B5)</f>
        <v>0.478260869565217</v>
      </c>
      <c r="X5" s="81" t="n">
        <f aca="false">SUM(E5/C5)</f>
        <v>0.76349343238353</v>
      </c>
      <c r="Y5" s="80" t="n">
        <f aca="false" t="array" ref="Y5:Y5">SUM(IF('Bid Log'!$L$2:$L$402=Tables!$F5,'Bid Log'!$Z$2:$Z$402))</f>
        <v>0</v>
      </c>
      <c r="Z5" s="81" t="n">
        <f aca="false">SUM(Y5/C5)</f>
        <v>0</v>
      </c>
      <c r="AA5" s="80" t="n">
        <f aca="false" t="array" ref="AA5:AA5">SUM(IF('Bid Log'!$L$2:$L$402=Tables!$F5,'Bid Log'!$AI$2:$AI$402))</f>
        <v>0</v>
      </c>
      <c r="AB5" s="81" t="n">
        <f aca="false">SUM(AA5/E5)</f>
        <v>0</v>
      </c>
      <c r="AC5" s="80"/>
    </row>
    <row r="6" customFormat="false" ht="11.25" hidden="false" customHeight="false" outlineLevel="0" collapsed="false">
      <c r="A6" s="72" t="str">
        <f aca="false">(Tables!F6)</f>
        <v>Don V</v>
      </c>
      <c r="B6" s="73" t="n">
        <f aca="false" t="array" ref="B6:B6">COUNT(IF('Bid Log'!$L$2:$L$402=Tables!$F6,'Bid Log'!$A$2:$A$402))</f>
        <v>42</v>
      </c>
      <c r="C6" s="80" t="n">
        <f aca="false" t="array" ref="C6:C6">SUM(IF('Bid Log'!$L$2:$L$402=Tables!$F6,'Bid Log'!$P$2:$P$402))</f>
        <v>14103919</v>
      </c>
      <c r="D6" s="73" t="n">
        <f aca="false" t="array" ref="D6:D6">COUNT(IF('Bid Log'!$AA$2:$AA$402=Tables!J$3,IF('Bid Log'!$L$2:$L$402=Tables!$F6,'Bid Log'!$A$2:$A$402)))</f>
        <v>3</v>
      </c>
      <c r="E6" s="80" t="n">
        <f aca="false" t="array" ref="E6:E6">SUM(IF('Bid Log'!$AA$2:$AA$402=Tables!J$3,IF('Bid Log'!$L$2:$L$402=Tables!$F6,'Bid Log'!$P$2:$P$402)))</f>
        <v>467501</v>
      </c>
      <c r="F6" s="80" t="n">
        <f aca="false" t="array" ref="F6:F6">SUM(IF('Bid Log'!$AA$2:$AA$402=Tables!J$3,IF('Bid Log'!$L$2:$L$402=Tables!$F6,'Bid Log'!$AH$2:$AH$402)))</f>
        <v>0</v>
      </c>
      <c r="G6" s="74" t="n">
        <f aca="false" t="array" ref="G6:G6">COUNT(IF('Bid Log'!$AA$2:$AA$402=Tables!J$4,IF('Bid Log'!$L$2:$L$402=Tables!$F6,'Bid Log'!$A$2:$A$402)))</f>
        <v>10</v>
      </c>
      <c r="H6" s="80" t="n">
        <f aca="false" t="array" ref="H6:H6">SUM(IF('Bid Log'!$AA$2:$AA$402=Tables!J$4,IF('Bid Log'!$L$2:$L$402=Tables!$F6,'Bid Log'!$P$2:$P$402)))</f>
        <v>2258068</v>
      </c>
      <c r="I6" s="74" t="n">
        <f aca="false" t="array" ref="I6:I6">COUNT(IF('Bid Log'!$AA$2:$AA$402=Tables!J$5,IF('Bid Log'!$L$2:$L$402=Tables!$F6,'Bid Log'!$A$2:$A$402)))</f>
        <v>7</v>
      </c>
      <c r="J6" s="80" t="n">
        <f aca="false" t="array" ref="J6:J6">SUM(IF('Bid Log'!$AA$2:$AA$402=Tables!J$5,IF('Bid Log'!$L$2:$L$402=Tables!$F6,'Bid Log'!$P$2:$P$402)))</f>
        <v>9780257</v>
      </c>
      <c r="K6" s="74" t="n">
        <f aca="false" t="array" ref="K6:K6">COUNT(IF('Bid Log'!$AA$2:$AA$402=Tables!J$6,IF('Bid Log'!$L$2:$L$402=Tables!$F6,'Bid Log'!$A$2:$A$402)))</f>
        <v>6</v>
      </c>
      <c r="L6" s="80" t="n">
        <f aca="false" t="array" ref="L6:L6">SUM(IF('Bid Log'!$AA$2:$AA$402=Tables!J$6,IF('Bid Log'!$L$2:$L$402=Tables!$F6,'Bid Log'!$P$2:$P$402)))</f>
        <v>866992</v>
      </c>
      <c r="M6" s="74" t="n">
        <f aca="false" t="array" ref="M6:M6">COUNT(IF('Bid Log'!$AA$2:$AA$402=Tables!J$7,IF('Bid Log'!$L$2:$L$402=Tables!$F6,'Bid Log'!$A$2:$A$402)))</f>
        <v>0</v>
      </c>
      <c r="N6" s="80" t="n">
        <f aca="false" t="array" ref="N6:N6">SUM(IF('Bid Log'!$AA$2:$AA$402=Tables!J$7,IF('Bid Log'!$L$2:$L$402=Tables!$F6,'Bid Log'!$P$2:$P$402)))</f>
        <v>0</v>
      </c>
      <c r="O6" s="74" t="n">
        <f aca="false" t="array" ref="O6:O6">COUNT(IF('Bid Log'!$AA$2:$AA$402=Tables!J$8,IF('Bid Log'!$L$2:$L$402=Tables!$F6,'Bid Log'!$A$2:$A$402)))</f>
        <v>2</v>
      </c>
      <c r="P6" s="80" t="n">
        <f aca="false" t="array" ref="P6:P6">SUM(IF('Bid Log'!$AA$2:$AA$402=Tables!J$8,IF('Bid Log'!$L$2:$L$402=Tables!$F6,'Bid Log'!$P$2:$P$402)))</f>
        <v>38608</v>
      </c>
      <c r="Q6" s="74" t="n">
        <f aca="false" t="array" ref="Q6:Q6">COUNT(IF('Bid Log'!$AA$2:$AA$402=Tables!J$9,IF('Bid Log'!$L$2:$L$402=Tables!$F6,'Bid Log'!$A$2:$A$402)))</f>
        <v>0</v>
      </c>
      <c r="R6" s="80" t="n">
        <f aca="false" t="array" ref="R6:R6">SUM(IF('Bid Log'!$AA$2:$AA$402=Tables!J$9,IF('Bid Log'!$L$2:$L$402=Tables!$F6,'Bid Log'!$P$2:$P$402)))</f>
        <v>0</v>
      </c>
      <c r="S6" s="74" t="n">
        <f aca="false" t="array" ref="S6:S6">COUNT(IF('Bid Log'!$AA$2:$AA$402=Tables!J$10,IF('Bid Log'!$L$2:$L$402=Tables!$F6,'Bid Log'!$A$2:$A$402)))</f>
        <v>5</v>
      </c>
      <c r="T6" s="80" t="n">
        <f aca="false" t="array" ref="T6:T6">SUM(IF('Bid Log'!$AA$2:$AA$402=Tables!J$10,IF('Bid Log'!$L$2:$L$402=Tables!$F6,'Bid Log'!$P$2:$P$402)))</f>
        <v>0</v>
      </c>
      <c r="U6" s="74" t="n">
        <f aca="false" t="array" ref="U6:U6">COUNT(IF('Bid Log'!$AA$2:$AA$402=tables!#ref!,IF('Bid Log'!$L$2:$L$402=Tables!$F6,'Bid Log'!$A$2:$A$402)))</f>
        <v>0</v>
      </c>
      <c r="V6" s="80" t="e">
        <f aca="false" t="array" ref="V6:V6">SUM(IF('Bid Log'!$AA$2:$AA$402=tables!#ref!,IF('Bid Log'!$L$2:$L$402=Tables!$F6,'Bid Log'!$P$2:$P$402)))</f>
        <v>#NAME?</v>
      </c>
      <c r="W6" s="81" t="n">
        <f aca="false">SUM(D6/B6)</f>
        <v>0.0714285714285714</v>
      </c>
      <c r="X6" s="81" t="n">
        <f aca="false">SUM(E6/C6)</f>
        <v>0.0331468863370528</v>
      </c>
      <c r="Y6" s="80" t="n">
        <f aca="false" t="array" ref="Y6:Y6">SUM(IF('Bid Log'!$L$2:$L$402=Tables!$F6,'Bid Log'!$Z$2:$Z$402))</f>
        <v>0</v>
      </c>
      <c r="Z6" s="81" t="n">
        <f aca="false">SUM(Y6/C6)</f>
        <v>0</v>
      </c>
      <c r="AA6" s="80" t="n">
        <f aca="false" t="array" ref="AA6:AA6">SUM(IF('Bid Log'!$L$2:$L$402=Tables!$F6,'Bid Log'!$AI$2:$AI$402))</f>
        <v>0</v>
      </c>
      <c r="AB6" s="81" t="n">
        <f aca="false">SUM(AA6/E6)</f>
        <v>0</v>
      </c>
      <c r="AC6" s="80"/>
    </row>
    <row r="7" customFormat="false" ht="11.25" hidden="false" customHeight="false" outlineLevel="0" collapsed="false">
      <c r="A7" s="72" t="str">
        <f aca="false">(Tables!F7)</f>
        <v>Brian</v>
      </c>
      <c r="B7" s="73" t="n">
        <f aca="false" t="array" ref="B7:B7">COUNT(IF('Bid Log'!$L$2:$L$402=Tables!$F7,'Bid Log'!$A$2:$A$402))</f>
        <v>118</v>
      </c>
      <c r="C7" s="80" t="n">
        <f aca="false" t="array" ref="C7:C7">SUM(IF('Bid Log'!$L$2:$L$402=Tables!$F7,'Bid Log'!$P$2:$P$402))</f>
        <v>5268626</v>
      </c>
      <c r="D7" s="73" t="n">
        <f aca="false" t="array" ref="D7:D7">COUNT(IF('Bid Log'!$AA$2:$AA$402=Tables!J$3,IF('Bid Log'!$L$2:$L$402=Tables!$F7,'Bid Log'!$A$2:$A$402)))</f>
        <v>37</v>
      </c>
      <c r="E7" s="80" t="n">
        <f aca="false" t="array" ref="E7:E7">SUM(IF('Bid Log'!$AA$2:$AA$402=Tables!J$3,IF('Bid Log'!$L$2:$L$402=Tables!$F7,'Bid Log'!$P$2:$P$402)))</f>
        <v>777373</v>
      </c>
      <c r="F7" s="80" t="n">
        <f aca="false" t="array" ref="F7:F7">SUM(IF('Bid Log'!$AA$2:$AA$402=Tables!J$3,IF('Bid Log'!$L$2:$L$402=Tables!$F7,'Bid Log'!$AH$2:$AH$402)))</f>
        <v>0</v>
      </c>
      <c r="G7" s="74" t="n">
        <f aca="false" t="array" ref="G7:G7">COUNT(IF('Bid Log'!$AA$2:$AA$402=Tables!J$4,IF('Bid Log'!$L$2:$L$402=Tables!$F7,'Bid Log'!$A$2:$A$402)))</f>
        <v>1</v>
      </c>
      <c r="H7" s="80" t="n">
        <f aca="false" t="array" ref="H7:H7">SUM(IF('Bid Log'!$AA$2:$AA$402=Tables!J$4,IF('Bid Log'!$L$2:$L$402=Tables!$F7,'Bid Log'!$P$2:$P$402)))</f>
        <v>6430</v>
      </c>
      <c r="I7" s="74" t="n">
        <f aca="false" t="array" ref="I7:I7">COUNT(IF('Bid Log'!$AA$2:$AA$402=Tables!J$5,IF('Bid Log'!$L$2:$L$402=Tables!$F7,'Bid Log'!$A$2:$A$402)))</f>
        <v>26</v>
      </c>
      <c r="J7" s="80" t="n">
        <f aca="false" t="array" ref="J7:J7">SUM(IF('Bid Log'!$AA$2:$AA$402=Tables!J$5,IF('Bid Log'!$L$2:$L$402=Tables!$F7,'Bid Log'!$P$2:$P$402)))</f>
        <v>3110331</v>
      </c>
      <c r="K7" s="74" t="n">
        <f aca="false" t="array" ref="K7:K7">COUNT(IF('Bid Log'!$AA$2:$AA$402=Tables!J$6,IF('Bid Log'!$L$2:$L$402=Tables!$F7,'Bid Log'!$A$2:$A$402)))</f>
        <v>16</v>
      </c>
      <c r="L7" s="80" t="n">
        <f aca="false" t="array" ref="L7:L7">SUM(IF('Bid Log'!$AA$2:$AA$402=Tables!J$6,IF('Bid Log'!$L$2:$L$402=Tables!$F7,'Bid Log'!$P$2:$P$402)))</f>
        <v>1332002</v>
      </c>
      <c r="M7" s="74" t="n">
        <f aca="false" t="array" ref="M7:M7">COUNT(IF('Bid Log'!$AA$2:$AA$402=Tables!J$7,IF('Bid Log'!$L$2:$L$402=Tables!$F7,'Bid Log'!$A$2:$A$402)))</f>
        <v>9</v>
      </c>
      <c r="N7" s="80" t="n">
        <f aca="false" t="array" ref="N7:N7">SUM(IF('Bid Log'!$AA$2:$AA$402=Tables!J$7,IF('Bid Log'!$L$2:$L$402=Tables!$F7,'Bid Log'!$P$2:$P$402)))</f>
        <v>42490</v>
      </c>
      <c r="O7" s="74" t="n">
        <f aca="false" t="array" ref="O7:O7">COUNT(IF('Bid Log'!$AA$2:$AA$402=Tables!J$8,IF('Bid Log'!$L$2:$L$402=Tables!$F7,'Bid Log'!$A$2:$A$402)))</f>
        <v>3</v>
      </c>
      <c r="P7" s="80" t="n">
        <f aca="false" t="array" ref="P7:P7">SUM(IF('Bid Log'!$AA$2:$AA$402=Tables!J$8,IF('Bid Log'!$L$2:$L$402=Tables!$F7,'Bid Log'!$P$2:$P$402)))</f>
        <v>0</v>
      </c>
      <c r="Q7" s="74" t="n">
        <f aca="false" t="array" ref="Q7:Q7">COUNT(IF('Bid Log'!$AA$2:$AA$402=Tables!J$9,IF('Bid Log'!$L$2:$L$402=Tables!$F7,'Bid Log'!$A$2:$A$402)))</f>
        <v>0</v>
      </c>
      <c r="R7" s="80" t="n">
        <f aca="false" t="array" ref="R7:R7">SUM(IF('Bid Log'!$AA$2:$AA$402=Tables!J$9,IF('Bid Log'!$L$2:$L$402=Tables!$F7,'Bid Log'!$P$2:$P$402)))</f>
        <v>0</v>
      </c>
      <c r="S7" s="74" t="n">
        <f aca="false" t="array" ref="S7:S7">COUNT(IF('Bid Log'!$AA$2:$AA$402=Tables!J$10,IF('Bid Log'!$L$2:$L$402=Tables!$F7,'Bid Log'!$A$2:$A$402)))</f>
        <v>1</v>
      </c>
      <c r="T7" s="80" t="n">
        <f aca="false" t="array" ref="T7:T7">SUM(IF('Bid Log'!$AA$2:$AA$402=Tables!J$10,IF('Bid Log'!$L$2:$L$402=Tables!$F7,'Bid Log'!$P$2:$P$402)))</f>
        <v>0</v>
      </c>
      <c r="U7" s="74" t="n">
        <f aca="false" t="array" ref="U7:U7">COUNT(IF('Bid Log'!$AA$2:$AA$402=tables!#ref!,IF('Bid Log'!$L$2:$L$402=Tables!$F7,'Bid Log'!$A$2:$A$402)))</f>
        <v>0</v>
      </c>
      <c r="V7" s="80" t="e">
        <f aca="false" t="array" ref="V7:V7">SUM(IF('Bid Log'!$AA$2:$AA$402=tables!#ref!,IF('Bid Log'!$L$2:$L$402=Tables!$F7,'Bid Log'!$P$2:$P$402)))</f>
        <v>#NAME?</v>
      </c>
      <c r="W7" s="81" t="n">
        <f aca="false">SUM(D7/B7)</f>
        <v>0.313559322033898</v>
      </c>
      <c r="X7" s="81" t="n">
        <f aca="false">SUM(E7/C7)</f>
        <v>0.147547576920434</v>
      </c>
      <c r="Y7" s="80" t="n">
        <f aca="false" t="array" ref="Y7:Y7">SUM(IF('Bid Log'!$L$2:$L$402=Tables!$F7,'Bid Log'!$Z$2:$Z$402))</f>
        <v>0</v>
      </c>
      <c r="Z7" s="81" t="n">
        <f aca="false">SUM(Y7/C7)</f>
        <v>0</v>
      </c>
      <c r="AA7" s="80" t="n">
        <f aca="false" t="array" ref="AA7:AA7">SUM(IF('Bid Log'!$L$2:$L$402=Tables!$F7,'Bid Log'!$AI$2:$AI$402))</f>
        <v>0</v>
      </c>
      <c r="AB7" s="81" t="n">
        <f aca="false">SUM(AA7/E7)</f>
        <v>0</v>
      </c>
      <c r="AC7" s="80"/>
    </row>
    <row r="8" customFormat="false" ht="11.25" hidden="false" customHeight="false" outlineLevel="0" collapsed="false">
      <c r="A8" s="72" t="str">
        <f aca="false">(Tables!F8)</f>
        <v>Bill </v>
      </c>
      <c r="B8" s="73" t="n">
        <f aca="false" t="array" ref="B8:B8">COUNT(IF('Bid Log'!$L$2:$L$402=Tables!$F8,'Bid Log'!$A$2:$A$402))</f>
        <v>2</v>
      </c>
      <c r="C8" s="80" t="n">
        <f aca="false" t="array" ref="C8:C8">SUM(IF('Bid Log'!$L$2:$L$402=Tables!$F8,'Bid Log'!$P$2:$P$402))</f>
        <v>12432</v>
      </c>
      <c r="D8" s="73" t="n">
        <f aca="false" t="array" ref="D8:D8">COUNT(IF('Bid Log'!$AA$2:$AA$402=Tables!J$3,IF('Bid Log'!$L$2:$L$402=Tables!$F8,'Bid Log'!$A$2:$A$402)))</f>
        <v>0</v>
      </c>
      <c r="E8" s="80" t="n">
        <f aca="false" t="array" ref="E8:E8">SUM(IF('Bid Log'!$AA$2:$AA$402=Tables!J$3,IF('Bid Log'!$L$2:$L$402=Tables!$F8,'Bid Log'!$P$2:$P$402)))</f>
        <v>0</v>
      </c>
      <c r="F8" s="80" t="n">
        <f aca="false" t="array" ref="F8:F8">SUM(IF('Bid Log'!$AA$2:$AA$402=Tables!J$3,IF('Bid Log'!$L$2:$L$402=Tables!$F8,'Bid Log'!$AH$2:$AH$402)))</f>
        <v>0</v>
      </c>
      <c r="G8" s="74" t="n">
        <f aca="false" t="array" ref="G8:G8">COUNT(IF('Bid Log'!$AA$2:$AA$402=Tables!J$4,IF('Bid Log'!$L$2:$L$402=Tables!$F8,'Bid Log'!$A$2:$A$402)))</f>
        <v>0</v>
      </c>
      <c r="H8" s="80" t="n">
        <f aca="false" t="array" ref="H8:H8">SUM(IF('Bid Log'!$AA$2:$AA$402=Tables!J$4,IF('Bid Log'!$L$2:$L$402=Tables!$F8,'Bid Log'!$P$2:$P$402)))</f>
        <v>0</v>
      </c>
      <c r="I8" s="74" t="n">
        <f aca="false" t="array" ref="I8:I8">COUNT(IF('Bid Log'!$AA$2:$AA$402=Tables!J$5,IF('Bid Log'!$L$2:$L$402=Tables!$F8,'Bid Log'!$A$2:$A$402)))</f>
        <v>1</v>
      </c>
      <c r="J8" s="80" t="n">
        <f aca="false" t="array" ref="J8:J8">SUM(IF('Bid Log'!$AA$2:$AA$402=Tables!J$5,IF('Bid Log'!$L$2:$L$402=Tables!$F8,'Bid Log'!$P$2:$P$402)))</f>
        <v>12432</v>
      </c>
      <c r="K8" s="74" t="n">
        <f aca="false" t="array" ref="K8:K8">COUNT(IF('Bid Log'!$AA$2:$AA$402=Tables!J$6,IF('Bid Log'!$L$2:$L$402=Tables!$F8,'Bid Log'!$A$2:$A$402)))</f>
        <v>0</v>
      </c>
      <c r="L8" s="80" t="n">
        <f aca="false" t="array" ref="L8:L8">SUM(IF('Bid Log'!$AA$2:$AA$402=Tables!J$6,IF('Bid Log'!$L$2:$L$402=Tables!$F8,'Bid Log'!$P$2:$P$402)))</f>
        <v>0</v>
      </c>
      <c r="M8" s="74" t="n">
        <f aca="false" t="array" ref="M8:M8">COUNT(IF('Bid Log'!$AA$2:$AA$402=Tables!J$7,IF('Bid Log'!$L$2:$L$402=Tables!$F8,'Bid Log'!$A$2:$A$402)))</f>
        <v>0</v>
      </c>
      <c r="N8" s="80" t="n">
        <f aca="false" t="array" ref="N8:N8">SUM(IF('Bid Log'!$AA$2:$AA$402=Tables!J$7,IF('Bid Log'!$L$2:$L$402=Tables!$F8,'Bid Log'!$P$2:$P$402)))</f>
        <v>0</v>
      </c>
      <c r="O8" s="74" t="n">
        <f aca="false" t="array" ref="O8:O8">COUNT(IF('Bid Log'!$AA$2:$AA$402=Tables!J$8,IF('Bid Log'!$L$2:$L$402=Tables!$F8,'Bid Log'!$A$2:$A$402)))</f>
        <v>0</v>
      </c>
      <c r="P8" s="80" t="n">
        <f aca="false" t="array" ref="P8:P8">SUM(IF('Bid Log'!$AA$2:$AA$402=Tables!J$8,IF('Bid Log'!$L$2:$L$402=Tables!$F8,'Bid Log'!$P$2:$P$402)))</f>
        <v>0</v>
      </c>
      <c r="Q8" s="74" t="n">
        <f aca="false" t="array" ref="Q8:Q8">COUNT(IF('Bid Log'!$AA$2:$AA$402=Tables!J$9,IF('Bid Log'!$L$2:$L$402=Tables!$F8,'Bid Log'!$A$2:$A$402)))</f>
        <v>0</v>
      </c>
      <c r="R8" s="80" t="n">
        <f aca="false" t="array" ref="R8:R8">SUM(IF('Bid Log'!$AA$2:$AA$402=Tables!J$9,IF('Bid Log'!$L$2:$L$402=Tables!$F8,'Bid Log'!$P$2:$P$402)))</f>
        <v>0</v>
      </c>
      <c r="S8" s="74" t="n">
        <f aca="false" t="array" ref="S8:S8">COUNT(IF('Bid Log'!$AA$2:$AA$402=Tables!J$10,IF('Bid Log'!$L$2:$L$402=Tables!$F8,'Bid Log'!$A$2:$A$402)))</f>
        <v>1</v>
      </c>
      <c r="T8" s="80" t="n">
        <f aca="false" t="array" ref="T8:T8">SUM(IF('Bid Log'!$AA$2:$AA$402=Tables!J$10,IF('Bid Log'!$L$2:$L$402=Tables!$F8,'Bid Log'!$P$2:$P$402)))</f>
        <v>0</v>
      </c>
      <c r="U8" s="74" t="n">
        <f aca="false" t="array" ref="U8:U8">COUNT(IF('Bid Log'!$AA$2:$AA$402=tables!#ref!,IF('Bid Log'!$L$2:$L$402=Tables!$F8,'Bid Log'!$A$2:$A$402)))</f>
        <v>0</v>
      </c>
      <c r="V8" s="80" t="e">
        <f aca="false" t="array" ref="V8:V8">SUM(IF('Bid Log'!$AA$2:$AA$402=tables!#ref!,IF('Bid Log'!$L$2:$L$402=Tables!$F8,'Bid Log'!$P$2:$P$402)))</f>
        <v>#NAME?</v>
      </c>
      <c r="W8" s="81" t="n">
        <f aca="false">SUM(D8/B8)</f>
        <v>0</v>
      </c>
      <c r="X8" s="81" t="n">
        <f aca="false">SUM(E8/C8)</f>
        <v>0</v>
      </c>
      <c r="Y8" s="80" t="n">
        <f aca="false" t="array" ref="Y8:Y8">SUM(IF('Bid Log'!$L$2:$L$402=Tables!$F8,'Bid Log'!$Z$2:$Z$402))</f>
        <v>0</v>
      </c>
      <c r="Z8" s="81" t="n">
        <f aca="false">SUM(Y8/C8)</f>
        <v>0</v>
      </c>
      <c r="AA8" s="80" t="n">
        <f aca="false" t="array" ref="AA8:AA8">SUM(IF('Bid Log'!$L$2:$L$402=Tables!$F8,'Bid Log'!$AI$2:$AI$402))</f>
        <v>0</v>
      </c>
      <c r="AB8" s="81" t="e">
        <f aca="false">SUM(AA8/E8)</f>
        <v>#DIV/0!</v>
      </c>
      <c r="AC8" s="80"/>
    </row>
    <row r="9" customFormat="false" ht="11.25" hidden="false" customHeight="false" outlineLevel="0" collapsed="false">
      <c r="A9" s="72" t="str">
        <f aca="false">(Tables!F9)</f>
        <v>Jeff S</v>
      </c>
      <c r="B9" s="73" t="n">
        <f aca="false" t="array" ref="B9:B9">COUNT(IF('Bid Log'!$L$2:$L$402=Tables!$F9,'Bid Log'!$A$2:$A$402))</f>
        <v>6</v>
      </c>
      <c r="C9" s="80" t="n">
        <f aca="false" t="array" ref="C9:C9">SUM(IF('Bid Log'!$L$2:$L$402=Tables!$F9,'Bid Log'!$P$2:$P$402))</f>
        <v>113042.37</v>
      </c>
      <c r="D9" s="73" t="n">
        <f aca="false" t="array" ref="D9:D9">COUNT(IF('Bid Log'!$AA$2:$AA$402=Tables!J$3,IF('Bid Log'!$L$2:$L$402=Tables!$F9,'Bid Log'!$A$2:$A$402)))</f>
        <v>0</v>
      </c>
      <c r="E9" s="80" t="n">
        <f aca="false" t="array" ref="E9:E9">SUM(IF('Bid Log'!$AA$2:$AA$402=Tables!J$3,IF('Bid Log'!$L$2:$L$402=Tables!$F9,'Bid Log'!$P$2:$P$402)))</f>
        <v>0</v>
      </c>
      <c r="F9" s="80" t="n">
        <f aca="false" t="array" ref="F9:F9">SUM(IF('Bid Log'!$AA$2:$AA$402=Tables!J$3,IF('Bid Log'!$L$2:$L$402=Tables!$F9,'Bid Log'!$AH$2:$AH$402)))</f>
        <v>0</v>
      </c>
      <c r="G9" s="74" t="n">
        <f aca="false" t="array" ref="G9:G9">COUNT(IF('Bid Log'!$AA$2:$AA$402=Tables!J$4,IF('Bid Log'!$L$2:$L$402=Tables!$F9,'Bid Log'!$A$2:$A$402)))</f>
        <v>0</v>
      </c>
      <c r="H9" s="80" t="n">
        <f aca="false" t="array" ref="H9:H9">SUM(IF('Bid Log'!$AA$2:$AA$402=Tables!J$4,IF('Bid Log'!$L$2:$L$402=Tables!$F9,'Bid Log'!$P$2:$P$402)))</f>
        <v>0</v>
      </c>
      <c r="I9" s="74" t="n">
        <f aca="false" t="array" ref="I9:I9">COUNT(IF('Bid Log'!$AA$2:$AA$402=Tables!J$5,IF('Bid Log'!$L$2:$L$402=Tables!$F9,'Bid Log'!$A$2:$A$402)))</f>
        <v>2</v>
      </c>
      <c r="J9" s="80" t="n">
        <f aca="false" t="array" ref="J9:J9">SUM(IF('Bid Log'!$AA$2:$AA$402=Tables!J$5,IF('Bid Log'!$L$2:$L$402=Tables!$F9,'Bid Log'!$P$2:$P$402)))</f>
        <v>47341.37</v>
      </c>
      <c r="K9" s="74" t="n">
        <f aca="false" t="array" ref="K9:K9">COUNT(IF('Bid Log'!$AA$2:$AA$402=Tables!J$6,IF('Bid Log'!$L$2:$L$402=Tables!$F9,'Bid Log'!$A$2:$A$402)))</f>
        <v>3</v>
      </c>
      <c r="L9" s="80" t="n">
        <f aca="false" t="array" ref="L9:L9">SUM(IF('Bid Log'!$AA$2:$AA$402=Tables!J$6,IF('Bid Log'!$L$2:$L$402=Tables!$F9,'Bid Log'!$P$2:$P$402)))</f>
        <v>40146</v>
      </c>
      <c r="M9" s="74" t="n">
        <f aca="false" t="array" ref="M9:M9">COUNT(IF('Bid Log'!$AA$2:$AA$402=Tables!J$7,IF('Bid Log'!$L$2:$L$402=Tables!$F9,'Bid Log'!$A$2:$A$402)))</f>
        <v>0</v>
      </c>
      <c r="N9" s="80" t="n">
        <f aca="false" t="array" ref="N9:N9">SUM(IF('Bid Log'!$AA$2:$AA$402=Tables!J$7,IF('Bid Log'!$L$2:$L$402=Tables!$F9,'Bid Log'!$P$2:$P$402)))</f>
        <v>0</v>
      </c>
      <c r="O9" s="74" t="n">
        <f aca="false" t="array" ref="O9:O9">COUNT(IF('Bid Log'!$AA$2:$AA$402=Tables!J$8,IF('Bid Log'!$L$2:$L$402=Tables!$F9,'Bid Log'!$A$2:$A$402)))</f>
        <v>0</v>
      </c>
      <c r="P9" s="80" t="n">
        <f aca="false" t="array" ref="P9:P9">SUM(IF('Bid Log'!$AA$2:$AA$402=Tables!J$8,IF('Bid Log'!$L$2:$L$402=Tables!$F9,'Bid Log'!$P$2:$P$402)))</f>
        <v>0</v>
      </c>
      <c r="Q9" s="74" t="n">
        <f aca="false" t="array" ref="Q9:Q9">COUNT(IF('Bid Log'!$AA$2:$AA$402=Tables!J$9,IF('Bid Log'!$L$2:$L$402=Tables!$F9,'Bid Log'!$A$2:$A$402)))</f>
        <v>0</v>
      </c>
      <c r="R9" s="80" t="n">
        <f aca="false" t="array" ref="R9:R9">SUM(IF('Bid Log'!$AA$2:$AA$402=Tables!J$9,IF('Bid Log'!$L$2:$L$402=Tables!$F9,'Bid Log'!$P$2:$P$402)))</f>
        <v>0</v>
      </c>
      <c r="S9" s="74" t="n">
        <f aca="false" t="array" ref="S9:S9">COUNT(IF('Bid Log'!$AA$2:$AA$402=Tables!J$10,IF('Bid Log'!$L$2:$L$402=Tables!$F9,'Bid Log'!$A$2:$A$402)))</f>
        <v>0</v>
      </c>
      <c r="T9" s="80" t="n">
        <f aca="false" t="array" ref="T9:T9">SUM(IF('Bid Log'!$AA$2:$AA$402=Tables!J$10,IF('Bid Log'!$L$2:$L$402=Tables!$F9,'Bid Log'!$P$2:$P$402)))</f>
        <v>0</v>
      </c>
      <c r="U9" s="74" t="n">
        <f aca="false" t="array" ref="U9:U9">COUNT(IF('Bid Log'!$AA$2:$AA$402=tables!#ref!,IF('Bid Log'!$L$2:$L$402=Tables!$F9,'Bid Log'!$A$2:$A$402)))</f>
        <v>0</v>
      </c>
      <c r="V9" s="80" t="e">
        <f aca="false" t="array" ref="V9:V9">SUM(IF('Bid Log'!$AA$2:$AA$402=tables!#ref!,IF('Bid Log'!$L$2:$L$402=Tables!$F9,'Bid Log'!$P$2:$P$402)))</f>
        <v>#NAME?</v>
      </c>
      <c r="W9" s="81" t="n">
        <f aca="false">SUM(D9/B9)</f>
        <v>0</v>
      </c>
      <c r="X9" s="81" t="n">
        <f aca="false">SUM(E9/C9)</f>
        <v>0</v>
      </c>
      <c r="Y9" s="80" t="n">
        <f aca="false" t="array" ref="Y9:Y9">SUM(IF('Bid Log'!$L$2:$L$402=Tables!$F9,'Bid Log'!$Z$2:$Z$402))</f>
        <v>0</v>
      </c>
      <c r="Z9" s="81" t="n">
        <f aca="false">SUM(Y9/C9)</f>
        <v>0</v>
      </c>
      <c r="AA9" s="80" t="n">
        <f aca="false" t="array" ref="AA9:AA9">SUM(IF('Bid Log'!$L$2:$L$402=Tables!$F9,'Bid Log'!$AI$2:$AI$402))</f>
        <v>0</v>
      </c>
      <c r="AB9" s="81" t="e">
        <f aca="false">SUM(AA9/E9)</f>
        <v>#DIV/0!</v>
      </c>
      <c r="AC9" s="80"/>
    </row>
    <row r="10" customFormat="false" ht="11.25" hidden="false" customHeight="false" outlineLevel="0" collapsed="false">
      <c r="A10" s="72" t="str">
        <f aca="false">(Tables!F10)</f>
        <v>Ron</v>
      </c>
      <c r="B10" s="73" t="n">
        <f aca="false" t="array" ref="B10:B10">COUNT(IF('Bid Log'!$L$2:$L$402=Tables!$F10,'Bid Log'!$A$2:$A$402))</f>
        <v>4</v>
      </c>
      <c r="C10" s="80" t="n">
        <f aca="false" t="array" ref="C10:C10">SUM(IF('Bid Log'!$L$2:$L$402=Tables!$F10,'Bid Log'!$P$2:$P$402))</f>
        <v>23300</v>
      </c>
      <c r="D10" s="73" t="n">
        <f aca="false" t="array" ref="D10:D10">COUNT(IF('Bid Log'!$AA$2:$AA$402=Tables!J$3,IF('Bid Log'!$L$2:$L$402=Tables!$F10,'Bid Log'!$A$2:$A$402)))</f>
        <v>0</v>
      </c>
      <c r="E10" s="80" t="n">
        <f aca="false" t="array" ref="E10:E10">SUM(IF('Bid Log'!$AA$2:$AA$402=Tables!J$3,IF('Bid Log'!$L$2:$L$402=Tables!$F10,'Bid Log'!$P$2:$P$402)))</f>
        <v>0</v>
      </c>
      <c r="F10" s="80" t="n">
        <f aca="false" t="array" ref="F10:F10">SUM(IF('Bid Log'!$AA$2:$AA$402=Tables!J$3,IF('Bid Log'!$L$2:$L$402=Tables!$F10,'Bid Log'!$AH$2:$AH$402)))</f>
        <v>0</v>
      </c>
      <c r="G10" s="74" t="n">
        <f aca="false" t="array" ref="G10:G10">COUNT(IF('Bid Log'!$AA$2:$AA$402=Tables!J$4,IF('Bid Log'!$L$2:$L$402=Tables!$F10,'Bid Log'!$A$2:$A$402)))</f>
        <v>0</v>
      </c>
      <c r="H10" s="80" t="n">
        <f aca="false" t="array" ref="H10:H10">SUM(IF('Bid Log'!$AA$2:$AA$402=Tables!J$4,IF('Bid Log'!$L$2:$L$402=Tables!$F10,'Bid Log'!$P$2:$P$402)))</f>
        <v>0</v>
      </c>
      <c r="I10" s="74" t="n">
        <f aca="false" t="array" ref="I10:I10">COUNT(IF('Bid Log'!$AA$2:$AA$402=Tables!J$5,IF('Bid Log'!$L$2:$L$402=Tables!$F10,'Bid Log'!$A$2:$A$402)))</f>
        <v>0</v>
      </c>
      <c r="J10" s="80" t="n">
        <f aca="false" t="array" ref="J10:J10">SUM(IF('Bid Log'!$AA$2:$AA$402=Tables!J$5,IF('Bid Log'!$L$2:$L$402=Tables!$F10,'Bid Log'!$P$2:$P$402)))</f>
        <v>0</v>
      </c>
      <c r="K10" s="74" t="n">
        <f aca="false" t="array" ref="K10:K10">COUNT(IF('Bid Log'!$AA$2:$AA$402=Tables!J$6,IF('Bid Log'!$L$2:$L$402=Tables!$F10,'Bid Log'!$A$2:$A$402)))</f>
        <v>1</v>
      </c>
      <c r="L10" s="80" t="n">
        <f aca="false" t="array" ref="L10:L10">SUM(IF('Bid Log'!$AA$2:$AA$402=Tables!J$6,IF('Bid Log'!$L$2:$L$402=Tables!$F10,'Bid Log'!$P$2:$P$402)))</f>
        <v>7800</v>
      </c>
      <c r="M10" s="74" t="n">
        <f aca="false" t="array" ref="M10:M10">COUNT(IF('Bid Log'!$AA$2:$AA$402=Tables!J$7,IF('Bid Log'!$L$2:$L$402=Tables!$F10,'Bid Log'!$A$2:$A$402)))</f>
        <v>0</v>
      </c>
      <c r="N10" s="80" t="n">
        <f aca="false" t="array" ref="N10:N10">SUM(IF('Bid Log'!$AA$2:$AA$402=Tables!J$7,IF('Bid Log'!$L$2:$L$402=Tables!$F10,'Bid Log'!$P$2:$P$402)))</f>
        <v>0</v>
      </c>
      <c r="O10" s="74" t="n">
        <f aca="false" t="array" ref="O10:O10">COUNT(IF('Bid Log'!$AA$2:$AA$402=Tables!J$8,IF('Bid Log'!$L$2:$L$402=Tables!$F10,'Bid Log'!$A$2:$A$402)))</f>
        <v>0</v>
      </c>
      <c r="P10" s="80" t="n">
        <f aca="false" t="array" ref="P10:P10">SUM(IF('Bid Log'!$AA$2:$AA$402=Tables!J$8,IF('Bid Log'!$L$2:$L$402=Tables!$F10,'Bid Log'!$P$2:$P$402)))</f>
        <v>0</v>
      </c>
      <c r="Q10" s="74" t="n">
        <f aca="false" t="array" ref="Q10:Q10">COUNT(IF('Bid Log'!$AA$2:$AA$402=Tables!J$9,IF('Bid Log'!$L$2:$L$402=Tables!$F10,'Bid Log'!$A$2:$A$402)))</f>
        <v>0</v>
      </c>
      <c r="R10" s="80" t="n">
        <f aca="false" t="array" ref="R10:R10">SUM(IF('Bid Log'!$AA$2:$AA$402=Tables!J$9,IF('Bid Log'!$L$2:$L$402=Tables!$F10,'Bid Log'!$P$2:$P$402)))</f>
        <v>0</v>
      </c>
      <c r="S10" s="74" t="n">
        <f aca="false" t="array" ref="S10:S10">COUNT(IF('Bid Log'!$AA$2:$AA$402=Tables!J$10,IF('Bid Log'!$L$2:$L$402=Tables!$F10,'Bid Log'!$A$2:$A$402)))</f>
        <v>0</v>
      </c>
      <c r="T10" s="80" t="n">
        <f aca="false" t="array" ref="T10:T10">SUM(IF('Bid Log'!$AA$2:$AA$402=Tables!J$10,IF('Bid Log'!$L$2:$L$402=Tables!$F10,'Bid Log'!$P$2:$P$402)))</f>
        <v>0</v>
      </c>
      <c r="U10" s="74" t="n">
        <f aca="false" t="array" ref="U10:U10">COUNT(IF('Bid Log'!$AA$2:$AA$402=tables!#ref!,IF('Bid Log'!$L$2:$L$402=Tables!$F10,'Bid Log'!$A$2:$A$402)))</f>
        <v>0</v>
      </c>
      <c r="V10" s="80" t="e">
        <f aca="false" t="array" ref="V10:V10">SUM(IF('Bid Log'!$AA$2:$AA$402=tables!#ref!,IF('Bid Log'!$L$2:$L$402=Tables!$F10,'Bid Log'!$P$2:$P$402)))</f>
        <v>#NAME?</v>
      </c>
      <c r="W10" s="81" t="n">
        <f aca="false">SUM(D10/B10)</f>
        <v>0</v>
      </c>
      <c r="X10" s="81" t="n">
        <f aca="false">SUM(E10/C10)</f>
        <v>0</v>
      </c>
      <c r="Y10" s="80" t="n">
        <f aca="false" t="array" ref="Y10:Y10">SUM(IF('Bid Log'!$L$2:$L$402=Tables!$F10,'Bid Log'!$Z$2:$Z$402))</f>
        <v>0</v>
      </c>
      <c r="Z10" s="81" t="n">
        <f aca="false">SUM(Y10/C10)</f>
        <v>0</v>
      </c>
      <c r="AA10" s="80" t="n">
        <f aca="false" t="array" ref="AA10:AA10">SUM(IF('Bid Log'!$L$2:$L$402=Tables!$F10,'Bid Log'!$AI$2:$AI$402))</f>
        <v>0</v>
      </c>
      <c r="AB10" s="81" t="e">
        <f aca="false">SUM(AA10/E10)</f>
        <v>#DIV/0!</v>
      </c>
      <c r="AC10" s="80"/>
    </row>
    <row r="11" customFormat="false" ht="11.25" hidden="false" customHeight="false" outlineLevel="0" collapsed="false">
      <c r="A11" s="72" t="str">
        <f aca="false">(Tables!F11)</f>
        <v>Doyle</v>
      </c>
      <c r="B11" s="73" t="n">
        <f aca="false" t="array" ref="B11:B11">COUNT(IF('Bid Log'!$L$2:$L$402=Tables!$F11,'Bid Log'!$A$2:$A$402))</f>
        <v>148</v>
      </c>
      <c r="C11" s="80" t="n">
        <f aca="false" t="array" ref="C11:C11">SUM(IF('Bid Log'!$L$2:$L$402=Tables!$F11,'Bid Log'!$P$2:$P$402))</f>
        <v>2722759</v>
      </c>
      <c r="D11" s="73" t="n">
        <f aca="false" t="array" ref="D11:D11">COUNT(IF('Bid Log'!$AA$2:$AA$402=Tables!J$3,IF('Bid Log'!$L$2:$L$402=Tables!$F11,'Bid Log'!$A$2:$A$402)))</f>
        <v>82</v>
      </c>
      <c r="E11" s="80" t="n">
        <f aca="false" t="array" ref="E11:E11">SUM(IF('Bid Log'!$AA$2:$AA$402=Tables!J$3,IF('Bid Log'!$L$2:$L$402=Tables!$F11,'Bid Log'!$P$2:$P$402)))</f>
        <v>1101276</v>
      </c>
      <c r="F11" s="80" t="n">
        <f aca="false" t="array" ref="F11:F11">SUM(IF('Bid Log'!$AA$2:$AA$402=Tables!J$3,IF('Bid Log'!$L$2:$L$402=Tables!$F11,'Bid Log'!$AH$2:$AH$402)))</f>
        <v>0</v>
      </c>
      <c r="G11" s="74" t="n">
        <f aca="false" t="array" ref="G11:G11">COUNT(IF('Bid Log'!$AA$2:$AA$402=Tables!J$4,IF('Bid Log'!$L$2:$L$402=Tables!$F11,'Bid Log'!$A$2:$A$402)))</f>
        <v>2</v>
      </c>
      <c r="H11" s="80" t="n">
        <f aca="false" t="array" ref="H11:H11">SUM(IF('Bid Log'!$AA$2:$AA$402=Tables!J$4,IF('Bid Log'!$L$2:$L$402=Tables!$F11,'Bid Log'!$P$2:$P$402)))</f>
        <v>165600</v>
      </c>
      <c r="I11" s="74" t="n">
        <f aca="false" t="array" ref="I11:I11">COUNT(IF('Bid Log'!$AA$2:$AA$402=Tables!J$5,IF('Bid Log'!$L$2:$L$402=Tables!$F11,'Bid Log'!$A$2:$A$402)))</f>
        <v>30</v>
      </c>
      <c r="J11" s="80" t="n">
        <f aca="false" t="array" ref="J11:J11">SUM(IF('Bid Log'!$AA$2:$AA$402=Tables!J$5,IF('Bid Log'!$L$2:$L$402=Tables!$F11,'Bid Log'!$P$2:$P$402)))</f>
        <v>587576</v>
      </c>
      <c r="K11" s="74" t="n">
        <f aca="false" t="array" ref="K11:K11">COUNT(IF('Bid Log'!$AA$2:$AA$402=Tables!J$6,IF('Bid Log'!$L$2:$L$402=Tables!$F11,'Bid Log'!$A$2:$A$402)))</f>
        <v>19</v>
      </c>
      <c r="L11" s="80" t="n">
        <f aca="false" t="array" ref="L11:L11">SUM(IF('Bid Log'!$AA$2:$AA$402=Tables!J$6,IF('Bid Log'!$L$2:$L$402=Tables!$F11,'Bid Log'!$P$2:$P$402)))</f>
        <v>393673</v>
      </c>
      <c r="M11" s="74" t="n">
        <f aca="false" t="array" ref="M11:M11">COUNT(IF('Bid Log'!$AA$2:$AA$402=Tables!J$7,IF('Bid Log'!$L$2:$L$402=Tables!$F11,'Bid Log'!$A$2:$A$402)))</f>
        <v>12</v>
      </c>
      <c r="N11" s="80" t="n">
        <f aca="false" t="array" ref="N11:N11">SUM(IF('Bid Log'!$AA$2:$AA$402=Tables!J$7,IF('Bid Log'!$L$2:$L$402=Tables!$F11,'Bid Log'!$P$2:$P$402)))</f>
        <v>466634</v>
      </c>
      <c r="O11" s="74" t="n">
        <f aca="false" t="array" ref="O11:O11">COUNT(IF('Bid Log'!$AA$2:$AA$402=Tables!J$8,IF('Bid Log'!$L$2:$L$402=Tables!$F11,'Bid Log'!$A$2:$A$402)))</f>
        <v>0</v>
      </c>
      <c r="P11" s="80" t="n">
        <f aca="false" t="array" ref="P11:P11">SUM(IF('Bid Log'!$AA$2:$AA$402=Tables!J$8,IF('Bid Log'!$L$2:$L$402=Tables!$F11,'Bid Log'!$P$2:$P$402)))</f>
        <v>0</v>
      </c>
      <c r="Q11" s="74" t="n">
        <f aca="false" t="array" ref="Q11:Q11">COUNT(IF('Bid Log'!$AA$2:$AA$402=Tables!J$9,IF('Bid Log'!$L$2:$L$402=Tables!$F11,'Bid Log'!$A$2:$A$402)))</f>
        <v>0</v>
      </c>
      <c r="R11" s="80" t="n">
        <f aca="false" t="array" ref="R11:R11">SUM(IF('Bid Log'!$AA$2:$AA$402=Tables!J$9,IF('Bid Log'!$L$2:$L$402=Tables!$F11,'Bid Log'!$P$2:$P$402)))</f>
        <v>0</v>
      </c>
      <c r="S11" s="74" t="n">
        <f aca="false" t="array" ref="S11:S11">COUNT(IF('Bid Log'!$AA$2:$AA$402=Tables!J$10,IF('Bid Log'!$L$2:$L$402=Tables!$F11,'Bid Log'!$A$2:$A$402)))</f>
        <v>3</v>
      </c>
      <c r="T11" s="80" t="n">
        <f aca="false" t="array" ref="T11:T11">SUM(IF('Bid Log'!$AA$2:$AA$402=Tables!J$10,IF('Bid Log'!$L$2:$L$402=Tables!$F11,'Bid Log'!$P$2:$P$402)))</f>
        <v>8000</v>
      </c>
      <c r="U11" s="74" t="n">
        <f aca="false" t="array" ref="U11:U11">COUNT(IF('Bid Log'!$AA$2:$AA$402=tables!#ref!,IF('Bid Log'!$L$2:$L$402=Tables!$F11,'Bid Log'!$A$2:$A$402)))</f>
        <v>0</v>
      </c>
      <c r="V11" s="80" t="e">
        <f aca="false" t="array" ref="V11:V11">SUM(IF('Bid Log'!$AA$2:$AA$402=tables!#ref!,IF('Bid Log'!$L$2:$L$402=Tables!$F11,'Bid Log'!$P$2:$P$402)))</f>
        <v>#NAME?</v>
      </c>
      <c r="W11" s="81" t="n">
        <f aca="false">SUM(D11/B11)</f>
        <v>0.554054054054054</v>
      </c>
      <c r="X11" s="81" t="n">
        <f aca="false">SUM(E11/C11)</f>
        <v>0.404470612345786</v>
      </c>
      <c r="Y11" s="80" t="n">
        <f aca="false" t="array" ref="Y11:Y11">SUM(IF('Bid Log'!$L$2:$L$402=Tables!$F11,'Bid Log'!$Z$2:$Z$402))</f>
        <v>0</v>
      </c>
      <c r="Z11" s="81" t="n">
        <f aca="false">SUM(Y11/C11)</f>
        <v>0</v>
      </c>
      <c r="AA11" s="80" t="n">
        <f aca="false" t="array" ref="AA11:AA11">SUM(IF('Bid Log'!$L$2:$L$402=Tables!$F11,'Bid Log'!$AI$2:$AI$402))</f>
        <v>0</v>
      </c>
      <c r="AB11" s="81" t="n">
        <f aca="false">SUM(AA11/E11)</f>
        <v>0</v>
      </c>
      <c r="AC11" s="80"/>
    </row>
    <row r="12" s="82" customFormat="true" ht="11.25" hidden="false" customHeight="false" outlineLevel="0" collapsed="false">
      <c r="A12" s="72" t="str">
        <f aca="false">(Tables!F12)</f>
        <v>Isaac S</v>
      </c>
      <c r="B12" s="73" t="n">
        <f aca="false" t="array" ref="B12:B12">COUNT(IF('Bid Log'!$L$2:$L$402=Tables!$F12,'Bid Log'!$A$2:$A$402))</f>
        <v>1</v>
      </c>
      <c r="C12" s="80" t="n">
        <f aca="false" t="array" ref="C12:C12">SUM(IF('Bid Log'!$L$2:$L$402=Tables!$F12,'Bid Log'!$P$2:$P$402))</f>
        <v>1241590</v>
      </c>
      <c r="D12" s="73" t="n">
        <f aca="false" t="array" ref="D12:D12">COUNT(IF('Bid Log'!$AA$2:$AA$402=Tables!J$3,IF('Bid Log'!$L$2:$L$402=Tables!$F12,'Bid Log'!$A$2:$A$402)))</f>
        <v>0</v>
      </c>
      <c r="E12" s="80" t="n">
        <f aca="false" t="array" ref="E12:E12">SUM(IF('Bid Log'!$AA$2:$AA$402=Tables!J$3,IF('Bid Log'!$L$2:$L$402=Tables!$F12,'Bid Log'!$P$2:$P$402)))</f>
        <v>0</v>
      </c>
      <c r="F12" s="80" t="n">
        <f aca="false" t="array" ref="F12:F12">SUM(IF('Bid Log'!$AA$2:$AA$402=Tables!J$3,IF('Bid Log'!$L$2:$L$402=Tables!$F12,'Bid Log'!$AH$2:$AH$402)))</f>
        <v>0</v>
      </c>
      <c r="G12" s="74" t="n">
        <f aca="false" t="array" ref="G12:G12">COUNT(IF('Bid Log'!$AA$2:$AA$402=Tables!J$4,IF('Bid Log'!$L$2:$L$402=Tables!$F12,'Bid Log'!$A$2:$A$402)))</f>
        <v>0</v>
      </c>
      <c r="H12" s="80" t="n">
        <f aca="false" t="array" ref="H12:H12">SUM(IF('Bid Log'!$AA$2:$AA$402=Tables!J$4,IF('Bid Log'!$L$2:$L$402=Tables!$F12,'Bid Log'!$P$2:$P$402)))</f>
        <v>0</v>
      </c>
      <c r="I12" s="74" t="n">
        <f aca="false" t="array" ref="I12:I12">COUNT(IF('Bid Log'!$AA$2:$AA$402=Tables!J$5,IF('Bid Log'!$L$2:$L$402=Tables!$F12,'Bid Log'!$A$2:$A$402)))</f>
        <v>0</v>
      </c>
      <c r="J12" s="80" t="n">
        <f aca="false" t="array" ref="J12:J12">SUM(IF('Bid Log'!$AA$2:$AA$402=Tables!J$5,IF('Bid Log'!$L$2:$L$402=Tables!$F12,'Bid Log'!$P$2:$P$402)))</f>
        <v>0</v>
      </c>
      <c r="K12" s="74" t="n">
        <f aca="false" t="array" ref="K12:K12">COUNT(IF('Bid Log'!$AA$2:$AA$402=Tables!J$6,IF('Bid Log'!$L$2:$L$402=Tables!$F12,'Bid Log'!$A$2:$A$402)))</f>
        <v>0</v>
      </c>
      <c r="L12" s="80" t="n">
        <f aca="false" t="array" ref="L12:L12">SUM(IF('Bid Log'!$AA$2:$AA$402=Tables!J$6,IF('Bid Log'!$L$2:$L$402=Tables!$F12,'Bid Log'!$P$2:$P$402)))</f>
        <v>0</v>
      </c>
      <c r="M12" s="74" t="n">
        <f aca="false" t="array" ref="M12:M12">COUNT(IF('Bid Log'!$AA$2:$AA$402=Tables!J$7,IF('Bid Log'!$L$2:$L$402=Tables!$F12,'Bid Log'!$A$2:$A$402)))</f>
        <v>1</v>
      </c>
      <c r="N12" s="80" t="n">
        <f aca="false" t="array" ref="N12:N12">SUM(IF('Bid Log'!$AA$2:$AA$402=Tables!J$7,IF('Bid Log'!$L$2:$L$402=Tables!$F12,'Bid Log'!$P$2:$P$402)))</f>
        <v>1241590</v>
      </c>
      <c r="O12" s="74" t="n">
        <f aca="false" t="array" ref="O12:O12">COUNT(IF('Bid Log'!$AA$2:$AA$402=Tables!J$8,IF('Bid Log'!$L$2:$L$402=Tables!$F12,'Bid Log'!$A$2:$A$402)))</f>
        <v>0</v>
      </c>
      <c r="P12" s="80" t="n">
        <f aca="false" t="array" ref="P12:P12">SUM(IF('Bid Log'!$AA$2:$AA$402=Tables!J$8,IF('Bid Log'!$L$2:$L$402=Tables!$F12,'Bid Log'!$P$2:$P$402)))</f>
        <v>0</v>
      </c>
      <c r="Q12" s="74" t="n">
        <f aca="false" t="array" ref="Q12:Q12">COUNT(IF('Bid Log'!$AA$2:$AA$402=Tables!J$9,IF('Bid Log'!$L$2:$L$402=Tables!$F12,'Bid Log'!$A$2:$A$402)))</f>
        <v>0</v>
      </c>
      <c r="R12" s="80" t="n">
        <f aca="false" t="array" ref="R12:R12">SUM(IF('Bid Log'!$AA$2:$AA$402=Tables!J$9,IF('Bid Log'!$L$2:$L$402=Tables!$F12,'Bid Log'!$P$2:$P$402)))</f>
        <v>0</v>
      </c>
      <c r="S12" s="74" t="n">
        <f aca="false" t="array" ref="S12:S12">COUNT(IF('Bid Log'!$AA$2:$AA$402=Tables!J$10,IF('Bid Log'!$L$2:$L$402=Tables!$F12,'Bid Log'!$A$2:$A$402)))</f>
        <v>0</v>
      </c>
      <c r="T12" s="80" t="n">
        <f aca="false" t="array" ref="T12:T12">SUM(IF('Bid Log'!$AA$2:$AA$402=Tables!J$10,IF('Bid Log'!$L$2:$L$402=Tables!$F12,'Bid Log'!$P$2:$P$402)))</f>
        <v>0</v>
      </c>
      <c r="U12" s="74" t="n">
        <f aca="false" t="array" ref="U12:U12">COUNT(IF('Bid Log'!$AA$2:$AA$402=tables!#ref!,IF('Bid Log'!$L$2:$L$402=Tables!$F12,'Bid Log'!$A$2:$A$402)))</f>
        <v>0</v>
      </c>
      <c r="V12" s="80" t="e">
        <f aca="false" t="array" ref="V12:V12">SUM(IF('Bid Log'!$AA$2:$AA$402=tables!#ref!,IF('Bid Log'!$L$2:$L$402=Tables!$F12,'Bid Log'!$P$2:$P$402)))</f>
        <v>#NAME?</v>
      </c>
      <c r="W12" s="81" t="n">
        <f aca="false">SUM(D12/B12)</f>
        <v>0</v>
      </c>
      <c r="X12" s="81" t="n">
        <f aca="false">SUM(E12/C12)</f>
        <v>0</v>
      </c>
      <c r="Y12" s="80" t="n">
        <f aca="false" t="array" ref="Y12:Y12">SUM(IF('Bid Log'!$L$2:$L$402=Tables!$F12,'Bid Log'!$Z$2:$Z$402))</f>
        <v>0</v>
      </c>
      <c r="Z12" s="81" t="n">
        <f aca="false">SUM(Y12/C12)</f>
        <v>0</v>
      </c>
      <c r="AA12" s="80" t="n">
        <f aca="false" t="array" ref="AA12:AA12">SUM(IF('Bid Log'!$L$2:$L$402=Tables!$F12,'Bid Log'!$AI$2:$AI$402))</f>
        <v>0</v>
      </c>
      <c r="AB12" s="81" t="e">
        <f aca="false">SUM(AA12/E12)</f>
        <v>#DIV/0!</v>
      </c>
      <c r="AC12" s="80"/>
    </row>
    <row r="13" s="82" customFormat="true" ht="11.25" hidden="false" customHeight="false" outlineLevel="0" collapsed="false">
      <c r="A13" s="72" t="str">
        <f aca="false">(Tables!F13)</f>
        <v>Josh </v>
      </c>
      <c r="B13" s="73" t="n">
        <f aca="false" t="array" ref="B13:B13">COUNT(IF('Bid Log'!$L$2:$L$402=Tables!$F13,'Bid Log'!$A$2:$A$402))</f>
        <v>8</v>
      </c>
      <c r="C13" s="80" t="n">
        <f aca="false" t="array" ref="C13:C13">SUM(IF('Bid Log'!$L$2:$L$402=Tables!$F13,'Bid Log'!$P$2:$P$402))</f>
        <v>1219283</v>
      </c>
      <c r="D13" s="73" t="n">
        <f aca="false" t="array" ref="D13:D13">COUNT(IF('Bid Log'!$AA$2:$AA$402=Tables!J$3,IF('Bid Log'!$L$2:$L$402=Tables!$F13,'Bid Log'!$A$2:$A$402)))</f>
        <v>0</v>
      </c>
      <c r="E13" s="80" t="n">
        <f aca="false" t="array" ref="E13:E13">SUM(IF('Bid Log'!$AA$2:$AA$402=Tables!J$3,IF('Bid Log'!$L$2:$L$402=Tables!$F13,'Bid Log'!$P$2:$P$402)))</f>
        <v>0</v>
      </c>
      <c r="F13" s="80" t="n">
        <f aca="false" t="array" ref="F13:F13">SUM(IF('Bid Log'!$AA$2:$AA$402=Tables!J$3,IF('Bid Log'!$L$2:$L$402=Tables!$F13,'Bid Log'!$AH$2:$AH$402)))</f>
        <v>0</v>
      </c>
      <c r="G13" s="74" t="n">
        <f aca="false" t="array" ref="G13:G13">COUNT(IF('Bid Log'!$AA$2:$AA$402=Tables!J$4,IF('Bid Log'!$L$2:$L$402=Tables!$F13,'Bid Log'!$A$2:$A$402)))</f>
        <v>0</v>
      </c>
      <c r="H13" s="80" t="n">
        <f aca="false" t="array" ref="H13:H13">SUM(IF('Bid Log'!$AA$2:$AA$402=Tables!J$4,IF('Bid Log'!$L$2:$L$402=Tables!$F13,'Bid Log'!$P$2:$P$402)))</f>
        <v>0</v>
      </c>
      <c r="I13" s="74" t="n">
        <f aca="false" t="array" ref="I13:I13">COUNT(IF('Bid Log'!$AA$2:$AA$402=Tables!J$5,IF('Bid Log'!$L$2:$L$402=Tables!$F13,'Bid Log'!$A$2:$A$402)))</f>
        <v>6</v>
      </c>
      <c r="J13" s="80" t="n">
        <f aca="false" t="array" ref="J13:J13">SUM(IF('Bid Log'!$AA$2:$AA$402=Tables!J$5,IF('Bid Log'!$L$2:$L$402=Tables!$F13,'Bid Log'!$P$2:$P$402)))</f>
        <v>1219283</v>
      </c>
      <c r="K13" s="74" t="n">
        <f aca="false" t="array" ref="K13:K13">COUNT(IF('Bid Log'!$AA$2:$AA$402=Tables!J$6,IF('Bid Log'!$L$2:$L$402=Tables!$F13,'Bid Log'!$A$2:$A$402)))</f>
        <v>0</v>
      </c>
      <c r="L13" s="80" t="n">
        <f aca="false" t="array" ref="L13:L13">SUM(IF('Bid Log'!$AA$2:$AA$402=Tables!J$6,IF('Bid Log'!$L$2:$L$402=Tables!$F13,'Bid Log'!$P$2:$P$402)))</f>
        <v>0</v>
      </c>
      <c r="M13" s="74" t="n">
        <f aca="false" t="array" ref="M13:M13">COUNT(IF('Bid Log'!$AA$2:$AA$402=Tables!J$7,IF('Bid Log'!$L$2:$L$402=Tables!$F13,'Bid Log'!$A$2:$A$402)))</f>
        <v>0</v>
      </c>
      <c r="N13" s="80" t="n">
        <f aca="false" t="array" ref="N13:N13">SUM(IF('Bid Log'!$AA$2:$AA$402=Tables!J$7,IF('Bid Log'!$L$2:$L$402=Tables!$F13,'Bid Log'!$P$2:$P$402)))</f>
        <v>0</v>
      </c>
      <c r="O13" s="74" t="n">
        <f aca="false" t="array" ref="O13:O13">COUNT(IF('Bid Log'!$AA$2:$AA$402=Tables!J$8,IF('Bid Log'!$L$2:$L$402=Tables!$F13,'Bid Log'!$A$2:$A$402)))</f>
        <v>0</v>
      </c>
      <c r="P13" s="80" t="n">
        <f aca="false" t="array" ref="P13:P13">SUM(IF('Bid Log'!$AA$2:$AA$402=Tables!J$8,IF('Bid Log'!$L$2:$L$402=Tables!$F13,'Bid Log'!$P$2:$P$402)))</f>
        <v>0</v>
      </c>
      <c r="Q13" s="74" t="n">
        <f aca="false" t="array" ref="Q13:Q13">COUNT(IF('Bid Log'!$AA$2:$AA$402=Tables!J$9,IF('Bid Log'!$L$2:$L$402=Tables!$F13,'Bid Log'!$A$2:$A$402)))</f>
        <v>0</v>
      </c>
      <c r="R13" s="80" t="n">
        <f aca="false" t="array" ref="R13:R13">SUM(IF('Bid Log'!$AA$2:$AA$402=Tables!J$9,IF('Bid Log'!$L$2:$L$402=Tables!$F13,'Bid Log'!$P$2:$P$402)))</f>
        <v>0</v>
      </c>
      <c r="S13" s="74" t="n">
        <f aca="false" t="array" ref="S13:S13">COUNT(IF('Bid Log'!$AA$2:$AA$402=Tables!J$10,IF('Bid Log'!$L$2:$L$402=Tables!$F13,'Bid Log'!$A$2:$A$402)))</f>
        <v>0</v>
      </c>
      <c r="T13" s="80" t="n">
        <f aca="false" t="array" ref="T13:T13">SUM(IF('Bid Log'!$AA$2:$AA$402=Tables!J$10,IF('Bid Log'!$L$2:$L$402=Tables!$F13,'Bid Log'!$P$2:$P$402)))</f>
        <v>0</v>
      </c>
      <c r="U13" s="74" t="n">
        <f aca="false" t="array" ref="U13:U13">COUNT(IF('Bid Log'!$AA$2:$AA$402=tables!#ref!,IF('Bid Log'!$L$2:$L$402=Tables!$F13,'Bid Log'!$A$2:$A$402)))</f>
        <v>0</v>
      </c>
      <c r="V13" s="80" t="e">
        <f aca="false" t="array" ref="V13:V13">SUM(IF('Bid Log'!$AA$2:$AA$402=tables!#ref!,IF('Bid Log'!$L$2:$L$402=Tables!$F13,'Bid Log'!$P$2:$P$402)))</f>
        <v>#NAME?</v>
      </c>
      <c r="W13" s="81" t="n">
        <f aca="false">SUM(D13/B13)</f>
        <v>0</v>
      </c>
      <c r="X13" s="81" t="n">
        <f aca="false">SUM(E13/C13)</f>
        <v>0</v>
      </c>
      <c r="Y13" s="80" t="n">
        <f aca="false" t="array" ref="Y13:Y13">SUM(IF('Bid Log'!$L$2:$L$402=Tables!$F13,'Bid Log'!$Z$2:$Z$402))</f>
        <v>0</v>
      </c>
      <c r="Z13" s="81" t="n">
        <f aca="false">SUM(Y13/C13)</f>
        <v>0</v>
      </c>
      <c r="AA13" s="80" t="n">
        <f aca="false" t="array" ref="AA13:AA13">SUM(IF('Bid Log'!$L$2:$L$402=Tables!$F13,'Bid Log'!$AI$2:$AI$402))</f>
        <v>0</v>
      </c>
      <c r="AB13" s="81" t="e">
        <f aca="false">SUM(AA13/E13)</f>
        <v>#DIV/0!</v>
      </c>
      <c r="AC13" s="80"/>
    </row>
    <row r="14" s="82" customFormat="true" ht="11.25" hidden="false" customHeight="false" outlineLevel="0" collapsed="false">
      <c r="A14" s="72" t="str">
        <f aca="false">(Tables!F14)</f>
        <v>Todd L</v>
      </c>
      <c r="B14" s="73" t="n">
        <f aca="false" t="array" ref="B14:B14">COUNT(IF('Bid Log'!$L$2:$L$402=Tables!$F14,'Bid Log'!$A$2:$A$402))</f>
        <v>2</v>
      </c>
      <c r="C14" s="80" t="n">
        <f aca="false" t="array" ref="C14:C14">SUM(IF('Bid Log'!$L$2:$L$402=Tables!$F14,'Bid Log'!$P$2:$P$402))</f>
        <v>8786</v>
      </c>
      <c r="D14" s="73" t="n">
        <f aca="false" t="array" ref="D14:D14">COUNT(IF('Bid Log'!$AA$2:$AA$402=Tables!J$3,IF('Bid Log'!$L$2:$L$402=Tables!$F14,'Bid Log'!$A$2:$A$402)))</f>
        <v>0</v>
      </c>
      <c r="E14" s="80" t="n">
        <f aca="false" t="array" ref="E14:E14">SUM(IF('Bid Log'!$AA$2:$AA$402=Tables!J$3,IF('Bid Log'!$L$2:$L$402=Tables!$F14,'Bid Log'!$P$2:$P$402)))</f>
        <v>0</v>
      </c>
      <c r="F14" s="80" t="n">
        <f aca="false" t="array" ref="F14:F14">SUM(IF('Bid Log'!$AA$2:$AA$402=Tables!J$3,IF('Bid Log'!$L$2:$L$402=Tables!$F14,'Bid Log'!$AH$2:$AH$402)))</f>
        <v>0</v>
      </c>
      <c r="G14" s="74" t="n">
        <f aca="false" t="array" ref="G14:G14">COUNT(IF('Bid Log'!$AA$2:$AA$402=Tables!J$4,IF('Bid Log'!$L$2:$L$402=Tables!$F14,'Bid Log'!$A$2:$A$402)))</f>
        <v>0</v>
      </c>
      <c r="H14" s="80" t="n">
        <f aca="false" t="array" ref="H14:H14">SUM(IF('Bid Log'!$AA$2:$AA$402=Tables!J$4,IF('Bid Log'!$L$2:$L$402=Tables!$F14,'Bid Log'!$P$2:$P$402)))</f>
        <v>0</v>
      </c>
      <c r="I14" s="74" t="n">
        <f aca="false" t="array" ref="I14:I14">COUNT(IF('Bid Log'!$AA$2:$AA$402=Tables!J$5,IF('Bid Log'!$L$2:$L$402=Tables!$F14,'Bid Log'!$A$2:$A$402)))</f>
        <v>0</v>
      </c>
      <c r="J14" s="80" t="n">
        <f aca="false" t="array" ref="J14:J14">SUM(IF('Bid Log'!$AA$2:$AA$402=Tables!J$5,IF('Bid Log'!$L$2:$L$402=Tables!$F14,'Bid Log'!$P$2:$P$402)))</f>
        <v>0</v>
      </c>
      <c r="K14" s="74" t="n">
        <f aca="false" t="array" ref="K14:K14">COUNT(IF('Bid Log'!$AA$2:$AA$402=Tables!J$6,IF('Bid Log'!$L$2:$L$402=Tables!$F14,'Bid Log'!$A$2:$A$402)))</f>
        <v>0</v>
      </c>
      <c r="L14" s="80" t="n">
        <f aca="false" t="array" ref="L14:L14">SUM(IF('Bid Log'!$AA$2:$AA$402=Tables!J$6,IF('Bid Log'!$L$2:$L$402=Tables!$F14,'Bid Log'!$P$2:$P$402)))</f>
        <v>0</v>
      </c>
      <c r="M14" s="74" t="n">
        <f aca="false" t="array" ref="M14:M14">COUNT(IF('Bid Log'!$AA$2:$AA$402=Tables!J$7,IF('Bid Log'!$L$2:$L$402=Tables!$F14,'Bid Log'!$A$2:$A$402)))</f>
        <v>0</v>
      </c>
      <c r="N14" s="80" t="n">
        <f aca="false" t="array" ref="N14:N14">SUM(IF('Bid Log'!$AA$2:$AA$402=Tables!J$7,IF('Bid Log'!$L$2:$L$402=Tables!$F14,'Bid Log'!$P$2:$P$402)))</f>
        <v>0</v>
      </c>
      <c r="O14" s="74" t="n">
        <f aca="false" t="array" ref="O14:O14">COUNT(IF('Bid Log'!$AA$2:$AA$402=Tables!J$8,IF('Bid Log'!$L$2:$L$402=Tables!$F14,'Bid Log'!$A$2:$A$402)))</f>
        <v>0</v>
      </c>
      <c r="P14" s="80" t="n">
        <f aca="false" t="array" ref="P14:P14">SUM(IF('Bid Log'!$AA$2:$AA$402=Tables!J$8,IF('Bid Log'!$L$2:$L$402=Tables!$F14,'Bid Log'!$P$2:$P$402)))</f>
        <v>0</v>
      </c>
      <c r="Q14" s="74" t="n">
        <f aca="false" t="array" ref="Q14:Q14">COUNT(IF('Bid Log'!$AA$2:$AA$402=Tables!J$9,IF('Bid Log'!$L$2:$L$402=Tables!$F14,'Bid Log'!$A$2:$A$402)))</f>
        <v>0</v>
      </c>
      <c r="R14" s="80" t="n">
        <f aca="false" t="array" ref="R14:R14">SUM(IF('Bid Log'!$AA$2:$AA$402=Tables!J$9,IF('Bid Log'!$L$2:$L$402=Tables!$F14,'Bid Log'!$P$2:$P$402)))</f>
        <v>0</v>
      </c>
      <c r="S14" s="74" t="n">
        <f aca="false" t="array" ref="S14:S14">COUNT(IF('Bid Log'!$AA$2:$AA$402=Tables!J$10,IF('Bid Log'!$L$2:$L$402=Tables!$F14,'Bid Log'!$A$2:$A$402)))</f>
        <v>0</v>
      </c>
      <c r="T14" s="80" t="n">
        <f aca="false" t="array" ref="T14:T14">SUM(IF('Bid Log'!$AA$2:$AA$402=Tables!J$10,IF('Bid Log'!$L$2:$L$402=Tables!$F14,'Bid Log'!$P$2:$P$402)))</f>
        <v>0</v>
      </c>
      <c r="U14" s="74" t="n">
        <f aca="false" t="array" ref="U14:U14">COUNT(IF('Bid Log'!$AA$2:$AA$402=tables!#ref!,IF('Bid Log'!$L$2:$L$402=Tables!$F14,'Bid Log'!$A$2:$A$402)))</f>
        <v>0</v>
      </c>
      <c r="V14" s="80" t="e">
        <f aca="false" t="array" ref="V14:V14">SUM(IF('Bid Log'!$AA$2:$AA$402=tables!#ref!,IF('Bid Log'!$L$2:$L$402=Tables!$F14,'Bid Log'!$P$2:$P$402)))</f>
        <v>#NAME?</v>
      </c>
      <c r="W14" s="81" t="n">
        <f aca="false">SUM(D14/B14)</f>
        <v>0</v>
      </c>
      <c r="X14" s="81" t="n">
        <f aca="false">SUM(E14/C14)</f>
        <v>0</v>
      </c>
      <c r="Y14" s="80" t="n">
        <f aca="false" t="array" ref="Y14:Y14">SUM(IF('Bid Log'!$L$2:$L$402=Tables!$F14,'Bid Log'!$Z$2:$Z$402))</f>
        <v>0</v>
      </c>
      <c r="Z14" s="81" t="n">
        <f aca="false">SUM(Y14/C14)</f>
        <v>0</v>
      </c>
      <c r="AA14" s="80" t="n">
        <f aca="false" t="array" ref="AA14:AA14">SUM(IF('Bid Log'!$L$2:$L$402=Tables!$F14,'Bid Log'!$AI$2:$AI$402))</f>
        <v>0</v>
      </c>
      <c r="AB14" s="81" t="e">
        <f aca="false">SUM(AA14/E14)</f>
        <v>#DIV/0!</v>
      </c>
      <c r="AC14" s="80"/>
    </row>
    <row r="15" customFormat="false" ht="11.25" hidden="false" customHeight="false" outlineLevel="0" collapsed="false">
      <c r="A15" s="72" t="str">
        <f aca="false">(Tables!F15)</f>
        <v>Randy P.</v>
      </c>
      <c r="B15" s="73" t="n">
        <f aca="false" t="array" ref="B15:B15">COUNT(IF('Bid Log'!$L$2:$L$402=Tables!$F15,'Bid Log'!$A$2:$A$402))</f>
        <v>0</v>
      </c>
      <c r="C15" s="80" t="n">
        <f aca="false" t="array" ref="C15:C15">SUM(IF('Bid Log'!$L$2:$L$402=Tables!$F15,'Bid Log'!$P$2:$P$402))</f>
        <v>0</v>
      </c>
      <c r="D15" s="73" t="n">
        <f aca="false" t="array" ref="D15:D15">COUNT(IF('Bid Log'!$AA$2:$AA$402=Tables!J$3,IF('Bid Log'!$L$2:$L$402=Tables!$F15,'Bid Log'!$A$2:$A$402)))</f>
        <v>0</v>
      </c>
      <c r="E15" s="80" t="n">
        <f aca="false" t="array" ref="E15:E15">SUM(IF('Bid Log'!$AA$2:$AA$402=Tables!J$3,IF('Bid Log'!$L$2:$L$402=Tables!$F15,'Bid Log'!$P$2:$P$402)))</f>
        <v>0</v>
      </c>
      <c r="F15" s="80" t="n">
        <f aca="false" t="array" ref="F15:F15">SUM(IF('Bid Log'!$AA$2:$AA$402=Tables!J$3,IF('Bid Log'!$L$2:$L$402=Tables!$F15,'Bid Log'!$AH$2:$AH$402)))</f>
        <v>0</v>
      </c>
      <c r="G15" s="74" t="n">
        <f aca="false" t="array" ref="G15:G15">COUNT(IF('Bid Log'!$AA$2:$AA$402=Tables!J$4,IF('Bid Log'!$L$2:$L$402=Tables!$F15,'Bid Log'!$A$2:$A$402)))</f>
        <v>0</v>
      </c>
      <c r="H15" s="80" t="n">
        <f aca="false" t="array" ref="H15:H15">SUM(IF('Bid Log'!$AA$2:$AA$402=Tables!J$4,IF('Bid Log'!$L$2:$L$402=Tables!$F15,'Bid Log'!$P$2:$P$402)))</f>
        <v>0</v>
      </c>
      <c r="I15" s="74" t="n">
        <f aca="false" t="array" ref="I15:I15">COUNT(IF('Bid Log'!$AA$2:$AA$402=Tables!J$5,IF('Bid Log'!$L$2:$L$402=Tables!$F15,'Bid Log'!$A$2:$A$402)))</f>
        <v>0</v>
      </c>
      <c r="J15" s="80" t="n">
        <f aca="false" t="array" ref="J15:J15">SUM(IF('Bid Log'!$AA$2:$AA$402=Tables!J$5,IF('Bid Log'!$L$2:$L$402=Tables!$F15,'Bid Log'!$P$2:$P$402)))</f>
        <v>0</v>
      </c>
      <c r="K15" s="74" t="n">
        <f aca="false" t="array" ref="K15:K15">COUNT(IF('Bid Log'!$AA$2:$AA$402=Tables!J$6,IF('Bid Log'!$L$2:$L$402=Tables!$F15,'Bid Log'!$A$2:$A$402)))</f>
        <v>0</v>
      </c>
      <c r="L15" s="80" t="n">
        <f aca="false" t="array" ref="L15:L15">SUM(IF('Bid Log'!$AA$2:$AA$402=Tables!J$6,IF('Bid Log'!$L$2:$L$402=Tables!$F15,'Bid Log'!$P$2:$P$402)))</f>
        <v>0</v>
      </c>
      <c r="M15" s="74" t="n">
        <f aca="false" t="array" ref="M15:M15">COUNT(IF('Bid Log'!$AA$2:$AA$402=Tables!J$7,IF('Bid Log'!$L$2:$L$402=Tables!$F15,'Bid Log'!$A$2:$A$402)))</f>
        <v>0</v>
      </c>
      <c r="N15" s="80" t="n">
        <f aca="false" t="array" ref="N15:N15">SUM(IF('Bid Log'!$AA$2:$AA$402=Tables!J$7,IF('Bid Log'!$L$2:$L$402=Tables!$F15,'Bid Log'!$P$2:$P$402)))</f>
        <v>0</v>
      </c>
      <c r="O15" s="74" t="n">
        <f aca="false" t="array" ref="O15:O15">COUNT(IF('Bid Log'!$AA$2:$AA$402=Tables!J$8,IF('Bid Log'!$L$2:$L$402=Tables!$F15,'Bid Log'!$A$2:$A$402)))</f>
        <v>0</v>
      </c>
      <c r="P15" s="80" t="n">
        <f aca="false" t="array" ref="P15:P15">SUM(IF('Bid Log'!$AA$2:$AA$402=Tables!J$8,IF('Bid Log'!$L$2:$L$402=Tables!$F15,'Bid Log'!$P$2:$P$402)))</f>
        <v>0</v>
      </c>
      <c r="Q15" s="74" t="n">
        <f aca="false" t="array" ref="Q15:Q15">COUNT(IF('Bid Log'!$AA$2:$AA$402=Tables!J$9,IF('Bid Log'!$L$2:$L$402=Tables!$F15,'Bid Log'!$A$2:$A$402)))</f>
        <v>0</v>
      </c>
      <c r="R15" s="80" t="n">
        <f aca="false" t="array" ref="R15:R15">SUM(IF('Bid Log'!$AA$2:$AA$402=Tables!J$9,IF('Bid Log'!$L$2:$L$402=Tables!$F15,'Bid Log'!$P$2:$P$402)))</f>
        <v>0</v>
      </c>
      <c r="S15" s="74" t="n">
        <f aca="false" t="array" ref="S15:S15">COUNT(IF('Bid Log'!$AA$2:$AA$402=Tables!J$10,IF('Bid Log'!$L$2:$L$402=Tables!$F15,'Bid Log'!$A$2:$A$402)))</f>
        <v>0</v>
      </c>
      <c r="T15" s="80" t="n">
        <f aca="false" t="array" ref="T15:T15">SUM(IF('Bid Log'!$AA$2:$AA$402=Tables!J$10,IF('Bid Log'!$L$2:$L$402=Tables!$F15,'Bid Log'!$P$2:$P$402)))</f>
        <v>0</v>
      </c>
      <c r="U15" s="74" t="n">
        <f aca="false" t="array" ref="U15:U15">COUNT(IF('Bid Log'!$AA$2:$AA$402=tables!#ref!,IF('Bid Log'!$L$2:$L$402=Tables!$F15,'Bid Log'!$A$2:$A$402)))</f>
        <v>0</v>
      </c>
      <c r="V15" s="80" t="e">
        <f aca="false" t="array" ref="V15:V15">SUM(IF('Bid Log'!$AA$2:$AA$402=tables!#ref!,IF('Bid Log'!$L$2:$L$402=Tables!$F15,'Bid Log'!$P$2:$P$402)))</f>
        <v>#NAME?</v>
      </c>
      <c r="W15" s="81" t="e">
        <f aca="false">SUM(D15/B15)</f>
        <v>#DIV/0!</v>
      </c>
      <c r="X15" s="81" t="e">
        <f aca="false">SUM(E15/C15)</f>
        <v>#DIV/0!</v>
      </c>
      <c r="Y15" s="80" t="n">
        <f aca="false" t="array" ref="Y15:Y15">SUM(IF('Bid Log'!$L$2:$L$402=Tables!$F15,'Bid Log'!$Z$2:$Z$402))</f>
        <v>0</v>
      </c>
      <c r="Z15" s="81" t="e">
        <f aca="false">SUM(Y15/C15)</f>
        <v>#DIV/0!</v>
      </c>
      <c r="AA15" s="80" t="n">
        <f aca="false" t="array" ref="AA15:AA15">SUM(IF('Bid Log'!$L$2:$L$402=Tables!$F15,'Bid Log'!$AI$2:$AI$402))</f>
        <v>0</v>
      </c>
      <c r="AB15" s="81" t="e">
        <f aca="false">SUM(AA15/E15)</f>
        <v>#DIV/0!</v>
      </c>
      <c r="AC15" s="80"/>
    </row>
    <row r="16" customFormat="false" ht="11.25" hidden="false" customHeight="false" outlineLevel="0" collapsed="false">
      <c r="A16" s="72" t="str">
        <f aca="false">(Tables!F16)</f>
        <v>Jody</v>
      </c>
      <c r="B16" s="73" t="n">
        <f aca="false" t="array" ref="B16:B16">COUNT(IF('Bid Log'!$L$2:$L$402=Tables!$F16,'Bid Log'!$A$2:$A$402))</f>
        <v>0</v>
      </c>
      <c r="C16" s="80" t="n">
        <f aca="false" t="array" ref="C16:C16">SUM(IF('Bid Log'!$L$2:$L$402=Tables!$F16,'Bid Log'!$P$2:$P$402))</f>
        <v>0</v>
      </c>
      <c r="D16" s="73" t="n">
        <f aca="false" t="array" ref="D16:D16">COUNT(IF('Bid Log'!$AA$2:$AA$402=Tables!J$3,IF('Bid Log'!$L$2:$L$402=Tables!$F16,'Bid Log'!$A$2:$A$402)))</f>
        <v>0</v>
      </c>
      <c r="E16" s="80" t="n">
        <f aca="false" t="array" ref="E16:E16">SUM(IF('Bid Log'!$AA$2:$AA$402=Tables!J$3,IF('Bid Log'!$L$2:$L$402=Tables!$F16,'Bid Log'!$P$2:$P$402)))</f>
        <v>0</v>
      </c>
      <c r="F16" s="80" t="n">
        <f aca="false" t="array" ref="F16:F16">SUM(IF('Bid Log'!$AA$2:$AA$402=Tables!J$3,IF('Bid Log'!$L$2:$L$402=Tables!$F16,'Bid Log'!$AH$2:$AH$402)))</f>
        <v>0</v>
      </c>
      <c r="G16" s="74" t="n">
        <f aca="false" t="array" ref="G16:G16">COUNT(IF('Bid Log'!$AA$2:$AA$402=Tables!J$4,IF('Bid Log'!$L$2:$L$402=Tables!$F16,'Bid Log'!$A$2:$A$402)))</f>
        <v>0</v>
      </c>
      <c r="H16" s="80" t="n">
        <f aca="false" t="array" ref="H16:H16">SUM(IF('Bid Log'!$AA$2:$AA$402=Tables!J$4,IF('Bid Log'!$L$2:$L$402=Tables!$F16,'Bid Log'!$P$2:$P$402)))</f>
        <v>0</v>
      </c>
      <c r="I16" s="74" t="n">
        <f aca="false" t="array" ref="I16:I16">COUNT(IF('Bid Log'!$AA$2:$AA$402=Tables!J$5,IF('Bid Log'!$L$2:$L$402=Tables!$F16,'Bid Log'!$A$2:$A$402)))</f>
        <v>0</v>
      </c>
      <c r="J16" s="80" t="n">
        <f aca="false" t="array" ref="J16:J16">SUM(IF('Bid Log'!$AA$2:$AA$402=Tables!J$5,IF('Bid Log'!$L$2:$L$402=Tables!$F16,'Bid Log'!$P$2:$P$402)))</f>
        <v>0</v>
      </c>
      <c r="K16" s="74" t="n">
        <f aca="false" t="array" ref="K16:K16">COUNT(IF('Bid Log'!$AA$2:$AA$402=Tables!J$6,IF('Bid Log'!$L$2:$L$402=Tables!$F16,'Bid Log'!$A$2:$A$402)))</f>
        <v>0</v>
      </c>
      <c r="L16" s="80" t="n">
        <f aca="false" t="array" ref="L16:L16">SUM(IF('Bid Log'!$AA$2:$AA$402=Tables!J$6,IF('Bid Log'!$L$2:$L$402=Tables!$F16,'Bid Log'!$P$2:$P$402)))</f>
        <v>0</v>
      </c>
      <c r="M16" s="74" t="n">
        <f aca="false" t="array" ref="M16:M16">COUNT(IF('Bid Log'!$AA$2:$AA$402=Tables!J$7,IF('Bid Log'!$L$2:$L$402=Tables!$F16,'Bid Log'!$A$2:$A$402)))</f>
        <v>0</v>
      </c>
      <c r="N16" s="80" t="n">
        <f aca="false" t="array" ref="N16:N16">SUM(IF('Bid Log'!$AA$2:$AA$402=Tables!J$7,IF('Bid Log'!$L$2:$L$402=Tables!$F16,'Bid Log'!$P$2:$P$402)))</f>
        <v>0</v>
      </c>
      <c r="O16" s="74" t="n">
        <f aca="false" t="array" ref="O16:O16">COUNT(IF('Bid Log'!$AA$2:$AA$402=Tables!J$8,IF('Bid Log'!$L$2:$L$402=Tables!$F16,'Bid Log'!$A$2:$A$402)))</f>
        <v>0</v>
      </c>
      <c r="P16" s="80" t="n">
        <f aca="false" t="array" ref="P16:P16">SUM(IF('Bid Log'!$AA$2:$AA$402=Tables!J$8,IF('Bid Log'!$L$2:$L$402=Tables!$F16,'Bid Log'!$P$2:$P$402)))</f>
        <v>0</v>
      </c>
      <c r="Q16" s="74" t="n">
        <f aca="false" t="array" ref="Q16:Q16">COUNT(IF('Bid Log'!$AA$2:$AA$402=Tables!J$9,IF('Bid Log'!$L$2:$L$402=Tables!$F16,'Bid Log'!$A$2:$A$402)))</f>
        <v>0</v>
      </c>
      <c r="R16" s="80" t="n">
        <f aca="false" t="array" ref="R16:R16">SUM(IF('Bid Log'!$AA$2:$AA$402=Tables!J$9,IF('Bid Log'!$L$2:$L$402=Tables!$F16,'Bid Log'!$P$2:$P$402)))</f>
        <v>0</v>
      </c>
      <c r="S16" s="74" t="n">
        <f aca="false" t="array" ref="S16:S16">COUNT(IF('Bid Log'!$AA$2:$AA$402=Tables!J$10,IF('Bid Log'!$L$2:$L$402=Tables!$F16,'Bid Log'!$A$2:$A$402)))</f>
        <v>0</v>
      </c>
      <c r="T16" s="80" t="n">
        <f aca="false" t="array" ref="T16:T16">SUM(IF('Bid Log'!$AA$2:$AA$402=Tables!J$10,IF('Bid Log'!$L$2:$L$402=Tables!$F16,'Bid Log'!$P$2:$P$402)))</f>
        <v>0</v>
      </c>
      <c r="U16" s="74" t="n">
        <f aca="false" t="array" ref="U16:U16">COUNT(IF('Bid Log'!$AA$2:$AA$402=tables!#ref!,IF('Bid Log'!$L$2:$L$402=Tables!$F16,'Bid Log'!$A$2:$A$402)))</f>
        <v>0</v>
      </c>
      <c r="V16" s="80" t="e">
        <f aca="false" t="array" ref="V16:V16">SUM(IF('Bid Log'!$AA$2:$AA$402=tables!#ref!,IF('Bid Log'!$L$2:$L$402=Tables!$F16,'Bid Log'!$P$2:$P$402)))</f>
        <v>#NAME?</v>
      </c>
      <c r="W16" s="81" t="e">
        <f aca="false">SUM(D16/B16)</f>
        <v>#DIV/0!</v>
      </c>
      <c r="X16" s="81" t="e">
        <f aca="false">SUM(E16/C16)</f>
        <v>#DIV/0!</v>
      </c>
      <c r="Y16" s="80" t="n">
        <f aca="false" t="array" ref="Y16:Y16">SUM(IF('Bid Log'!$L$2:$L$402=Tables!$F16,'Bid Log'!$Z$2:$Z$402))</f>
        <v>0</v>
      </c>
      <c r="Z16" s="81" t="e">
        <f aca="false">SUM(Y16/C16)</f>
        <v>#DIV/0!</v>
      </c>
      <c r="AA16" s="80" t="n">
        <f aca="false" t="array" ref="AA16:AA16">SUM(IF('Bid Log'!$L$2:$L$402=Tables!$F16,'Bid Log'!$AI$2:$AI$402))</f>
        <v>0</v>
      </c>
      <c r="AB16" s="81" t="e">
        <f aca="false">SUM(AA16/E16)</f>
        <v>#DIV/0!</v>
      </c>
      <c r="AC16" s="80"/>
    </row>
    <row r="17" customFormat="false" ht="11.25" hidden="false" customHeight="false" outlineLevel="0" collapsed="false">
      <c r="A17" s="72" t="str">
        <f aca="false">(Tables!F17)</f>
        <v>Dean</v>
      </c>
      <c r="B17" s="73" t="n">
        <f aca="false" t="array" ref="B17:B17">COUNT(IF('Bid Log'!$L$2:$L$402=Tables!$F17,'Bid Log'!$A$2:$A$402))</f>
        <v>0</v>
      </c>
      <c r="C17" s="80" t="n">
        <f aca="false" t="array" ref="C17:C17">SUM(IF('Bid Log'!$L$2:$L$402=Tables!$F17,'Bid Log'!$P$2:$P$402))</f>
        <v>0</v>
      </c>
      <c r="D17" s="73" t="n">
        <f aca="false" t="array" ref="D17:D17">COUNT(IF('Bid Log'!$AA$2:$AA$402=Tables!J$3,IF('Bid Log'!$L$2:$L$402=Tables!$F17,'Bid Log'!$A$2:$A$402)))</f>
        <v>0</v>
      </c>
      <c r="E17" s="80" t="n">
        <f aca="false" t="array" ref="E17:E17">SUM(IF('Bid Log'!$AA$2:$AA$402=Tables!J$3,IF('Bid Log'!$L$2:$L$402=Tables!$F17,'Bid Log'!$P$2:$P$402)))</f>
        <v>0</v>
      </c>
      <c r="F17" s="80" t="n">
        <f aca="false" t="array" ref="F17:F17">SUM(IF('Bid Log'!$AA$2:$AA$402=Tables!J$3,IF('Bid Log'!$L$2:$L$402=Tables!$F17,'Bid Log'!$AH$2:$AH$402)))</f>
        <v>0</v>
      </c>
      <c r="G17" s="74" t="n">
        <f aca="false" t="array" ref="G17:G17">COUNT(IF('Bid Log'!$AA$2:$AA$402=Tables!J$4,IF('Bid Log'!$L$2:$L$402=Tables!$F17,'Bid Log'!$A$2:$A$402)))</f>
        <v>0</v>
      </c>
      <c r="H17" s="80" t="n">
        <f aca="false" t="array" ref="H17:H17">SUM(IF('Bid Log'!$AA$2:$AA$402=Tables!J$4,IF('Bid Log'!$L$2:$L$402=Tables!$F17,'Bid Log'!$P$2:$P$402)))</f>
        <v>0</v>
      </c>
      <c r="I17" s="74" t="n">
        <f aca="false" t="array" ref="I17:I17">COUNT(IF('Bid Log'!$AA$2:$AA$402=Tables!J$5,IF('Bid Log'!$L$2:$L$402=Tables!$F17,'Bid Log'!$A$2:$A$402)))</f>
        <v>0</v>
      </c>
      <c r="J17" s="80" t="n">
        <f aca="false" t="array" ref="J17:J17">SUM(IF('Bid Log'!$AA$2:$AA$402=Tables!J$5,IF('Bid Log'!$L$2:$L$402=Tables!$F17,'Bid Log'!$P$2:$P$402)))</f>
        <v>0</v>
      </c>
      <c r="K17" s="74" t="n">
        <f aca="false" t="array" ref="K17:K17">COUNT(IF('Bid Log'!$AA$2:$AA$402=Tables!J$6,IF('Bid Log'!$L$2:$L$402=Tables!$F17,'Bid Log'!$A$2:$A$402)))</f>
        <v>0</v>
      </c>
      <c r="L17" s="80" t="n">
        <f aca="false" t="array" ref="L17:L17">SUM(IF('Bid Log'!$AA$2:$AA$402=Tables!J$6,IF('Bid Log'!$L$2:$L$402=Tables!$F17,'Bid Log'!$P$2:$P$402)))</f>
        <v>0</v>
      </c>
      <c r="M17" s="74" t="n">
        <f aca="false" t="array" ref="M17:M17">COUNT(IF('Bid Log'!$AA$2:$AA$402=Tables!J$7,IF('Bid Log'!$L$2:$L$402=Tables!$F17,'Bid Log'!$A$2:$A$402)))</f>
        <v>0</v>
      </c>
      <c r="N17" s="80" t="n">
        <f aca="false" t="array" ref="N17:N17">SUM(IF('Bid Log'!$AA$2:$AA$402=Tables!J$7,IF('Bid Log'!$L$2:$L$402=Tables!$F17,'Bid Log'!$P$2:$P$402)))</f>
        <v>0</v>
      </c>
      <c r="O17" s="74" t="n">
        <f aca="false" t="array" ref="O17:O17">COUNT(IF('Bid Log'!$AA$2:$AA$402=Tables!J$8,IF('Bid Log'!$L$2:$L$402=Tables!$F17,'Bid Log'!$A$2:$A$402)))</f>
        <v>0</v>
      </c>
      <c r="P17" s="80" t="n">
        <f aca="false" t="array" ref="P17:P17">SUM(IF('Bid Log'!$AA$2:$AA$402=Tables!J$8,IF('Bid Log'!$L$2:$L$402=Tables!$F17,'Bid Log'!$P$2:$P$402)))</f>
        <v>0</v>
      </c>
      <c r="Q17" s="74" t="n">
        <f aca="false" t="array" ref="Q17:Q17">COUNT(IF('Bid Log'!$AA$2:$AA$402=Tables!J$9,IF('Bid Log'!$L$2:$L$402=Tables!$F17,'Bid Log'!$A$2:$A$402)))</f>
        <v>0</v>
      </c>
      <c r="R17" s="80" t="n">
        <f aca="false" t="array" ref="R17:R17">SUM(IF('Bid Log'!$AA$2:$AA$402=Tables!J$9,IF('Bid Log'!$L$2:$L$402=Tables!$F17,'Bid Log'!$P$2:$P$402)))</f>
        <v>0</v>
      </c>
      <c r="S17" s="74" t="n">
        <f aca="false" t="array" ref="S17:S17">COUNT(IF('Bid Log'!$AA$2:$AA$402=Tables!J$10,IF('Bid Log'!$L$2:$L$402=Tables!$F17,'Bid Log'!$A$2:$A$402)))</f>
        <v>0</v>
      </c>
      <c r="T17" s="80" t="n">
        <f aca="false" t="array" ref="T17:T17">SUM(IF('Bid Log'!$AA$2:$AA$402=Tables!J$10,IF('Bid Log'!$L$2:$L$402=Tables!$F17,'Bid Log'!$P$2:$P$402)))</f>
        <v>0</v>
      </c>
      <c r="U17" s="74" t="n">
        <f aca="false" t="array" ref="U17:U17">COUNT(IF('Bid Log'!$AA$2:$AA$402=tables!#ref!,IF('Bid Log'!$L$2:$L$402=Tables!$F17,'Bid Log'!$A$2:$A$402)))</f>
        <v>0</v>
      </c>
      <c r="V17" s="80" t="e">
        <f aca="false" t="array" ref="V17:V17">SUM(IF('Bid Log'!$AA$2:$AA$402=tables!#ref!,IF('Bid Log'!$L$2:$L$402=Tables!$F17,'Bid Log'!$P$2:$P$402)))</f>
        <v>#NAME?</v>
      </c>
      <c r="W17" s="81" t="e">
        <f aca="false">SUM(D17/B17)</f>
        <v>#DIV/0!</v>
      </c>
      <c r="X17" s="81" t="e">
        <f aca="false">SUM(E17/C17)</f>
        <v>#DIV/0!</v>
      </c>
      <c r="Y17" s="80" t="n">
        <f aca="false" t="array" ref="Y17:Y17">SUM(IF('Bid Log'!$L$2:$L$402=Tables!$F17,'Bid Log'!$Z$2:$Z$402))</f>
        <v>0</v>
      </c>
      <c r="Z17" s="81" t="e">
        <f aca="false">SUM(Y17/C17)</f>
        <v>#DIV/0!</v>
      </c>
      <c r="AA17" s="80" t="n">
        <f aca="false" t="array" ref="AA17:AA17">SUM(IF('Bid Log'!$L$2:$L$402=Tables!$F17,'Bid Log'!$AI$2:$AI$402))</f>
        <v>0</v>
      </c>
      <c r="AB17" s="81" t="e">
        <f aca="false">SUM(AA17/E17)</f>
        <v>#DIV/0!</v>
      </c>
      <c r="AC17" s="80"/>
    </row>
    <row r="18" customFormat="false" ht="11.25" hidden="false" customHeight="false" outlineLevel="0" collapsed="false">
      <c r="A18" s="72" t="str">
        <f aca="false">(Tables!F18)</f>
        <v>Jeff K.</v>
      </c>
      <c r="B18" s="73" t="n">
        <f aca="false" t="array" ref="B18:B18">COUNT(IF('Bid Log'!$L$2:$L$402=Tables!$F18,'Bid Log'!$A$2:$A$402))</f>
        <v>0</v>
      </c>
      <c r="C18" s="80" t="n">
        <f aca="false" t="array" ref="C18:C18">SUM(IF('Bid Log'!$L$2:$L$402=Tables!$F18,'Bid Log'!$P$2:$P$402))</f>
        <v>0</v>
      </c>
      <c r="D18" s="73" t="n">
        <f aca="false" t="array" ref="D18:D18">COUNT(IF('Bid Log'!$AA$2:$AA$402=Tables!J$3,IF('Bid Log'!$L$2:$L$402=Tables!$F18,'Bid Log'!$A$2:$A$402)))</f>
        <v>0</v>
      </c>
      <c r="E18" s="80" t="n">
        <f aca="false" t="array" ref="E18:E18">SUM(IF('Bid Log'!$AA$2:$AA$402=Tables!J$3,IF('Bid Log'!$L$2:$L$402=Tables!$F18,'Bid Log'!$P$2:$P$402)))</f>
        <v>0</v>
      </c>
      <c r="F18" s="80" t="n">
        <f aca="false" t="array" ref="F18:F18">SUM(IF('Bid Log'!$AA$2:$AA$402=Tables!J$3,IF('Bid Log'!$L$2:$L$402=Tables!$F18,'Bid Log'!$AH$2:$AH$402)))</f>
        <v>0</v>
      </c>
      <c r="G18" s="74" t="n">
        <f aca="false" t="array" ref="G18:G18">COUNT(IF('Bid Log'!$AA$2:$AA$402=Tables!J$4,IF('Bid Log'!$L$2:$L$402=Tables!$F18,'Bid Log'!$A$2:$A$402)))</f>
        <v>0</v>
      </c>
      <c r="H18" s="80" t="n">
        <f aca="false" t="array" ref="H18:H18">SUM(IF('Bid Log'!$AA$2:$AA$402=Tables!J$4,IF('Bid Log'!$L$2:$L$402=Tables!$F18,'Bid Log'!$P$2:$P$402)))</f>
        <v>0</v>
      </c>
      <c r="I18" s="74" t="n">
        <f aca="false" t="array" ref="I18:I18">COUNT(IF('Bid Log'!$AA$2:$AA$402=Tables!J$5,IF('Bid Log'!$L$2:$L$402=Tables!$F18,'Bid Log'!$A$2:$A$402)))</f>
        <v>0</v>
      </c>
      <c r="J18" s="80" t="n">
        <f aca="false" t="array" ref="J18:J18">SUM(IF('Bid Log'!$AA$2:$AA$402=Tables!J$5,IF('Bid Log'!$L$2:$L$402=Tables!$F18,'Bid Log'!$P$2:$P$402)))</f>
        <v>0</v>
      </c>
      <c r="K18" s="74" t="n">
        <f aca="false" t="array" ref="K18:K18">COUNT(IF('Bid Log'!$AA$2:$AA$402=Tables!J$6,IF('Bid Log'!$L$2:$L$402=Tables!$F18,'Bid Log'!$A$2:$A$402)))</f>
        <v>0</v>
      </c>
      <c r="L18" s="80" t="n">
        <f aca="false" t="array" ref="L18:L18">SUM(IF('Bid Log'!$AA$2:$AA$402=Tables!J$6,IF('Bid Log'!$L$2:$L$402=Tables!$F18,'Bid Log'!$P$2:$P$402)))</f>
        <v>0</v>
      </c>
      <c r="M18" s="74" t="n">
        <f aca="false" t="array" ref="M18:M18">COUNT(IF('Bid Log'!$AA$2:$AA$402=Tables!J$7,IF('Bid Log'!$L$2:$L$402=Tables!$F18,'Bid Log'!$A$2:$A$402)))</f>
        <v>0</v>
      </c>
      <c r="N18" s="80" t="n">
        <f aca="false" t="array" ref="N18:N18">SUM(IF('Bid Log'!$AA$2:$AA$402=Tables!J$7,IF('Bid Log'!$L$2:$L$402=Tables!$F18,'Bid Log'!$P$2:$P$402)))</f>
        <v>0</v>
      </c>
      <c r="O18" s="74" t="n">
        <f aca="false" t="array" ref="O18:O18">COUNT(IF('Bid Log'!$AA$2:$AA$402=Tables!J$8,IF('Bid Log'!$L$2:$L$402=Tables!$F18,'Bid Log'!$A$2:$A$402)))</f>
        <v>0</v>
      </c>
      <c r="P18" s="80" t="n">
        <f aca="false" t="array" ref="P18:P18">SUM(IF('Bid Log'!$AA$2:$AA$402=Tables!J$8,IF('Bid Log'!$L$2:$L$402=Tables!$F18,'Bid Log'!$P$2:$P$402)))</f>
        <v>0</v>
      </c>
      <c r="Q18" s="74" t="n">
        <f aca="false" t="array" ref="Q18:Q18">COUNT(IF('Bid Log'!$AA$2:$AA$402=Tables!J$9,IF('Bid Log'!$L$2:$L$402=Tables!$F18,'Bid Log'!$A$2:$A$402)))</f>
        <v>0</v>
      </c>
      <c r="R18" s="80" t="n">
        <f aca="false" t="array" ref="R18:R18">SUM(IF('Bid Log'!$AA$2:$AA$402=Tables!J$9,IF('Bid Log'!$L$2:$L$402=Tables!$F18,'Bid Log'!$P$2:$P$402)))</f>
        <v>0</v>
      </c>
      <c r="S18" s="74" t="n">
        <f aca="false" t="array" ref="S18:S18">COUNT(IF('Bid Log'!$AA$2:$AA$402=Tables!J$10,IF('Bid Log'!$L$2:$L$402=Tables!$F18,'Bid Log'!$A$2:$A$402)))</f>
        <v>0</v>
      </c>
      <c r="T18" s="80" t="n">
        <f aca="false" t="array" ref="T18:T18">SUM(IF('Bid Log'!$AA$2:$AA$402=Tables!J$10,IF('Bid Log'!$L$2:$L$402=Tables!$F18,'Bid Log'!$P$2:$P$402)))</f>
        <v>0</v>
      </c>
      <c r="U18" s="74" t="n">
        <f aca="false" t="array" ref="U18:U18">COUNT(IF('Bid Log'!$AA$2:$AA$402=tables!#ref!,IF('Bid Log'!$L$2:$L$402=Tables!$F18,'Bid Log'!$A$2:$A$402)))</f>
        <v>0</v>
      </c>
      <c r="V18" s="80" t="e">
        <f aca="false" t="array" ref="V18:V18">SUM(IF('Bid Log'!$AA$2:$AA$402=tables!#ref!,IF('Bid Log'!$L$2:$L$402=Tables!$F18,'Bid Log'!$P$2:$P$402)))</f>
        <v>#NAME?</v>
      </c>
      <c r="W18" s="81" t="e">
        <f aca="false">SUM(D18/B18)</f>
        <v>#DIV/0!</v>
      </c>
      <c r="X18" s="81" t="e">
        <f aca="false">SUM(E18/C18)</f>
        <v>#DIV/0!</v>
      </c>
      <c r="Y18" s="80" t="n">
        <f aca="false" t="array" ref="Y18:Y18">SUM(IF('Bid Log'!$L$2:$L$402=Tables!$F18,'Bid Log'!$Z$2:$Z$402))</f>
        <v>0</v>
      </c>
      <c r="Z18" s="81" t="e">
        <f aca="false">SUM(Y18/C18)</f>
        <v>#DIV/0!</v>
      </c>
      <c r="AA18" s="80" t="n">
        <f aca="false" t="array" ref="AA18:AA18">SUM(IF('Bid Log'!$L$2:$L$402=Tables!$F18,'Bid Log'!$AI$2:$AI$402))</f>
        <v>0</v>
      </c>
      <c r="AB18" s="81" t="e">
        <f aca="false">SUM(AA18/E18)</f>
        <v>#DIV/0!</v>
      </c>
      <c r="AC18" s="80"/>
    </row>
    <row r="19" customFormat="false" ht="11.25" hidden="false" customHeight="false" outlineLevel="0" collapsed="false">
      <c r="A19" s="72" t="str">
        <f aca="false">(Tables!F19)</f>
        <v>Rudy</v>
      </c>
      <c r="B19" s="73" t="n">
        <f aca="false" t="array" ref="B19:B19">COUNT(IF('Bid Log'!$L$2:$L$402=Tables!$F19,'Bid Log'!$A$2:$A$402))</f>
        <v>0</v>
      </c>
      <c r="C19" s="80" t="n">
        <f aca="false" t="array" ref="C19:C19">SUM(IF('Bid Log'!$L$2:$L$402=Tables!$F19,'Bid Log'!$P$2:$P$402))</f>
        <v>0</v>
      </c>
      <c r="D19" s="73" t="n">
        <f aca="false" t="array" ref="D19:D19">COUNT(IF('Bid Log'!$AA$2:$AA$402=Tables!J$3,IF('Bid Log'!$L$2:$L$402=Tables!$F19,'Bid Log'!$A$2:$A$402)))</f>
        <v>0</v>
      </c>
      <c r="E19" s="80" t="n">
        <f aca="false" t="array" ref="E19:E19">SUM(IF('Bid Log'!$AA$2:$AA$402=Tables!J$3,IF('Bid Log'!$L$2:$L$402=Tables!$F19,'Bid Log'!$P$2:$P$402)))</f>
        <v>0</v>
      </c>
      <c r="F19" s="80" t="n">
        <f aca="false" t="array" ref="F19:F19">SUM(IF('Bid Log'!$AA$2:$AA$402=Tables!J$3,IF('Bid Log'!$L$2:$L$402=Tables!$F19,'Bid Log'!$AH$2:$AH$402)))</f>
        <v>0</v>
      </c>
      <c r="G19" s="74" t="n">
        <f aca="false" t="array" ref="G19:G19">COUNT(IF('Bid Log'!$AA$2:$AA$402=Tables!J$4,IF('Bid Log'!$L$2:$L$402=Tables!$F19,'Bid Log'!$A$2:$A$402)))</f>
        <v>0</v>
      </c>
      <c r="H19" s="80" t="n">
        <f aca="false" t="array" ref="H19:H19">SUM(IF('Bid Log'!$AA$2:$AA$402=Tables!J$4,IF('Bid Log'!$L$2:$L$402=Tables!$F19,'Bid Log'!$P$2:$P$402)))</f>
        <v>0</v>
      </c>
      <c r="I19" s="74" t="n">
        <f aca="false" t="array" ref="I19:I19">COUNT(IF('Bid Log'!$AA$2:$AA$402=Tables!J$5,IF('Bid Log'!$L$2:$L$402=Tables!$F19,'Bid Log'!$A$2:$A$402)))</f>
        <v>0</v>
      </c>
      <c r="J19" s="80" t="n">
        <f aca="false" t="array" ref="J19:J19">SUM(IF('Bid Log'!$AA$2:$AA$402=Tables!J$5,IF('Bid Log'!$L$2:$L$402=Tables!$F19,'Bid Log'!$P$2:$P$402)))</f>
        <v>0</v>
      </c>
      <c r="K19" s="74" t="n">
        <f aca="false" t="array" ref="K19:K19">COUNT(IF('Bid Log'!$AA$2:$AA$402=Tables!J$6,IF('Bid Log'!$L$2:$L$402=Tables!$F19,'Bid Log'!$A$2:$A$402)))</f>
        <v>0</v>
      </c>
      <c r="L19" s="80" t="n">
        <f aca="false" t="array" ref="L19:L19">SUM(IF('Bid Log'!$AA$2:$AA$402=Tables!J$6,IF('Bid Log'!$L$2:$L$402=Tables!$F19,'Bid Log'!$P$2:$P$402)))</f>
        <v>0</v>
      </c>
      <c r="M19" s="74" t="n">
        <f aca="false" t="array" ref="M19:M19">COUNT(IF('Bid Log'!$AA$2:$AA$402=Tables!J$7,IF('Bid Log'!$L$2:$L$402=Tables!$F19,'Bid Log'!$A$2:$A$402)))</f>
        <v>0</v>
      </c>
      <c r="N19" s="80" t="n">
        <f aca="false" t="array" ref="N19:N19">SUM(IF('Bid Log'!$AA$2:$AA$402=Tables!J$7,IF('Bid Log'!$L$2:$L$402=Tables!$F19,'Bid Log'!$P$2:$P$402)))</f>
        <v>0</v>
      </c>
      <c r="O19" s="74" t="n">
        <f aca="false" t="array" ref="O19:O19">COUNT(IF('Bid Log'!$AA$2:$AA$402=Tables!J$8,IF('Bid Log'!$L$2:$L$402=Tables!$F19,'Bid Log'!$A$2:$A$402)))</f>
        <v>0</v>
      </c>
      <c r="P19" s="80" t="n">
        <f aca="false" t="array" ref="P19:P19">SUM(IF('Bid Log'!$AA$2:$AA$402=Tables!J$8,IF('Bid Log'!$L$2:$L$402=Tables!$F19,'Bid Log'!$P$2:$P$402)))</f>
        <v>0</v>
      </c>
      <c r="Q19" s="74" t="n">
        <f aca="false" t="array" ref="Q19:Q19">COUNT(IF('Bid Log'!$AA$2:$AA$402=Tables!J$9,IF('Bid Log'!$L$2:$L$402=Tables!$F19,'Bid Log'!$A$2:$A$402)))</f>
        <v>0</v>
      </c>
      <c r="R19" s="80" t="n">
        <f aca="false" t="array" ref="R19:R19">SUM(IF('Bid Log'!$AA$2:$AA$402=Tables!J$9,IF('Bid Log'!$L$2:$L$402=Tables!$F19,'Bid Log'!$P$2:$P$402)))</f>
        <v>0</v>
      </c>
      <c r="S19" s="74" t="n">
        <f aca="false" t="array" ref="S19:S19">COUNT(IF('Bid Log'!$AA$2:$AA$402=Tables!J$10,IF('Bid Log'!$L$2:$L$402=Tables!$F19,'Bid Log'!$A$2:$A$402)))</f>
        <v>0</v>
      </c>
      <c r="T19" s="80" t="n">
        <f aca="false" t="array" ref="T19:T19">SUM(IF('Bid Log'!$AA$2:$AA$402=Tables!J$10,IF('Bid Log'!$L$2:$L$402=Tables!$F19,'Bid Log'!$P$2:$P$402)))</f>
        <v>0</v>
      </c>
      <c r="U19" s="74" t="n">
        <f aca="false" t="array" ref="U19:U19">COUNT(IF('Bid Log'!$AA$2:$AA$402=tables!#ref!,IF('Bid Log'!$L$2:$L$402=Tables!$F19,'Bid Log'!$A$2:$A$402)))</f>
        <v>0</v>
      </c>
      <c r="V19" s="80" t="e">
        <f aca="false" t="array" ref="V19:V19">SUM(IF('Bid Log'!$AA$2:$AA$402=tables!#ref!,IF('Bid Log'!$L$2:$L$402=Tables!$F19,'Bid Log'!$P$2:$P$402)))</f>
        <v>#NAME?</v>
      </c>
      <c r="W19" s="81" t="e">
        <f aca="false">SUM(D19/B19)</f>
        <v>#DIV/0!</v>
      </c>
      <c r="X19" s="81" t="e">
        <f aca="false">SUM(E19/C19)</f>
        <v>#DIV/0!</v>
      </c>
      <c r="Y19" s="80" t="n">
        <f aca="false" t="array" ref="Y19:Y19">SUM(IF('Bid Log'!$L$2:$L$402=Tables!$F19,'Bid Log'!$Z$2:$Z$402))</f>
        <v>0</v>
      </c>
      <c r="Z19" s="81" t="e">
        <f aca="false">SUM(Y19/C19)</f>
        <v>#DIV/0!</v>
      </c>
      <c r="AA19" s="80" t="n">
        <f aca="false" t="array" ref="AA19:AA19">SUM(IF('Bid Log'!$L$2:$L$402=Tables!$F19,'Bid Log'!$AI$2:$AI$402))</f>
        <v>0</v>
      </c>
      <c r="AB19" s="81" t="e">
        <f aca="false">SUM(AA19/E19)</f>
        <v>#DIV/0!</v>
      </c>
      <c r="AC19" s="80"/>
    </row>
    <row r="20" customFormat="false" ht="11.25" hidden="false" customHeight="false" outlineLevel="0" collapsed="false">
      <c r="A20" s="72" t="str">
        <f aca="false">(Tables!F20)</f>
        <v>John</v>
      </c>
      <c r="B20" s="73" t="n">
        <f aca="false" t="array" ref="B20:B20">COUNT(IF('Bid Log'!$L$2:$L$402=Tables!$F20,'Bid Log'!$A$2:$A$402))</f>
        <v>0</v>
      </c>
      <c r="C20" s="80" t="n">
        <f aca="false" t="array" ref="C20:C20">SUM(IF('Bid Log'!$L$2:$L$402=Tables!$F20,'Bid Log'!$P$2:$P$402))</f>
        <v>0</v>
      </c>
      <c r="D20" s="73" t="n">
        <f aca="false" t="array" ref="D20:D20">COUNT(IF('Bid Log'!$AA$2:$AA$402=Tables!J$3,IF('Bid Log'!$L$2:$L$402=Tables!$F20,'Bid Log'!$A$2:$A$402)))</f>
        <v>0</v>
      </c>
      <c r="E20" s="80" t="n">
        <f aca="false" t="array" ref="E20:E20">SUM(IF('Bid Log'!$AA$2:$AA$402=Tables!J$3,IF('Bid Log'!$L$2:$L$402=Tables!$F20,'Bid Log'!$P$2:$P$402)))</f>
        <v>0</v>
      </c>
      <c r="F20" s="80" t="n">
        <f aca="false" t="array" ref="F20:F20">SUM(IF('Bid Log'!$AA$2:$AA$402=Tables!J$3,IF('Bid Log'!$L$2:$L$402=Tables!$F20,'Bid Log'!$AH$2:$AH$402)))</f>
        <v>0</v>
      </c>
      <c r="G20" s="74" t="n">
        <f aca="false" t="array" ref="G20:G20">COUNT(IF('Bid Log'!$AA$2:$AA$402=Tables!J$4,IF('Bid Log'!$L$2:$L$402=Tables!$F20,'Bid Log'!$A$2:$A$402)))</f>
        <v>0</v>
      </c>
      <c r="H20" s="80" t="n">
        <f aca="false" t="array" ref="H20:H20">SUM(IF('Bid Log'!$AA$2:$AA$402=Tables!J$4,IF('Bid Log'!$L$2:$L$402=Tables!$F20,'Bid Log'!$P$2:$P$402)))</f>
        <v>0</v>
      </c>
      <c r="I20" s="74" t="n">
        <f aca="false" t="array" ref="I20:I20">COUNT(IF('Bid Log'!$AA$2:$AA$402=Tables!J$5,IF('Bid Log'!$L$2:$L$402=Tables!$F20,'Bid Log'!$A$2:$A$402)))</f>
        <v>0</v>
      </c>
      <c r="J20" s="80" t="n">
        <f aca="false" t="array" ref="J20:J20">SUM(IF('Bid Log'!$AA$2:$AA$402=Tables!J$5,IF('Bid Log'!$L$2:$L$402=Tables!$F20,'Bid Log'!$P$2:$P$402)))</f>
        <v>0</v>
      </c>
      <c r="K20" s="74" t="n">
        <f aca="false" t="array" ref="K20:K20">COUNT(IF('Bid Log'!$AA$2:$AA$402=Tables!J$6,IF('Bid Log'!$L$2:$L$402=Tables!$F20,'Bid Log'!$A$2:$A$402)))</f>
        <v>0</v>
      </c>
      <c r="L20" s="80" t="n">
        <f aca="false" t="array" ref="L20:L20">SUM(IF('Bid Log'!$AA$2:$AA$402=Tables!J$6,IF('Bid Log'!$L$2:$L$402=Tables!$F20,'Bid Log'!$P$2:$P$402)))</f>
        <v>0</v>
      </c>
      <c r="M20" s="74" t="n">
        <f aca="false" t="array" ref="M20:M20">COUNT(IF('Bid Log'!$AA$2:$AA$402=Tables!J$7,IF('Bid Log'!$L$2:$L$402=Tables!$F20,'Bid Log'!$A$2:$A$402)))</f>
        <v>0</v>
      </c>
      <c r="N20" s="80" t="n">
        <f aca="false" t="array" ref="N20:N20">SUM(IF('Bid Log'!$AA$2:$AA$402=Tables!J$7,IF('Bid Log'!$L$2:$L$402=Tables!$F20,'Bid Log'!$P$2:$P$402)))</f>
        <v>0</v>
      </c>
      <c r="O20" s="74" t="n">
        <f aca="false" t="array" ref="O20:O20">COUNT(IF('Bid Log'!$AA$2:$AA$402=Tables!J$8,IF('Bid Log'!$L$2:$L$402=Tables!$F20,'Bid Log'!$A$2:$A$402)))</f>
        <v>0</v>
      </c>
      <c r="P20" s="80" t="n">
        <f aca="false" t="array" ref="P20:P20">SUM(IF('Bid Log'!$AA$2:$AA$402=Tables!J$8,IF('Bid Log'!$L$2:$L$402=Tables!$F20,'Bid Log'!$P$2:$P$402)))</f>
        <v>0</v>
      </c>
      <c r="Q20" s="74" t="n">
        <f aca="false" t="array" ref="Q20:Q20">COUNT(IF('Bid Log'!$AA$2:$AA$402=Tables!J$9,IF('Bid Log'!$L$2:$L$402=Tables!$F20,'Bid Log'!$A$2:$A$402)))</f>
        <v>0</v>
      </c>
      <c r="R20" s="80" t="n">
        <f aca="false" t="array" ref="R20:R20">SUM(IF('Bid Log'!$AA$2:$AA$402=Tables!J$9,IF('Bid Log'!$L$2:$L$402=Tables!$F20,'Bid Log'!$P$2:$P$402)))</f>
        <v>0</v>
      </c>
      <c r="S20" s="74" t="n">
        <f aca="false" t="array" ref="S20:S20">COUNT(IF('Bid Log'!$AA$2:$AA$402=Tables!J$10,IF('Bid Log'!$L$2:$L$402=Tables!$F20,'Bid Log'!$A$2:$A$402)))</f>
        <v>0</v>
      </c>
      <c r="T20" s="80" t="n">
        <f aca="false" t="array" ref="T20:T20">SUM(IF('Bid Log'!$AA$2:$AA$402=Tables!J$10,IF('Bid Log'!$L$2:$L$402=Tables!$F20,'Bid Log'!$P$2:$P$402)))</f>
        <v>0</v>
      </c>
      <c r="U20" s="74" t="n">
        <f aca="false" t="array" ref="U20:U20">COUNT(IF('Bid Log'!$AA$2:$AA$402=tables!#ref!,IF('Bid Log'!$L$2:$L$402=Tables!$F20,'Bid Log'!$A$2:$A$402)))</f>
        <v>0</v>
      </c>
      <c r="V20" s="80" t="e">
        <f aca="false" t="array" ref="V20:V20">SUM(IF('Bid Log'!$AA$2:$AA$402=tables!#ref!,IF('Bid Log'!$L$2:$L$402=Tables!$F20,'Bid Log'!$P$2:$P$402)))</f>
        <v>#NAME?</v>
      </c>
      <c r="W20" s="81" t="e">
        <f aca="false">SUM(D20/B20)</f>
        <v>#DIV/0!</v>
      </c>
      <c r="X20" s="81" t="e">
        <f aca="false">SUM(E20/C20)</f>
        <v>#DIV/0!</v>
      </c>
      <c r="Y20" s="80" t="n">
        <f aca="false" t="array" ref="Y20:Y20">SUM(IF('Bid Log'!$L$2:$L$402=Tables!$F20,'Bid Log'!$Z$2:$Z$402))</f>
        <v>0</v>
      </c>
      <c r="Z20" s="81" t="e">
        <f aca="false">SUM(Y20/C20)</f>
        <v>#DIV/0!</v>
      </c>
      <c r="AA20" s="80" t="n">
        <f aca="false" t="array" ref="AA20:AA20">SUM(IF('Bid Log'!$L$2:$L$402=Tables!$F20,'Bid Log'!$AI$2:$AI$402))</f>
        <v>0</v>
      </c>
      <c r="AB20" s="81" t="e">
        <f aca="false">SUM(AA20/E20)</f>
        <v>#DIV/0!</v>
      </c>
      <c r="AC20" s="80"/>
    </row>
    <row r="21" customFormat="false" ht="11.25" hidden="false" customHeight="false" outlineLevel="0" collapsed="false">
      <c r="A21" s="72" t="str">
        <f aca="false">(Tables!F14)</f>
        <v>Todd L</v>
      </c>
      <c r="B21" s="73" t="n">
        <f aca="false" t="array" ref="B21:B21">COUNT(IF('Bid Log'!$L$2:$L$402=Tables!$F14,'Bid Log'!$A$2:$A$402))</f>
        <v>2</v>
      </c>
      <c r="C21" s="80" t="n">
        <f aca="false" t="array" ref="C21:C21">SUM(IF('Bid Log'!$L$2:$L$402=Tables!$F14,'Bid Log'!$P$2:$P$402))</f>
        <v>8786</v>
      </c>
      <c r="D21" s="73" t="n">
        <f aca="false" t="array" ref="D21:D21">COUNT(IF('Bid Log'!$AA$2:$AA$402=Tables!J$3,IF('Bid Log'!$L$2:$L$402=Tables!$F14,'Bid Log'!$A$2:$A$402)))</f>
        <v>0</v>
      </c>
      <c r="E21" s="80" t="n">
        <f aca="false" t="array" ref="E21:E21">SUM(IF('Bid Log'!$AA$2:$AA$402=Tables!J$3,IF('Bid Log'!$L$2:$L$402=Tables!$F14,'Bid Log'!$P$2:$P$402)))</f>
        <v>0</v>
      </c>
      <c r="F21" s="80" t="n">
        <f aca="false" t="array" ref="F21:F21">SUM(IF('Bid Log'!$AA$2:$AA$402=Tables!J$3,IF('Bid Log'!$L$2:$L$402=Tables!$F14,'Bid Log'!$AH$2:$AH$402)))</f>
        <v>0</v>
      </c>
      <c r="G21" s="74" t="n">
        <f aca="false" t="array" ref="G21:G21">COUNT(IF('Bid Log'!$AA$2:$AA$402=Tables!J$4,IF('Bid Log'!$L$2:$L$402=Tables!$F14,'Bid Log'!$A$2:$A$402)))</f>
        <v>0</v>
      </c>
      <c r="H21" s="80" t="n">
        <f aca="false" t="array" ref="H21:H21">SUM(IF('Bid Log'!$AA$2:$AA$402=Tables!J$4,IF('Bid Log'!$L$2:$L$402=Tables!$F14,'Bid Log'!$P$2:$P$402)))</f>
        <v>0</v>
      </c>
      <c r="I21" s="74" t="n">
        <f aca="false" t="array" ref="I21:I21">COUNT(IF('Bid Log'!$AA$2:$AA$402=Tables!J$5,IF('Bid Log'!$L$2:$L$402=Tables!$F14,'Bid Log'!$A$2:$A$402)))</f>
        <v>0</v>
      </c>
      <c r="J21" s="80" t="n">
        <f aca="false" t="array" ref="J21:J21">SUM(IF('Bid Log'!$AA$2:$AA$402=Tables!J$5,IF('Bid Log'!$L$2:$L$402=Tables!$F14,'Bid Log'!$P$2:$P$402)))</f>
        <v>0</v>
      </c>
      <c r="K21" s="74" t="n">
        <f aca="false" t="array" ref="K21:K21">COUNT(IF('Bid Log'!$AA$2:$AA$402=Tables!J$6,IF('Bid Log'!$L$2:$L$402=Tables!$F14,'Bid Log'!$A$2:$A$402)))</f>
        <v>0</v>
      </c>
      <c r="L21" s="80" t="n">
        <f aca="false" t="array" ref="L21:L21">SUM(IF('Bid Log'!$AA$2:$AA$402=Tables!J$6,IF('Bid Log'!$L$2:$L$402=Tables!$F14,'Bid Log'!$P$2:$P$402)))</f>
        <v>0</v>
      </c>
      <c r="M21" s="74" t="n">
        <f aca="false" t="array" ref="M21:M21">COUNT(IF('Bid Log'!$AA$2:$AA$402=Tables!J$7,IF('Bid Log'!$L$2:$L$402=Tables!$F14,'Bid Log'!$A$2:$A$402)))</f>
        <v>0</v>
      </c>
      <c r="N21" s="80" t="n">
        <f aca="false" t="array" ref="N21:N21">SUM(IF('Bid Log'!$AA$2:$AA$402=Tables!J$7,IF('Bid Log'!$L$2:$L$402=Tables!$F14,'Bid Log'!$P$2:$P$402)))</f>
        <v>0</v>
      </c>
      <c r="O21" s="74" t="n">
        <f aca="false" t="array" ref="O21:O21">COUNT(IF('Bid Log'!$AA$2:$AA$402=Tables!J$8,IF('Bid Log'!$L$2:$L$402=Tables!$F14,'Bid Log'!$A$2:$A$402)))</f>
        <v>0</v>
      </c>
      <c r="P21" s="80" t="n">
        <f aca="false" t="array" ref="P21:P21">SUM(IF('Bid Log'!$AA$2:$AA$402=Tables!J$8,IF('Bid Log'!$L$2:$L$402=Tables!$F14,'Bid Log'!$P$2:$P$402)))</f>
        <v>0</v>
      </c>
      <c r="Q21" s="74" t="n">
        <f aca="false" t="array" ref="Q21:Q21">COUNT(IF('Bid Log'!$AA$2:$AA$402=Tables!J$9,IF('Bid Log'!$L$2:$L$402=Tables!$F14,'Bid Log'!$A$2:$A$402)))</f>
        <v>0</v>
      </c>
      <c r="R21" s="80" t="n">
        <f aca="false" t="array" ref="R21:R21">SUM(IF('Bid Log'!$AA$2:$AA$402=Tables!J$9,IF('Bid Log'!$L$2:$L$402=Tables!$F14,'Bid Log'!$P$2:$P$402)))</f>
        <v>0</v>
      </c>
      <c r="S21" s="74" t="n">
        <f aca="false" t="array" ref="S21:S21">COUNT(IF('Bid Log'!$AA$2:$AA$402=Tables!J$10,IF('Bid Log'!$L$2:$L$402=Tables!$F14,'Bid Log'!$A$2:$A$402)))</f>
        <v>0</v>
      </c>
      <c r="T21" s="80" t="n">
        <f aca="false" t="array" ref="T21:T21">SUM(IF('Bid Log'!$AA$2:$AA$402=Tables!J$10,IF('Bid Log'!$L$2:$L$402=Tables!$F14,'Bid Log'!$P$2:$P$402)))</f>
        <v>0</v>
      </c>
      <c r="U21" s="74" t="n">
        <f aca="false" t="array" ref="U21:U21">COUNT(IF('Bid Log'!$AA$2:$AA$402=tables!#ref!,IF('Bid Log'!$L$2:$L$402=Tables!$F14,'Bid Log'!$A$2:$A$402)))</f>
        <v>0</v>
      </c>
      <c r="V21" s="80" t="e">
        <f aca="false" t="array" ref="V21:V21">SUM(IF('Bid Log'!$AA$2:$AA$402=tables!#ref!,IF('Bid Log'!$L$2:$L$402=Tables!$F14,'Bid Log'!$P$2:$P$402)))</f>
        <v>#NAME?</v>
      </c>
      <c r="W21" s="81" t="n">
        <f aca="false">SUM(D21/B21)</f>
        <v>0</v>
      </c>
      <c r="X21" s="81" t="n">
        <f aca="false">SUM(E21/C21)</f>
        <v>0</v>
      </c>
      <c r="Y21" s="80" t="n">
        <f aca="false" t="array" ref="Y21:Y21">SUM(IF('Bid Log'!$L$2:$L$402=Tables!$F14,'Bid Log'!$Z$2:$Z$402))</f>
        <v>0</v>
      </c>
      <c r="Z21" s="81" t="n">
        <f aca="false">SUM(Y21/C21)</f>
        <v>0</v>
      </c>
      <c r="AA21" s="80" t="n">
        <f aca="false" t="array" ref="AA21:AA21">SUM(IF('Bid Log'!$L$2:$L$402=Tables!$F14,'Bid Log'!$AI$2:$AI$402))</f>
        <v>0</v>
      </c>
      <c r="AB21" s="81" t="e">
        <f aca="false">SUM(AA21/E21)</f>
        <v>#DIV/0!</v>
      </c>
      <c r="AC21" s="80"/>
    </row>
    <row r="22" customFormat="false" ht="11.25" hidden="false" customHeight="false" outlineLevel="0" collapsed="false">
      <c r="A22" s="72" t="str">
        <f aca="false">(Tables!F21)</f>
        <v>Randy D</v>
      </c>
      <c r="B22" s="73" t="n">
        <f aca="false" t="array" ref="B22:B22">COUNT(IF('Bid Log'!$L$2:$L$402=Tables!$F21,'Bid Log'!$A$2:$A$402))</f>
        <v>0</v>
      </c>
      <c r="C22" s="80" t="n">
        <f aca="false" t="array" ref="C22:C22">SUM(IF('Bid Log'!$L$2:$L$402=Tables!$F21,'Bid Log'!$P$2:$P$402))</f>
        <v>0</v>
      </c>
      <c r="D22" s="73" t="n">
        <f aca="false" t="array" ref="D22:D22">COUNT(IF('Bid Log'!$AA$2:$AA$402=Tables!J$3,IF('Bid Log'!$L$2:$L$402=Tables!$F21,'Bid Log'!$A$2:$A$402)))</f>
        <v>0</v>
      </c>
      <c r="E22" s="80" t="n">
        <f aca="false" t="array" ref="E22:E22">SUM(IF('Bid Log'!$AA$2:$AA$402=Tables!J$3,IF('Bid Log'!$L$2:$L$402=Tables!$F21,'Bid Log'!$P$2:$P$402)))</f>
        <v>0</v>
      </c>
      <c r="F22" s="80" t="n">
        <f aca="false" t="array" ref="F22:F22">SUM(IF('Bid Log'!$AA$2:$AA$402=Tables!J$3,IF('Bid Log'!$L$2:$L$402=Tables!$F21,'Bid Log'!$AH$2:$AH$402)))</f>
        <v>0</v>
      </c>
      <c r="G22" s="74" t="n">
        <f aca="false" t="array" ref="G22:G22">COUNT(IF('Bid Log'!$AA$2:$AA$402=Tables!J$4,IF('Bid Log'!$L$2:$L$402=Tables!$F21,'Bid Log'!$A$2:$A$402)))</f>
        <v>0</v>
      </c>
      <c r="H22" s="80" t="n">
        <f aca="false" t="array" ref="H22:H22">SUM(IF('Bid Log'!$AA$2:$AA$402=Tables!J$4,IF('Bid Log'!$L$2:$L$402=Tables!$F21,'Bid Log'!$P$2:$P$402)))</f>
        <v>0</v>
      </c>
      <c r="I22" s="74" t="n">
        <f aca="false" t="array" ref="I22:I22">COUNT(IF('Bid Log'!$AA$2:$AA$402=Tables!J$5,IF('Bid Log'!$L$2:$L$402=Tables!$F21,'Bid Log'!$A$2:$A$402)))</f>
        <v>0</v>
      </c>
      <c r="J22" s="80" t="n">
        <f aca="false" t="array" ref="J22:J22">SUM(IF('Bid Log'!$AA$2:$AA$402=Tables!J$5,IF('Bid Log'!$L$2:$L$402=Tables!$F21,'Bid Log'!$P$2:$P$402)))</f>
        <v>0</v>
      </c>
      <c r="K22" s="74" t="n">
        <f aca="false" t="array" ref="K22:K22">COUNT(IF('Bid Log'!$AA$2:$AA$402=Tables!J$6,IF('Bid Log'!$L$2:$L$402=Tables!$F21,'Bid Log'!$A$2:$A$402)))</f>
        <v>0</v>
      </c>
      <c r="L22" s="80" t="n">
        <f aca="false" t="array" ref="L22:L22">SUM(IF('Bid Log'!$AA$2:$AA$402=Tables!J$6,IF('Bid Log'!$L$2:$L$402=Tables!$F21,'Bid Log'!$P$2:$P$402)))</f>
        <v>0</v>
      </c>
      <c r="M22" s="74" t="n">
        <f aca="false" t="array" ref="M22:M22">COUNT(IF('Bid Log'!$AA$2:$AA$402=Tables!J$7,IF('Bid Log'!$L$2:$L$402=Tables!$F21,'Bid Log'!$A$2:$A$402)))</f>
        <v>0</v>
      </c>
      <c r="N22" s="80" t="n">
        <f aca="false" t="array" ref="N22:N22">SUM(IF('Bid Log'!$AA$2:$AA$402=Tables!J$7,IF('Bid Log'!$L$2:$L$402=Tables!$F21,'Bid Log'!$P$2:$P$402)))</f>
        <v>0</v>
      </c>
      <c r="O22" s="74" t="n">
        <f aca="false" t="array" ref="O22:O22">COUNT(IF('Bid Log'!$AA$2:$AA$402=Tables!J$8,IF('Bid Log'!$L$2:$L$402=Tables!$F21,'Bid Log'!$A$2:$A$402)))</f>
        <v>0</v>
      </c>
      <c r="P22" s="80" t="n">
        <f aca="false" t="array" ref="P22:P22">SUM(IF('Bid Log'!$AA$2:$AA$402=Tables!J$8,IF('Bid Log'!$L$2:$L$402=Tables!$F21,'Bid Log'!$P$2:$P$402)))</f>
        <v>0</v>
      </c>
      <c r="Q22" s="74" t="n">
        <f aca="false" t="array" ref="Q22:Q22">COUNT(IF('Bid Log'!$AA$2:$AA$402=Tables!J$9,IF('Bid Log'!$L$2:$L$402=Tables!$F21,'Bid Log'!$A$2:$A$402)))</f>
        <v>0</v>
      </c>
      <c r="R22" s="80" t="n">
        <f aca="false" t="array" ref="R22:R22">SUM(IF('Bid Log'!$AA$2:$AA$402=Tables!J$9,IF('Bid Log'!$L$2:$L$402=Tables!$F21,'Bid Log'!$P$2:$P$402)))</f>
        <v>0</v>
      </c>
      <c r="S22" s="74" t="n">
        <f aca="false" t="array" ref="S22:S22">COUNT(IF('Bid Log'!$AA$2:$AA$402=Tables!J$10,IF('Bid Log'!$L$2:$L$402=Tables!$F21,'Bid Log'!$A$2:$A$402)))</f>
        <v>0</v>
      </c>
      <c r="T22" s="80" t="n">
        <f aca="false" t="array" ref="T22:T22">SUM(IF('Bid Log'!$AA$2:$AA$402=Tables!J$10,IF('Bid Log'!$L$2:$L$402=Tables!$F21,'Bid Log'!$P$2:$P$402)))</f>
        <v>0</v>
      </c>
      <c r="U22" s="74" t="n">
        <f aca="false" t="array" ref="U22:U22">COUNT(IF('Bid Log'!$AA$2:$AA$402=tables!#ref!,IF('Bid Log'!$L$2:$L$402=Tables!$F21,'Bid Log'!$A$2:$A$402)))</f>
        <v>0</v>
      </c>
      <c r="V22" s="80" t="e">
        <f aca="false" t="array" ref="V22:V22">SUM(IF('Bid Log'!$AA$2:$AA$402=tables!#ref!,IF('Bid Log'!$L$2:$L$402=Tables!$F21,'Bid Log'!$P$2:$P$402)))</f>
        <v>#NAME?</v>
      </c>
      <c r="W22" s="81" t="e">
        <f aca="false">SUM(D22/B22)</f>
        <v>#DIV/0!</v>
      </c>
      <c r="X22" s="81" t="e">
        <f aca="false">SUM(E22/C22)</f>
        <v>#DIV/0!</v>
      </c>
      <c r="Y22" s="80" t="n">
        <f aca="false" t="array" ref="Y22:Y22">SUM(IF('Bid Log'!$L$2:$L$402=Tables!$F21,'Bid Log'!$Z$2:$Z$402))</f>
        <v>0</v>
      </c>
      <c r="Z22" s="81" t="e">
        <f aca="false">SUM(Y22/C22)</f>
        <v>#DIV/0!</v>
      </c>
      <c r="AA22" s="80" t="n">
        <f aca="false" t="array" ref="AA22:AA22">SUM(IF('Bid Log'!$L$2:$L$402=Tables!$F21,'Bid Log'!$AI$2:$AI$402))</f>
        <v>0</v>
      </c>
      <c r="AB22" s="81" t="e">
        <f aca="false">SUM(AA22/E22)</f>
        <v>#DIV/0!</v>
      </c>
      <c r="AC22" s="80"/>
    </row>
    <row r="23" customFormat="false" ht="11.25" hidden="false" customHeight="false" outlineLevel="0" collapsed="false">
      <c r="A23" s="72" t="str">
        <f aca="false">(Tables!F22)</f>
        <v>Nathan</v>
      </c>
      <c r="B23" s="73" t="n">
        <f aca="false" t="array" ref="B23:B23">COUNT(IF('Bid Log'!$L$2:$L$402=Tables!$F22,'Bid Log'!$A$2:$A$402))</f>
        <v>0</v>
      </c>
      <c r="C23" s="80" t="n">
        <f aca="false" t="array" ref="C23:C23">SUM(IF('Bid Log'!$L$2:$L$402=Tables!$F22,'Bid Log'!$P$2:$P$402))</f>
        <v>0</v>
      </c>
      <c r="D23" s="73" t="n">
        <f aca="false" t="array" ref="D23:D23">COUNT(IF('Bid Log'!$AA$2:$AA$402=Tables!J$3,IF('Bid Log'!$L$2:$L$402=Tables!$F22,'Bid Log'!$A$2:$A$402)))</f>
        <v>0</v>
      </c>
      <c r="E23" s="80" t="n">
        <f aca="false" t="array" ref="E23:E23">SUM(IF('Bid Log'!$AA$2:$AA$402=Tables!J$3,IF('Bid Log'!$L$2:$L$402=Tables!$F22,'Bid Log'!$P$2:$P$402)))</f>
        <v>0</v>
      </c>
      <c r="F23" s="80" t="n">
        <f aca="false" t="array" ref="F23:F23">SUM(IF('Bid Log'!$AA$2:$AA$402=Tables!J$3,IF('Bid Log'!$L$2:$L$402=Tables!$F22,'Bid Log'!$AH$2:$AH$402)))</f>
        <v>0</v>
      </c>
      <c r="G23" s="74" t="n">
        <f aca="false" t="array" ref="G23:G23">COUNT(IF('Bid Log'!$AA$2:$AA$402=Tables!J$4,IF('Bid Log'!$L$2:$L$402=Tables!$F22,'Bid Log'!$A$2:$A$402)))</f>
        <v>0</v>
      </c>
      <c r="H23" s="80" t="n">
        <f aca="false" t="array" ref="H23:H23">SUM(IF('Bid Log'!$AA$2:$AA$402=Tables!J$4,IF('Bid Log'!$L$2:$L$402=Tables!$F22,'Bid Log'!$P$2:$P$402)))</f>
        <v>0</v>
      </c>
      <c r="I23" s="74" t="n">
        <f aca="false" t="array" ref="I23:I23">COUNT(IF('Bid Log'!$AA$2:$AA$402=Tables!J$5,IF('Bid Log'!$L$2:$L$402=Tables!$F22,'Bid Log'!$A$2:$A$402)))</f>
        <v>0</v>
      </c>
      <c r="J23" s="80" t="n">
        <f aca="false" t="array" ref="J23:J23">SUM(IF('Bid Log'!$AA$2:$AA$402=Tables!J$5,IF('Bid Log'!$L$2:$L$402=Tables!$F22,'Bid Log'!$P$2:$P$402)))</f>
        <v>0</v>
      </c>
      <c r="K23" s="74" t="n">
        <f aca="false" t="array" ref="K23:K23">COUNT(IF('Bid Log'!$AA$2:$AA$402=Tables!J$6,IF('Bid Log'!$L$2:$L$402=Tables!$F22,'Bid Log'!$A$2:$A$402)))</f>
        <v>0</v>
      </c>
      <c r="L23" s="80" t="n">
        <f aca="false" t="array" ref="L23:L23">SUM(IF('Bid Log'!$AA$2:$AA$402=Tables!J$6,IF('Bid Log'!$L$2:$L$402=Tables!$F22,'Bid Log'!$P$2:$P$402)))</f>
        <v>0</v>
      </c>
      <c r="M23" s="74" t="n">
        <f aca="false" t="array" ref="M23:M23">COUNT(IF('Bid Log'!$AA$2:$AA$402=Tables!J$7,IF('Bid Log'!$L$2:$L$402=Tables!$F22,'Bid Log'!$A$2:$A$402)))</f>
        <v>0</v>
      </c>
      <c r="N23" s="80" t="n">
        <f aca="false" t="array" ref="N23:N23">SUM(IF('Bid Log'!$AA$2:$AA$402=Tables!J$7,IF('Bid Log'!$L$2:$L$402=Tables!$F22,'Bid Log'!$P$2:$P$402)))</f>
        <v>0</v>
      </c>
      <c r="O23" s="74" t="n">
        <f aca="false" t="array" ref="O23:O23">COUNT(IF('Bid Log'!$AA$2:$AA$402=Tables!J$8,IF('Bid Log'!$L$2:$L$402=Tables!$F22,'Bid Log'!$A$2:$A$402)))</f>
        <v>0</v>
      </c>
      <c r="P23" s="80" t="n">
        <f aca="false" t="array" ref="P23:P23">SUM(IF('Bid Log'!$AA$2:$AA$402=Tables!J$8,IF('Bid Log'!$L$2:$L$402=Tables!$F22,'Bid Log'!$P$2:$P$402)))</f>
        <v>0</v>
      </c>
      <c r="Q23" s="74" t="n">
        <f aca="false" t="array" ref="Q23:Q23">COUNT(IF('Bid Log'!$AA$2:$AA$402=Tables!J$9,IF('Bid Log'!$L$2:$L$402=Tables!$F22,'Bid Log'!$A$2:$A$402)))</f>
        <v>0</v>
      </c>
      <c r="R23" s="80" t="n">
        <f aca="false" t="array" ref="R23:R23">SUM(IF('Bid Log'!$AA$2:$AA$402=Tables!J$9,IF('Bid Log'!$L$2:$L$402=Tables!$F22,'Bid Log'!$P$2:$P$402)))</f>
        <v>0</v>
      </c>
      <c r="S23" s="74" t="n">
        <f aca="false" t="array" ref="S23:S23">COUNT(IF('Bid Log'!$AA$2:$AA$402=Tables!J$10,IF('Bid Log'!$L$2:$L$402=Tables!$F22,'Bid Log'!$A$2:$A$402)))</f>
        <v>0</v>
      </c>
      <c r="T23" s="80" t="n">
        <f aca="false" t="array" ref="T23:T23">SUM(IF('Bid Log'!$AA$2:$AA$402=Tables!J$10,IF('Bid Log'!$L$2:$L$402=Tables!$F22,'Bid Log'!$P$2:$P$402)))</f>
        <v>0</v>
      </c>
      <c r="U23" s="74" t="n">
        <f aca="false" t="array" ref="U23:U23">COUNT(IF('Bid Log'!$AA$2:$AA$402=tables!#ref!,IF('Bid Log'!$L$2:$L$402=Tables!$F22,'Bid Log'!$A$2:$A$402)))</f>
        <v>0</v>
      </c>
      <c r="V23" s="80" t="e">
        <f aca="false" t="array" ref="V23:V23">SUM(IF('Bid Log'!$AA$2:$AA$402=tables!#ref!,IF('Bid Log'!$L$2:$L$402=Tables!$F22,'Bid Log'!$P$2:$P$402)))</f>
        <v>#NAME?</v>
      </c>
      <c r="W23" s="81" t="e">
        <f aca="false">SUM(D23/B23)</f>
        <v>#DIV/0!</v>
      </c>
      <c r="X23" s="81" t="e">
        <f aca="false">SUM(E23/C23)</f>
        <v>#DIV/0!</v>
      </c>
      <c r="Y23" s="80" t="n">
        <f aca="false" t="array" ref="Y23:Y23">SUM(IF('Bid Log'!$L$2:$L$402=Tables!$F22,'Bid Log'!$Z$2:$Z$402))</f>
        <v>0</v>
      </c>
      <c r="Z23" s="81" t="e">
        <f aca="false">SUM(Y23/C23)</f>
        <v>#DIV/0!</v>
      </c>
      <c r="AA23" s="80" t="n">
        <f aca="false" t="array" ref="AA23:AA23">SUM(IF('Bid Log'!$L$2:$L$402=Tables!$F22,'Bid Log'!$AI$2:$AI$402))</f>
        <v>0</v>
      </c>
      <c r="AB23" s="81" t="e">
        <f aca="false">SUM(AA23/E23)</f>
        <v>#DIV/0!</v>
      </c>
      <c r="AC23" s="80"/>
    </row>
    <row r="24" s="82" customFormat="true" ht="11.25" hidden="false" customHeight="false" outlineLevel="0" collapsed="false">
      <c r="A24" s="72" t="str">
        <f aca="false">(Tables!F23)</f>
        <v>Lee</v>
      </c>
      <c r="B24" s="73" t="n">
        <f aca="false" t="array" ref="B24:B24">COUNT(IF('Bid Log'!$L$2:$L$402=Tables!$F23,'Bid Log'!$A$2:$A$402))</f>
        <v>0</v>
      </c>
      <c r="C24" s="80" t="n">
        <f aca="false" t="array" ref="C24:C24">SUM(IF('Bid Log'!$L$2:$L$402=Tables!$F23,'Bid Log'!$P$2:$P$402))</f>
        <v>0</v>
      </c>
      <c r="D24" s="73" t="n">
        <f aca="false" t="array" ref="D24:D24">COUNT(IF('Bid Log'!$AA$2:$AA$402=Tables!J$3,IF('Bid Log'!$L$2:$L$402=Tables!$F23,'Bid Log'!$A$2:$A$402)))</f>
        <v>0</v>
      </c>
      <c r="E24" s="80" t="n">
        <f aca="false" t="array" ref="E24:E24">SUM(IF('Bid Log'!$AA$2:$AA$402=Tables!J$3,IF('Bid Log'!$L$2:$L$402=Tables!$F23,'Bid Log'!$P$2:$P$402)))</f>
        <v>0</v>
      </c>
      <c r="F24" s="80" t="n">
        <f aca="false" t="array" ref="F24:F24">SUM(IF('Bid Log'!$AA$2:$AA$402=Tables!J$3,IF('Bid Log'!$L$2:$L$402=Tables!$F23,'Bid Log'!$AH$2:$AH$402)))</f>
        <v>0</v>
      </c>
      <c r="G24" s="74" t="n">
        <f aca="false" t="array" ref="G24:G24">COUNT(IF('Bid Log'!$AA$2:$AA$402=Tables!J$4,IF('Bid Log'!$L$2:$L$402=Tables!$F23,'Bid Log'!$A$2:$A$402)))</f>
        <v>0</v>
      </c>
      <c r="H24" s="80" t="n">
        <f aca="false" t="array" ref="H24:H24">SUM(IF('Bid Log'!$AA$2:$AA$402=Tables!J$4,IF('Bid Log'!$L$2:$L$402=Tables!$F23,'Bid Log'!$P$2:$P$402)))</f>
        <v>0</v>
      </c>
      <c r="I24" s="74" t="n">
        <f aca="false" t="array" ref="I24:I24">COUNT(IF('Bid Log'!$AA$2:$AA$402=Tables!J$5,IF('Bid Log'!$L$2:$L$402=Tables!$F23,'Bid Log'!$A$2:$A$402)))</f>
        <v>0</v>
      </c>
      <c r="J24" s="80" t="n">
        <f aca="false" t="array" ref="J24:J24">SUM(IF('Bid Log'!$AA$2:$AA$402=Tables!J$5,IF('Bid Log'!$L$2:$L$402=Tables!$F23,'Bid Log'!$P$2:$P$402)))</f>
        <v>0</v>
      </c>
      <c r="K24" s="74" t="n">
        <f aca="false" t="array" ref="K24:K24">COUNT(IF('Bid Log'!$AA$2:$AA$402=Tables!J$6,IF('Bid Log'!$L$2:$L$402=Tables!$F23,'Bid Log'!$A$2:$A$402)))</f>
        <v>0</v>
      </c>
      <c r="L24" s="80" t="n">
        <f aca="false" t="array" ref="L24:L24">SUM(IF('Bid Log'!$AA$2:$AA$402=Tables!J$6,IF('Bid Log'!$L$2:$L$402=Tables!$F23,'Bid Log'!$P$2:$P$402)))</f>
        <v>0</v>
      </c>
      <c r="M24" s="74" t="n">
        <f aca="false" t="array" ref="M24:M24">COUNT(IF('Bid Log'!$AA$2:$AA$402=Tables!J$7,IF('Bid Log'!$L$2:$L$402=Tables!$F23,'Bid Log'!$A$2:$A$402)))</f>
        <v>0</v>
      </c>
      <c r="N24" s="80" t="n">
        <f aca="false" t="array" ref="N24:N24">SUM(IF('Bid Log'!$AA$2:$AA$402=Tables!J$7,IF('Bid Log'!$L$2:$L$402=Tables!$F23,'Bid Log'!$P$2:$P$402)))</f>
        <v>0</v>
      </c>
      <c r="O24" s="74" t="n">
        <f aca="false" t="array" ref="O24:O24">COUNT(IF('Bid Log'!$AA$2:$AA$402=Tables!J$8,IF('Bid Log'!$L$2:$L$402=Tables!$F23,'Bid Log'!$A$2:$A$402)))</f>
        <v>0</v>
      </c>
      <c r="P24" s="80" t="n">
        <f aca="false" t="array" ref="P24:P24">SUM(IF('Bid Log'!$AA$2:$AA$402=Tables!J$8,IF('Bid Log'!$L$2:$L$402=Tables!$F23,'Bid Log'!$P$2:$P$402)))</f>
        <v>0</v>
      </c>
      <c r="Q24" s="74" t="n">
        <f aca="false" t="array" ref="Q24:Q24">COUNT(IF('Bid Log'!$AA$2:$AA$402=Tables!J$9,IF('Bid Log'!$L$2:$L$402=Tables!$F23,'Bid Log'!$A$2:$A$402)))</f>
        <v>0</v>
      </c>
      <c r="R24" s="80" t="n">
        <f aca="false" t="array" ref="R24:R24">SUM(IF('Bid Log'!$AA$2:$AA$402=Tables!J$9,IF('Bid Log'!$L$2:$L$402=Tables!$F23,'Bid Log'!$P$2:$P$402)))</f>
        <v>0</v>
      </c>
      <c r="S24" s="74" t="n">
        <f aca="false" t="array" ref="S24:S24">COUNT(IF('Bid Log'!$AA$2:$AA$402=Tables!J$10,IF('Bid Log'!$L$2:$L$402=Tables!$F23,'Bid Log'!$A$2:$A$402)))</f>
        <v>0</v>
      </c>
      <c r="T24" s="80" t="n">
        <f aca="false" t="array" ref="T24:T24">SUM(IF('Bid Log'!$AA$2:$AA$402=Tables!J$10,IF('Bid Log'!$L$2:$L$402=Tables!$F23,'Bid Log'!$P$2:$P$402)))</f>
        <v>0</v>
      </c>
      <c r="U24" s="74" t="n">
        <f aca="false" t="array" ref="U24:U24">COUNT(IF('Bid Log'!$AA$2:$AA$402=tables!#ref!,IF('Bid Log'!$L$2:$L$402=Tables!$F23,'Bid Log'!$A$2:$A$402)))</f>
        <v>0</v>
      </c>
      <c r="V24" s="80" t="e">
        <f aca="false" t="array" ref="V24:V24">SUM(IF('Bid Log'!$AA$2:$AA$402=tables!#ref!,IF('Bid Log'!$L$2:$L$402=Tables!$F23,'Bid Log'!$P$2:$P$402)))</f>
        <v>#NAME?</v>
      </c>
      <c r="W24" s="81" t="e">
        <f aca="false">SUM(D24/B24)</f>
        <v>#DIV/0!</v>
      </c>
      <c r="X24" s="81" t="e">
        <f aca="false">SUM(E24/C24)</f>
        <v>#DIV/0!</v>
      </c>
      <c r="Y24" s="80" t="n">
        <f aca="false" t="array" ref="Y24:Y24">SUM(IF('Bid Log'!$L$2:$L$402=Tables!$F23,'Bid Log'!$Z$2:$Z$402))</f>
        <v>0</v>
      </c>
      <c r="Z24" s="81" t="e">
        <f aca="false">SUM(Y24/C24)</f>
        <v>#DIV/0!</v>
      </c>
      <c r="AA24" s="80" t="n">
        <f aca="false" t="array" ref="AA24:AA24">SUM(IF('Bid Log'!$L$2:$L$402=Tables!$F23,'Bid Log'!$AI$2:$AI$402))</f>
        <v>0</v>
      </c>
      <c r="AB24" s="81" t="e">
        <f aca="false">SUM(AA24/E24)</f>
        <v>#DIV/0!</v>
      </c>
      <c r="AC24" s="80"/>
    </row>
    <row r="25" customFormat="false" ht="11.25" hidden="false" customHeight="false" outlineLevel="0" collapsed="false">
      <c r="A25" s="72" t="str">
        <f aca="false">(Tables!F24)</f>
        <v>Dan</v>
      </c>
      <c r="B25" s="73" t="n">
        <f aca="false" t="array" ref="B25:B25">COUNT(IF('Bid Log'!$L$2:$L$402=Tables!$F24,'Bid Log'!$A$2:$A$402))</f>
        <v>0</v>
      </c>
      <c r="C25" s="80" t="n">
        <f aca="false" t="array" ref="C25:C25">SUM(IF('Bid Log'!$L$2:$L$402=Tables!$F24,'Bid Log'!$P$2:$P$402))</f>
        <v>0</v>
      </c>
      <c r="D25" s="73" t="n">
        <f aca="false" t="array" ref="D25:D25">COUNT(IF('Bid Log'!$AA$2:$AA$402=Tables!J$3,IF('Bid Log'!$L$2:$L$402=Tables!$F24,'Bid Log'!$A$2:$A$402)))</f>
        <v>0</v>
      </c>
      <c r="E25" s="80" t="n">
        <f aca="false" t="array" ref="E25:E25">SUM(IF('Bid Log'!$AA$2:$AA$402=Tables!J$3,IF('Bid Log'!$L$2:$L$402=Tables!$F24,'Bid Log'!$P$2:$P$402)))</f>
        <v>0</v>
      </c>
      <c r="F25" s="80" t="n">
        <f aca="false" t="array" ref="F25:F25">SUM(IF('Bid Log'!$AA$2:$AA$402=Tables!J$3,IF('Bid Log'!$L$2:$L$402=Tables!$F24,'Bid Log'!$AH$2:$AH$402)))</f>
        <v>0</v>
      </c>
      <c r="G25" s="74" t="n">
        <f aca="false" t="array" ref="G25:G25">COUNT(IF('Bid Log'!$AA$2:$AA$402=Tables!J$4,IF('Bid Log'!$L$2:$L$402=Tables!$F24,'Bid Log'!$A$2:$A$402)))</f>
        <v>0</v>
      </c>
      <c r="H25" s="80" t="n">
        <f aca="false" t="array" ref="H25:H25">SUM(IF('Bid Log'!$AA$2:$AA$402=Tables!J$4,IF('Bid Log'!$L$2:$L$402=Tables!$F24,'Bid Log'!$P$2:$P$402)))</f>
        <v>0</v>
      </c>
      <c r="I25" s="74" t="n">
        <f aca="false" t="array" ref="I25:I25">COUNT(IF('Bid Log'!$AA$2:$AA$402=Tables!J$5,IF('Bid Log'!$L$2:$L$402=Tables!$F24,'Bid Log'!$A$2:$A$402)))</f>
        <v>0</v>
      </c>
      <c r="J25" s="80" t="n">
        <f aca="false" t="array" ref="J25:J25">SUM(IF('Bid Log'!$AA$2:$AA$402=Tables!J$5,IF('Bid Log'!$L$2:$L$402=Tables!$F24,'Bid Log'!$P$2:$P$402)))</f>
        <v>0</v>
      </c>
      <c r="K25" s="74" t="n">
        <f aca="false" t="array" ref="K25:K25">COUNT(IF('Bid Log'!$AA$2:$AA$402=Tables!J$6,IF('Bid Log'!$L$2:$L$402=Tables!$F24,'Bid Log'!$A$2:$A$402)))</f>
        <v>0</v>
      </c>
      <c r="L25" s="80" t="n">
        <f aca="false" t="array" ref="L25:L25">SUM(IF('Bid Log'!$AA$2:$AA$402=Tables!J$6,IF('Bid Log'!$L$2:$L$402=Tables!$F24,'Bid Log'!$P$2:$P$402)))</f>
        <v>0</v>
      </c>
      <c r="M25" s="74" t="n">
        <f aca="false" t="array" ref="M25:M25">COUNT(IF('Bid Log'!$AA$2:$AA$402=Tables!J$7,IF('Bid Log'!$L$2:$L$402=Tables!$F24,'Bid Log'!$A$2:$A$402)))</f>
        <v>0</v>
      </c>
      <c r="N25" s="80" t="n">
        <f aca="false" t="array" ref="N25:N25">SUM(IF('Bid Log'!$AA$2:$AA$402=Tables!J$7,IF('Bid Log'!$L$2:$L$402=Tables!$F24,'Bid Log'!$P$2:$P$402)))</f>
        <v>0</v>
      </c>
      <c r="O25" s="74" t="n">
        <f aca="false" t="array" ref="O25:O25">COUNT(IF('Bid Log'!$AA$2:$AA$402=Tables!J$8,IF('Bid Log'!$L$2:$L$402=Tables!$F24,'Bid Log'!$A$2:$A$402)))</f>
        <v>0</v>
      </c>
      <c r="P25" s="80" t="n">
        <f aca="false" t="array" ref="P25:P25">SUM(IF('Bid Log'!$AA$2:$AA$402=Tables!J$8,IF('Bid Log'!$L$2:$L$402=Tables!$F24,'Bid Log'!$P$2:$P$402)))</f>
        <v>0</v>
      </c>
      <c r="Q25" s="74" t="n">
        <f aca="false" t="array" ref="Q25:Q25">COUNT(IF('Bid Log'!$AA$2:$AA$402=Tables!J$9,IF('Bid Log'!$L$2:$L$402=Tables!$F24,'Bid Log'!$A$2:$A$402)))</f>
        <v>0</v>
      </c>
      <c r="R25" s="80" t="n">
        <f aca="false" t="array" ref="R25:R25">SUM(IF('Bid Log'!$AA$2:$AA$402=Tables!J$9,IF('Bid Log'!$L$2:$L$402=Tables!$F24,'Bid Log'!$P$2:$P$402)))</f>
        <v>0</v>
      </c>
      <c r="S25" s="74" t="n">
        <f aca="false" t="array" ref="S25:S25">COUNT(IF('Bid Log'!$AA$2:$AA$402=Tables!J$10,IF('Bid Log'!$L$2:$L$402=Tables!$F24,'Bid Log'!$A$2:$A$402)))</f>
        <v>0</v>
      </c>
      <c r="T25" s="80" t="n">
        <f aca="false" t="array" ref="T25:T25">SUM(IF('Bid Log'!$AA$2:$AA$402=Tables!J$10,IF('Bid Log'!$L$2:$L$402=Tables!$F24,'Bid Log'!$P$2:$P$402)))</f>
        <v>0</v>
      </c>
      <c r="U25" s="74" t="n">
        <f aca="false" t="array" ref="U25:U25">COUNT(IF('Bid Log'!$AA$2:$AA$402=tables!#ref!,IF('Bid Log'!$L$2:$L$402=Tables!$F24,'Bid Log'!$A$2:$A$402)))</f>
        <v>0</v>
      </c>
      <c r="V25" s="80" t="e">
        <f aca="false" t="array" ref="V25:V25">SUM(IF('Bid Log'!$AA$2:$AA$402=tables!#ref!,IF('Bid Log'!$L$2:$L$402=Tables!$F24,'Bid Log'!$P$2:$P$402)))</f>
        <v>#NAME?</v>
      </c>
      <c r="W25" s="81" t="e">
        <f aca="false">SUM(D25/B25)</f>
        <v>#DIV/0!</v>
      </c>
      <c r="X25" s="81" t="e">
        <f aca="false">SUM(E25/C25)</f>
        <v>#DIV/0!</v>
      </c>
      <c r="Y25" s="80" t="n">
        <f aca="false" t="array" ref="Y25:Y25">SUM(IF('Bid Log'!$L$2:$L$402=Tables!$F24,'Bid Log'!$Z$2:$Z$402))</f>
        <v>0</v>
      </c>
      <c r="Z25" s="81" t="e">
        <f aca="false">SUM(Y25/C25)</f>
        <v>#DIV/0!</v>
      </c>
      <c r="AA25" s="80" t="n">
        <f aca="false" t="array" ref="AA25:AA25">SUM(IF('Bid Log'!$L$2:$L$402=Tables!$F24,'Bid Log'!$AI$2:$AI$402))</f>
        <v>0</v>
      </c>
      <c r="AB25" s="81" t="e">
        <f aca="false">SUM(AA25/E25)</f>
        <v>#DIV/0!</v>
      </c>
      <c r="AC25" s="80"/>
    </row>
    <row r="26" s="82" customFormat="true" ht="11.25" hidden="false" customHeight="false" outlineLevel="0" collapsed="false">
      <c r="A26" s="72" t="str">
        <f aca="false">(Tables!F25)</f>
        <v>Daniel</v>
      </c>
      <c r="B26" s="73" t="n">
        <f aca="false" t="array" ref="B26:B26">COUNT(IF('Bid Log'!$L$2:$L$402=Tables!$F25,'Bid Log'!$A$2:$A$402))</f>
        <v>0</v>
      </c>
      <c r="C26" s="80" t="n">
        <f aca="false" t="array" ref="C26:C26">SUM(IF('Bid Log'!$L$2:$L$402=Tables!$F25,'Bid Log'!$P$2:$P$402))</f>
        <v>0</v>
      </c>
      <c r="D26" s="73" t="n">
        <f aca="false" t="array" ref="D26:D26">COUNT(IF('Bid Log'!$AA$2:$AA$402=Tables!J$3,IF('Bid Log'!$L$2:$L$402=Tables!$F25,'Bid Log'!$A$2:$A$402)))</f>
        <v>0</v>
      </c>
      <c r="E26" s="80" t="n">
        <f aca="false" t="array" ref="E26:E26">SUM(IF('Bid Log'!$AA$2:$AA$402=Tables!J$3,IF('Bid Log'!$L$2:$L$402=Tables!$F25,'Bid Log'!$P$2:$P$402)))</f>
        <v>0</v>
      </c>
      <c r="F26" s="80" t="n">
        <f aca="false" t="array" ref="F26:F26">SUM(IF('Bid Log'!$AA$2:$AA$402=Tables!J$3,IF('Bid Log'!$L$2:$L$402=Tables!$F25,'Bid Log'!$AH$2:$AH$402)))</f>
        <v>0</v>
      </c>
      <c r="G26" s="74" t="n">
        <f aca="false" t="array" ref="G26:G26">COUNT(IF('Bid Log'!$AA$2:$AA$402=Tables!J$4,IF('Bid Log'!$L$2:$L$402=Tables!$F25,'Bid Log'!$A$2:$A$402)))</f>
        <v>0</v>
      </c>
      <c r="H26" s="80" t="n">
        <f aca="false" t="array" ref="H26:H26">SUM(IF('Bid Log'!$AA$2:$AA$402=Tables!J$4,IF('Bid Log'!$L$2:$L$402=Tables!$F25,'Bid Log'!$P$2:$P$402)))</f>
        <v>0</v>
      </c>
      <c r="I26" s="74" t="n">
        <f aca="false" t="array" ref="I26:I26">COUNT(IF('Bid Log'!$AA$2:$AA$402=Tables!J$5,IF('Bid Log'!$L$2:$L$402=Tables!$F25,'Bid Log'!$A$2:$A$402)))</f>
        <v>0</v>
      </c>
      <c r="J26" s="80" t="n">
        <f aca="false" t="array" ref="J26:J26">SUM(IF('Bid Log'!$AA$2:$AA$402=Tables!J$5,IF('Bid Log'!$L$2:$L$402=Tables!$F25,'Bid Log'!$P$2:$P$402)))</f>
        <v>0</v>
      </c>
      <c r="K26" s="74" t="n">
        <f aca="false" t="array" ref="K26:K26">COUNT(IF('Bid Log'!$AA$2:$AA$402=Tables!J$6,IF('Bid Log'!$L$2:$L$402=Tables!$F25,'Bid Log'!$A$2:$A$402)))</f>
        <v>0</v>
      </c>
      <c r="L26" s="80" t="n">
        <f aca="false" t="array" ref="L26:L26">SUM(IF('Bid Log'!$AA$2:$AA$402=Tables!J$6,IF('Bid Log'!$L$2:$L$402=Tables!$F25,'Bid Log'!$P$2:$P$402)))</f>
        <v>0</v>
      </c>
      <c r="M26" s="74" t="n">
        <f aca="false" t="array" ref="M26:M26">COUNT(IF('Bid Log'!$AA$2:$AA$402=Tables!J$7,IF('Bid Log'!$L$2:$L$402=Tables!$F25,'Bid Log'!$A$2:$A$402)))</f>
        <v>0</v>
      </c>
      <c r="N26" s="80" t="n">
        <f aca="false" t="array" ref="N26:N26">SUM(IF('Bid Log'!$AA$2:$AA$402=Tables!J$7,IF('Bid Log'!$L$2:$L$402=Tables!$F25,'Bid Log'!$P$2:$P$402)))</f>
        <v>0</v>
      </c>
      <c r="O26" s="74" t="n">
        <f aca="false" t="array" ref="O26:O26">COUNT(IF('Bid Log'!$AA$2:$AA$402=Tables!J$8,IF('Bid Log'!$L$2:$L$402=Tables!$F25,'Bid Log'!$A$2:$A$402)))</f>
        <v>0</v>
      </c>
      <c r="P26" s="80" t="n">
        <f aca="false" t="array" ref="P26:P26">SUM(IF('Bid Log'!$AA$2:$AA$402=Tables!J$8,IF('Bid Log'!$L$2:$L$402=Tables!$F25,'Bid Log'!$P$2:$P$402)))</f>
        <v>0</v>
      </c>
      <c r="Q26" s="74" t="n">
        <f aca="false" t="array" ref="Q26:Q26">COUNT(IF('Bid Log'!$AA$2:$AA$402=Tables!J$9,IF('Bid Log'!$L$2:$L$402=Tables!$F25,'Bid Log'!$A$2:$A$402)))</f>
        <v>0</v>
      </c>
      <c r="R26" s="80" t="n">
        <f aca="false" t="array" ref="R26:R26">SUM(IF('Bid Log'!$AA$2:$AA$402=Tables!J$9,IF('Bid Log'!$L$2:$L$402=Tables!$F25,'Bid Log'!$P$2:$P$402)))</f>
        <v>0</v>
      </c>
      <c r="S26" s="74" t="n">
        <f aca="false" t="array" ref="S26:S26">COUNT(IF('Bid Log'!$AA$2:$AA$402=Tables!J$10,IF('Bid Log'!$L$2:$L$402=Tables!$F25,'Bid Log'!$A$2:$A$402)))</f>
        <v>0</v>
      </c>
      <c r="T26" s="80" t="n">
        <f aca="false" t="array" ref="T26:T26">SUM(IF('Bid Log'!$AA$2:$AA$402=Tables!J$10,IF('Bid Log'!$L$2:$L$402=Tables!$F25,'Bid Log'!$P$2:$P$402)))</f>
        <v>0</v>
      </c>
      <c r="U26" s="74" t="n">
        <f aca="false" t="array" ref="U26:U26">COUNT(IF('Bid Log'!$AA$2:$AA$402=tables!#ref!,IF('Bid Log'!$L$2:$L$402=Tables!$F25,'Bid Log'!$A$2:$A$402)))</f>
        <v>0</v>
      </c>
      <c r="V26" s="80" t="e">
        <f aca="false" t="array" ref="V26:V26">SUM(IF('Bid Log'!$AA$2:$AA$402=tables!#ref!,IF('Bid Log'!$L$2:$L$402=Tables!$F25,'Bid Log'!$P$2:$P$402)))</f>
        <v>#NAME?</v>
      </c>
      <c r="W26" s="81" t="e">
        <f aca="false">SUM(D26/B26)</f>
        <v>#DIV/0!</v>
      </c>
      <c r="X26" s="81" t="e">
        <f aca="false">SUM(E26/C26)</f>
        <v>#DIV/0!</v>
      </c>
      <c r="Y26" s="80" t="n">
        <f aca="false" t="array" ref="Y26:Y26">SUM(IF('Bid Log'!$L$2:$L$402=Tables!$F25,'Bid Log'!$Z$2:$Z$402))</f>
        <v>0</v>
      </c>
      <c r="Z26" s="81" t="e">
        <f aca="false">SUM(Y26/C26)</f>
        <v>#DIV/0!</v>
      </c>
      <c r="AA26" s="80" t="n">
        <f aca="false" t="array" ref="AA26:AA26">SUM(IF('Bid Log'!$L$2:$L$402=Tables!$F25,'Bid Log'!$AI$2:$AI$402))</f>
        <v>0</v>
      </c>
      <c r="AB26" s="81" t="e">
        <f aca="false">SUM(AA26/E26)</f>
        <v>#DIV/0!</v>
      </c>
      <c r="AC26" s="80"/>
    </row>
    <row r="27" customFormat="false" ht="11.25" hidden="false" customHeight="false" outlineLevel="0" collapsed="false">
      <c r="A27" s="83"/>
      <c r="B27" s="84" t="n">
        <f aca="false">SUM(B3:B26)</f>
        <v>395</v>
      </c>
      <c r="C27" s="84" t="n">
        <f aca="false">SUM(C3:C26)</f>
        <v>79632421.37</v>
      </c>
      <c r="D27" s="84" t="n">
        <f aca="false">SUM(D3:D26)</f>
        <v>139</v>
      </c>
      <c r="E27" s="84" t="n">
        <f aca="false">SUM(E3:E26)</f>
        <v>39803192</v>
      </c>
      <c r="F27" s="84" t="n">
        <f aca="false">SUM(F3:F26)</f>
        <v>0</v>
      </c>
      <c r="G27" s="84" t="n">
        <f aca="false">SUM(G3:G26)</f>
        <v>28</v>
      </c>
      <c r="H27" s="84" t="n">
        <f aca="false">SUM(H3:H26)</f>
        <v>12370517</v>
      </c>
      <c r="I27" s="84" t="n">
        <f aca="false">SUM(I3:I26)</f>
        <v>85</v>
      </c>
      <c r="J27" s="84" t="n">
        <f aca="false">SUM(J3:J26)</f>
        <v>17768982.37</v>
      </c>
      <c r="K27" s="84" t="n">
        <f aca="false">SUM(K3:K26)</f>
        <v>53</v>
      </c>
      <c r="L27" s="84" t="n">
        <f aca="false">SUM(L3:L26)</f>
        <v>7072465</v>
      </c>
      <c r="M27" s="84" t="n">
        <f aca="false">SUM(M3:M26)</f>
        <v>24</v>
      </c>
      <c r="N27" s="84" t="n">
        <f aca="false">SUM(N3:N26)</f>
        <v>1819537</v>
      </c>
      <c r="O27" s="84" t="n">
        <f aca="false">SUM(O3:O26)</f>
        <v>8</v>
      </c>
      <c r="P27" s="84" t="n">
        <f aca="false">SUM(P3:P26)</f>
        <v>38608</v>
      </c>
      <c r="Q27" s="84" t="n">
        <f aca="false">SUM(Q3:Q26)</f>
        <v>0</v>
      </c>
      <c r="R27" s="84" t="n">
        <f aca="false">SUM(R3:R26)</f>
        <v>0</v>
      </c>
      <c r="S27" s="84" t="n">
        <f aca="false">SUM(S3:S26)</f>
        <v>11</v>
      </c>
      <c r="T27" s="84" t="n">
        <f aca="false">SUM(T3:T26)</f>
        <v>8000</v>
      </c>
      <c r="U27" s="84" t="n">
        <f aca="false">SUM(U3:U26)</f>
        <v>0</v>
      </c>
      <c r="V27" s="84" t="e">
        <f aca="false">SUM(V3:V26)</f>
        <v>#NAME?</v>
      </c>
      <c r="W27" s="85" t="n">
        <f aca="false">SUM(D27/B27)</f>
        <v>0.351898734177215</v>
      </c>
      <c r="X27" s="85" t="n">
        <f aca="false">SUM(E27/C27)</f>
        <v>0.499836515268831</v>
      </c>
      <c r="Y27" s="86" t="n">
        <f aca="false">SUM(Y3:Y26)</f>
        <v>0</v>
      </c>
      <c r="Z27" s="85" t="n">
        <f aca="false">SUM(Y27/C27)</f>
        <v>0</v>
      </c>
      <c r="AA27" s="86" t="n">
        <f aca="false">SUM(AA3:AA26)</f>
        <v>0</v>
      </c>
      <c r="AB27" s="85" t="n">
        <f aca="false">SUM(AA27/E27)</f>
        <v>0</v>
      </c>
      <c r="AC27" s="86"/>
    </row>
    <row r="28" customFormat="false" ht="11.25" hidden="false" customHeight="false" outlineLevel="0" collapsed="false">
      <c r="A28" s="78" t="str">
        <f aca="false">Tables!G2</f>
        <v>Department</v>
      </c>
      <c r="C28" s="80"/>
      <c r="E28" s="80"/>
      <c r="F28" s="80"/>
      <c r="H28" s="80"/>
      <c r="J28" s="80"/>
      <c r="L28" s="80"/>
      <c r="N28" s="80"/>
      <c r="P28" s="80"/>
      <c r="R28" s="80"/>
      <c r="T28" s="80"/>
      <c r="V28" s="80"/>
      <c r="W28" s="80"/>
    </row>
    <row r="29" customFormat="false" ht="11.25" hidden="false" customHeight="false" outlineLevel="0" collapsed="false">
      <c r="A29" s="72" t="str">
        <f aca="false">Tables!G3</f>
        <v>Est.</v>
      </c>
      <c r="B29" s="73" t="n">
        <f aca="false" t="array" ref="B29:B29">COUNT(IF('Bid Log'!$M$2:$M$402=Tables!$G3,'Bid Log'!$A$2:$A$402))</f>
        <v>114</v>
      </c>
      <c r="C29" s="80" t="n">
        <f aca="false" t="array" ref="C29:C29">SUM(IF('Bid Log'!$M$2:$M$402=Tables!$G3,'Bid Log'!$P$2:$P$402))</f>
        <v>71463899</v>
      </c>
      <c r="D29" s="73" t="n">
        <f aca="false" t="array" ref="D29:D29">COUNT(IF('Bid Log'!$AA$2:$AA$402=Tables!J$3,IF('Bid Log'!$M$2:$M$402=Tables!$G3,'Bid Log'!$A$2:$A$402)))</f>
        <v>20</v>
      </c>
      <c r="E29" s="80" t="n">
        <f aca="false" t="array" ref="E29:E29">SUM(IF('Bid Log'!$AA$2:$AA$402=Tables!J$3,IF('Bid Log'!$M$2:$M$402=Tables!$G3,'Bid Log'!$P$2:$P$402)))</f>
        <v>37924543</v>
      </c>
      <c r="F29" s="80" t="n">
        <f aca="false" t="array" ref="F29:F29">SUM(IF('Bid Log'!$AA$2:$AA$402=Tables!J$3,IF('Bid Log'!$M$2:$M$402=Tables!$G3,'Bid Log'!$AH$2:$AH$402)))</f>
        <v>0</v>
      </c>
      <c r="G29" s="74" t="n">
        <f aca="false" t="array" ref="G29:G29">COUNT(IF('Bid Log'!$AA$2:$AA$402=Tables!J$4,IF('Bid Log'!$M$2:$M$402=Tables!$G3,'Bid Log'!$A$2:$A$402)))</f>
        <v>25</v>
      </c>
      <c r="H29" s="80" t="n">
        <f aca="false" t="array" ref="H29:H29">SUM(IF('Bid Log'!$AA$2:$AA$402=Tables!J$4,IF('Bid Log'!$M$2:$M$402=Tables!$G3,'Bid Log'!$P$2:$P$402)))</f>
        <v>12198487</v>
      </c>
      <c r="I29" s="74" t="n">
        <f aca="false" t="array" ref="I29:I29">COUNT(IF('Bid Log'!$AA$2:$AA$402=Tables!J$5,IF('Bid Log'!$M$2:$M$402=Tables!$G3,'Bid Log'!$A$2:$A$402)))</f>
        <v>26</v>
      </c>
      <c r="J29" s="80" t="n">
        <f aca="false" t="array" ref="J29:J29">SUM(IF('Bid Log'!$AA$2:$AA$402=Tables!J$5,IF('Bid Log'!$M$2:$M$402=Tables!$G3,'Bid Log'!$P$2:$P$402)))</f>
        <v>14000511</v>
      </c>
      <c r="K29" s="74" t="n">
        <f aca="false" t="array" ref="K29:K29">COUNT(IF('Bid Log'!$AA$2:$AA$402=Tables!J$6,IF('Bid Log'!$M$2:$M$402=Tables!$G3,'Bid Log'!$A$2:$A$402)))</f>
        <v>14</v>
      </c>
      <c r="L29" s="80" t="n">
        <f aca="false" t="array" ref="L29:L29">SUM(IF('Bid Log'!$AA$2:$AA$402=Tables!J$6,IF('Bid Log'!$M$2:$M$402=Tables!$G3,'Bid Log'!$P$2:$P$402)))</f>
        <v>5298844</v>
      </c>
      <c r="M29" s="74" t="n">
        <f aca="false" t="array" ref="M29:M29">COUNT(IF('Bid Log'!$AA$2:$AA$402=Tables!J$7,IF('Bid Log'!$M$2:$M$402=Tables!$G3,'Bid Log'!$A$2:$A$402)))</f>
        <v>4</v>
      </c>
      <c r="N29" s="80" t="n">
        <f aca="false" t="array" ref="N29:N29">SUM(IF('Bid Log'!$AA$2:$AA$402=Tables!J$7,IF('Bid Log'!$M$2:$M$402=Tables!$G3,'Bid Log'!$P$2:$P$402)))</f>
        <v>1310413</v>
      </c>
      <c r="O29" s="74" t="n">
        <f aca="false" t="array" ref="O29:O29">COUNT(IF('Bid Log'!$AA$2:$AA$402=Tables!J$8,IF('Bid Log'!$M$2:$M$402=Tables!$G3,'Bid Log'!$A$2:$A$402)))</f>
        <v>5</v>
      </c>
      <c r="P29" s="80" t="n">
        <f aca="false" t="array" ref="P29:P29">SUM(IF('Bid Log'!$AA$2:$AA$402=Tables!J$8,IF('Bid Log'!$M$2:$M$402=Tables!$G3,'Bid Log'!$P$2:$P$402)))</f>
        <v>38608</v>
      </c>
      <c r="Q29" s="74" t="n">
        <f aca="false" t="array" ref="Q29:Q29">COUNT(IF('Bid Log'!$AA$2:$AA$402=Tables!J$9,IF('Bid Log'!$M$2:$M$402=Tables!$G3,'Bid Log'!$A$2:$A$402)))</f>
        <v>0</v>
      </c>
      <c r="R29" s="80" t="n">
        <f aca="false" t="array" ref="R29:R29">SUM(IF('Bid Log'!$AA$2:$AA$402=Tables!J$9,IF('Bid Log'!$M$2:$M$402=Tables!$G3,'Bid Log'!$P$2:$P$402)))</f>
        <v>0</v>
      </c>
      <c r="S29" s="74" t="n">
        <f aca="false" t="array" ref="S29:S29">COUNT(IF('Bid Log'!$AA$2:$AA$402=Tables!J$10,IF('Bid Log'!$M$2:$M$402=Tables!$G3,'Bid Log'!$A$2:$A$402)))</f>
        <v>6</v>
      </c>
      <c r="T29" s="80" t="n">
        <f aca="false" t="array" ref="T29:T29">SUM(IF('Bid Log'!$AA$2:$AA$402=Tables!J$10,IF('Bid Log'!$M$2:$M$402=Tables!$G3,'Bid Log'!$P$2:$P$402)))</f>
        <v>0</v>
      </c>
      <c r="U29" s="74" t="n">
        <f aca="false" t="array" ref="U29:U29">COUNT(IF('Bid Log'!$AA$2:$AA$402=tables!#ref!,IF('Bid Log'!$M$2:$M$402=Tables!$G3,'Bid Log'!$A$2:$A$402)))</f>
        <v>0</v>
      </c>
      <c r="V29" s="80" t="e">
        <f aca="false" t="array" ref="V29:V29">SUM(IF('Bid Log'!$AA$2:$AA$402=tables!#ref!,IF('Bid Log'!$M$2:$M$402=Tables!$G3,'Bid Log'!$P$2:$P$402)))</f>
        <v>#NAME?</v>
      </c>
      <c r="W29" s="81" t="n">
        <f aca="false">SUM(D29/B29)</f>
        <v>0.175438596491228</v>
      </c>
      <c r="X29" s="81" t="n">
        <f aca="false">SUM(E29/C29)</f>
        <v>0.530681134540392</v>
      </c>
      <c r="Y29" s="80" t="n">
        <f aca="false" t="array" ref="Y29:Y29">SUM(IF('Bid Log'!$M$2:$M$402=Tables!$G3,'Bid Log'!$Z$2:$Z$402))</f>
        <v>0</v>
      </c>
      <c r="Z29" s="81" t="n">
        <f aca="false">SUM(Y29/C29)</f>
        <v>0</v>
      </c>
      <c r="AA29" s="80" t="n">
        <f aca="false" t="array" ref="AA29:AA29">SUM(IF('Bid Log'!$M$2:$M$402=Tables!$G3,'Bid Log'!$AI$2:$AI$402))</f>
        <v>0</v>
      </c>
      <c r="AB29" s="81" t="e">
        <f aca="false">SUM(AA29/F29)</f>
        <v>#DIV/0!</v>
      </c>
    </row>
    <row r="30" customFormat="false" ht="11.25" hidden="false" customHeight="false" outlineLevel="0" collapsed="false">
      <c r="A30" s="72" t="str">
        <f aca="false">Tables!G4</f>
        <v>P.M.</v>
      </c>
      <c r="B30" s="73" t="n">
        <f aca="false" t="array" ref="B30:B30">COUNT(IF('Bid Log'!$M$2:$M$402=Tables!$G4,'Bid Log'!$A$2:$A$402))</f>
        <v>12</v>
      </c>
      <c r="C30" s="80" t="n">
        <f aca="false" t="array" ref="C30:C30">SUM(IF('Bid Log'!$M$2:$M$402=Tables!$G4,'Bid Log'!$P$2:$P$402))</f>
        <v>572460</v>
      </c>
      <c r="D30" s="73" t="n">
        <f aca="false" t="array" ref="D30:D30">COUNT(IF('Bid Log'!$AA$2:$AA$402=Tables!J$3,IF('Bid Log'!$M$2:$M$402=Tables!$G4,'Bid Log'!$A$2:$A$402)))</f>
        <v>0</v>
      </c>
      <c r="E30" s="80" t="n">
        <f aca="false" t="array" ref="E30:E30">SUM(IF('Bid Log'!$AA$2:$AA$402=Tables!J$3,IF('Bid Log'!$M$2:$M$402=Tables!$G4,'Bid Log'!$P$2:$P$402)))</f>
        <v>0</v>
      </c>
      <c r="F30" s="80" t="n">
        <f aca="false" t="array" ref="F30:F30">SUM(IF('Bid Log'!$AA$2:$AA$402=Tables!J$3,IF('Bid Log'!$M$2:$M$402=Tables!$G4,'Bid Log'!$AH$2:$AH$402)))</f>
        <v>0</v>
      </c>
      <c r="G30" s="74" t="n">
        <f aca="false" t="array" ref="G30:G30">COUNT(IF('Bid Log'!$AA$2:$AA$402=Tables!J$4,IF('Bid Log'!$M$2:$M$402=Tables!$G4,'Bid Log'!$A$2:$A$402)))</f>
        <v>0</v>
      </c>
      <c r="H30" s="80" t="n">
        <f aca="false" t="array" ref="H30:H30">SUM(IF('Bid Log'!$AA$2:$AA$402=Tables!J$4,IF('Bid Log'!$M$2:$M$402=Tables!$G4,'Bid Log'!$P$2:$P$402)))</f>
        <v>0</v>
      </c>
      <c r="I30" s="74" t="n">
        <f aca="false" t="array" ref="I30:I30">COUNT(IF('Bid Log'!$AA$2:$AA$402=Tables!J$5,IF('Bid Log'!$M$2:$M$402=Tables!$G4,'Bid Log'!$A$2:$A$402)))</f>
        <v>3</v>
      </c>
      <c r="J30" s="80" t="n">
        <f aca="false" t="array" ref="J30:J30">SUM(IF('Bid Log'!$AA$2:$AA$402=Tables!J$5,IF('Bid Log'!$M$2:$M$402=Tables!$G4,'Bid Log'!$P$2:$P$402)))</f>
        <v>483459</v>
      </c>
      <c r="K30" s="74" t="n">
        <f aca="false" t="array" ref="K30:K30">COUNT(IF('Bid Log'!$AA$2:$AA$402=Tables!J$6,IF('Bid Log'!$M$2:$M$402=Tables!$G4,'Bid Log'!$A$2:$A$402)))</f>
        <v>4</v>
      </c>
      <c r="L30" s="80" t="n">
        <f aca="false" t="array" ref="L30:L30">SUM(IF('Bid Log'!$AA$2:$AA$402=Tables!J$6,IF('Bid Log'!$M$2:$M$402=Tables!$G4,'Bid Log'!$P$2:$P$402)))</f>
        <v>47946</v>
      </c>
      <c r="M30" s="74" t="n">
        <f aca="false" t="array" ref="M30:M30">COUNT(IF('Bid Log'!$AA$2:$AA$402=Tables!J$7,IF('Bid Log'!$M$2:$M$402=Tables!$G4,'Bid Log'!$A$2:$A$402)))</f>
        <v>0</v>
      </c>
      <c r="N30" s="80" t="n">
        <f aca="false" t="array" ref="N30:N30">SUM(IF('Bid Log'!$AA$2:$AA$402=Tables!J$7,IF('Bid Log'!$M$2:$M$402=Tables!$G4,'Bid Log'!$P$2:$P$402)))</f>
        <v>0</v>
      </c>
      <c r="O30" s="74" t="n">
        <f aca="false" t="array" ref="O30:O30">COUNT(IF('Bid Log'!$AA$2:$AA$402=Tables!J$8,IF('Bid Log'!$M$2:$M$402=Tables!$G4,'Bid Log'!$A$2:$A$402)))</f>
        <v>0</v>
      </c>
      <c r="P30" s="80" t="n">
        <f aca="false" t="array" ref="P30:P30">SUM(IF('Bid Log'!$AA$2:$AA$402=Tables!J$8,IF('Bid Log'!$M$2:$M$402=Tables!$G4,'Bid Log'!$P$2:$P$402)))</f>
        <v>0</v>
      </c>
      <c r="Q30" s="74" t="n">
        <f aca="false" t="array" ref="Q30:Q30">COUNT(IF('Bid Log'!$AA$2:$AA$402=Tables!J$9,IF('Bid Log'!$M$2:$M$402=Tables!$G4,'Bid Log'!$A$2:$A$402)))</f>
        <v>0</v>
      </c>
      <c r="R30" s="80" t="n">
        <f aca="false" t="array" ref="R30:R30">SUM(IF('Bid Log'!$AA$2:$AA$402=Tables!J$9,IF('Bid Log'!$M$2:$M$402=Tables!$G4,'Bid Log'!$P$2:$P$402)))</f>
        <v>0</v>
      </c>
      <c r="S30" s="74" t="n">
        <f aca="false" t="array" ref="S30:S30">COUNT(IF('Bid Log'!$AA$2:$AA$402=Tables!J$10,IF('Bid Log'!$M$2:$M$402=Tables!$G4,'Bid Log'!$A$2:$A$402)))</f>
        <v>1</v>
      </c>
      <c r="T30" s="80" t="n">
        <f aca="false" t="array" ref="T30:T30">SUM(IF('Bid Log'!$AA$2:$AA$402=Tables!J$10,IF('Bid Log'!$M$2:$M$402=Tables!$G4,'Bid Log'!$P$2:$P$402)))</f>
        <v>0</v>
      </c>
      <c r="U30" s="74" t="n">
        <f aca="false" t="array" ref="U30:U30">COUNT(IF('Bid Log'!$AA$2:$AA$402=tables!#ref!,IF('Bid Log'!$M$2:$M$402=Tables!$G4,'Bid Log'!$A$2:$A$402)))</f>
        <v>0</v>
      </c>
      <c r="V30" s="80" t="e">
        <f aca="false" t="array" ref="V30:V30">SUM(IF('Bid Log'!$AA$2:$AA$402=tables!#ref!,IF('Bid Log'!$M$2:$M$402=Tables!$G4,'Bid Log'!$P$2:$P$402)))</f>
        <v>#NAME?</v>
      </c>
      <c r="W30" s="81" t="n">
        <f aca="false">SUM(D30/B30)</f>
        <v>0</v>
      </c>
      <c r="X30" s="81" t="n">
        <f aca="false">SUM(E30/C30)</f>
        <v>0</v>
      </c>
      <c r="Y30" s="80" t="n">
        <f aca="false" t="array" ref="Y30:Y30">SUM(IF('Bid Log'!$M$2:$M$402=Tables!$G2,'Bid Log'!$Z$2:$Z$402))</f>
        <v>0</v>
      </c>
      <c r="Z30" s="81" t="n">
        <f aca="false">SUM(Y30/C30)</f>
        <v>0</v>
      </c>
      <c r="AA30" s="80" t="n">
        <f aca="false" t="array" ref="AA30:AA30">SUM(IF('Bid Log'!$M$2:$M$402=Tables!$G2,'Bid Log'!$AI$2:$AI$402))</f>
        <v>0</v>
      </c>
      <c r="AB30" s="81" t="e">
        <f aca="false">SUM(AA30/F30)</f>
        <v>#DIV/0!</v>
      </c>
    </row>
    <row r="31" customFormat="false" ht="11.25" hidden="false" customHeight="false" outlineLevel="0" collapsed="false">
      <c r="A31" s="72" t="str">
        <f aca="false">Tables!G5</f>
        <v>S.P.</v>
      </c>
      <c r="B31" s="73" t="n">
        <f aca="false" t="array" ref="B31:B31">COUNT(IF('Bid Log'!$M$2:$M$402=Tables!$G5,'Bid Log'!$A$2:$A$402))</f>
        <v>268</v>
      </c>
      <c r="C31" s="80" t="n">
        <f aca="false" t="array" ref="C31:C31">SUM(IF('Bid Log'!$M$2:$M$402=Tables!$G5,'Bid Log'!$P$2:$P$402))</f>
        <v>7618777.37</v>
      </c>
      <c r="D31" s="73" t="n">
        <f aca="false" t="array" ref="D31:D31">COUNT(IF('Bid Log'!$AA$2:$AA$402=Tables!J$3,IF('Bid Log'!$M$2:$M$402=Tables!$G5,'Bid Log'!$A$2:$A$402)))</f>
        <v>119</v>
      </c>
      <c r="E31" s="80" t="n">
        <f aca="false" t="array" ref="E31:E31">SUM(IF('Bid Log'!$AA$2:$AA$402=Tables!J$3,IF('Bid Log'!$M$2:$M$402=Tables!$G5,'Bid Log'!$P$2:$P$402)))</f>
        <v>1878649</v>
      </c>
      <c r="F31" s="80" t="n">
        <f aca="false" t="array" ref="F31:F31">SUM(IF('Bid Log'!$AA$2:$AA$402=Tables!J$3,IF('Bid Log'!$M$2:$M$402=Tables!$G5,'Bid Log'!$AH$2:$AH$402)))</f>
        <v>0</v>
      </c>
      <c r="G31" s="74" t="n">
        <f aca="false" t="array" ref="G31:G31">COUNT(IF('Bid Log'!$AA$2:$AA$402=Tables!J$4,IF('Bid Log'!$M$2:$M$402=Tables!$G5,'Bid Log'!$A$2:$A$402)))</f>
        <v>3</v>
      </c>
      <c r="H31" s="80" t="n">
        <f aca="false" t="array" ref="H31:H31">SUM(IF('Bid Log'!$AA$2:$AA$402=Tables!J$4,IF('Bid Log'!$M$2:$M$402=Tables!$G5,'Bid Log'!$P$2:$P$402)))</f>
        <v>172030</v>
      </c>
      <c r="I31" s="74" t="n">
        <f aca="false" t="array" ref="I31:I31">COUNT(IF('Bid Log'!$AA$2:$AA$402=Tables!J$5,IF('Bid Log'!$M$2:$M$402=Tables!$G5,'Bid Log'!$A$2:$A$402)))</f>
        <v>57</v>
      </c>
      <c r="J31" s="80" t="n">
        <f aca="false" t="array" ref="J31:J31">SUM(IF('Bid Log'!$AA$2:$AA$402=Tables!J$5,IF('Bid Log'!$M$2:$M$402=Tables!$G5,'Bid Log'!$P$2:$P$402)))</f>
        <v>3316513.37</v>
      </c>
      <c r="K31" s="74" t="n">
        <f aca="false" t="array" ref="K31:K31">COUNT(IF('Bid Log'!$AA$2:$AA$402=Tables!J$6,IF('Bid Log'!$M$2:$M$402=Tables!$G5,'Bid Log'!$A$2:$A$402)))</f>
        <v>35</v>
      </c>
      <c r="L31" s="80" t="n">
        <f aca="false" t="array" ref="L31:L31">SUM(IF('Bid Log'!$AA$2:$AA$402=Tables!J$6,IF('Bid Log'!$M$2:$M$402=Tables!$G5,'Bid Log'!$P$2:$P$402)))</f>
        <v>1725675</v>
      </c>
      <c r="M31" s="74" t="n">
        <f aca="false" t="array" ref="M31:M31">COUNT(IF('Bid Log'!$AA$2:$AA$402=Tables!J$7,IF('Bid Log'!$M$2:$M$402=Tables!$G5,'Bid Log'!$A$2:$A$402)))</f>
        <v>20</v>
      </c>
      <c r="N31" s="80" t="n">
        <f aca="false" t="array" ref="N31:N31">SUM(IF('Bid Log'!$AA$2:$AA$402=Tables!J$7,IF('Bid Log'!$M$2:$M$402=Tables!$G5,'Bid Log'!$P$2:$P$402)))</f>
        <v>509124</v>
      </c>
      <c r="O31" s="74" t="n">
        <f aca="false" t="array" ref="O31:O31">COUNT(IF('Bid Log'!$AA$2:$AA$402=Tables!J$8,IF('Bid Log'!$M$2:$M$402=Tables!$G5,'Bid Log'!$A$2:$A$402)))</f>
        <v>3</v>
      </c>
      <c r="P31" s="80" t="n">
        <f aca="false" t="array" ref="P31:P31">SUM(IF('Bid Log'!$AA$2:$AA$402=Tables!J$8,IF('Bid Log'!$M$2:$M$402=Tables!$G5,'Bid Log'!$P$2:$P$402)))</f>
        <v>0</v>
      </c>
      <c r="Q31" s="74" t="n">
        <f aca="false" t="array" ref="Q31:Q31">COUNT(IF('Bid Log'!$AA$2:$AA$402=Tables!J$9,IF('Bid Log'!$M$2:$M$402=Tables!$G5,'Bid Log'!$A$2:$A$402)))</f>
        <v>0</v>
      </c>
      <c r="R31" s="80" t="n">
        <f aca="false" t="array" ref="R31:R31">SUM(IF('Bid Log'!$AA$2:$AA$402=Tables!J$9,IF('Bid Log'!$M$2:$M$402=Tables!$G5,'Bid Log'!$P$2:$P$402)))</f>
        <v>0</v>
      </c>
      <c r="S31" s="74" t="n">
        <f aca="false" t="array" ref="S31:S31">COUNT(IF('Bid Log'!$AA$2:$AA$402=Tables!J$10,IF('Bid Log'!$M$2:$M$402=Tables!$G5,'Bid Log'!$A$2:$A$402)))</f>
        <v>4</v>
      </c>
      <c r="T31" s="80" t="n">
        <f aca="false" t="array" ref="T31:T31">SUM(IF('Bid Log'!$AA$2:$AA$402=Tables!J$10,IF('Bid Log'!$M$2:$M$402=Tables!$G5,'Bid Log'!$P$2:$P$402)))</f>
        <v>8000</v>
      </c>
      <c r="U31" s="74" t="n">
        <f aca="false" t="array" ref="U31:U31">COUNT(IF('Bid Log'!$AA$2:$AA$402=tables!#ref!,IF('Bid Log'!$M$2:$M$402=Tables!$G5,'Bid Log'!$A$2:$A$402)))</f>
        <v>0</v>
      </c>
      <c r="V31" s="80" t="e">
        <f aca="false" t="array" ref="V31:V31">SUM(IF('Bid Log'!$AA$2:$AA$402=tables!#ref!,IF('Bid Log'!$M$2:$M$402=Tables!$G5,'Bid Log'!$P$2:$P$402)))</f>
        <v>#NAME?</v>
      </c>
      <c r="W31" s="81" t="n">
        <f aca="false">SUM(D31/B31)</f>
        <v>0.444029850746269</v>
      </c>
      <c r="X31" s="81" t="n">
        <f aca="false">SUM(E31/C31)</f>
        <v>0.246581427539469</v>
      </c>
      <c r="Y31" s="80" t="n">
        <f aca="false" t="array" ref="Y31:Y31">SUM(IF('Bid Log'!$M$2:$M$402=Tables!$G3,'Bid Log'!$Z$2:$Z$402))</f>
        <v>0</v>
      </c>
      <c r="Z31" s="81" t="n">
        <f aca="false">SUM(Y31/C31)</f>
        <v>0</v>
      </c>
      <c r="AA31" s="80" t="n">
        <f aca="false" t="array" ref="AA31:AA31">SUM(IF('Bid Log'!$M$2:$M$402=Tables!$G3,'Bid Log'!$AI$2:$AI$402))</f>
        <v>0</v>
      </c>
      <c r="AB31" s="81" t="e">
        <f aca="false">SUM(AA31/F31)</f>
        <v>#DIV/0!</v>
      </c>
    </row>
    <row r="32" customFormat="false" ht="11.25" hidden="false" customHeight="false" outlineLevel="0" collapsed="false">
      <c r="A32" s="72" t="str">
        <f aca="false">Tables!G6</f>
        <v>F.A.</v>
      </c>
      <c r="B32" s="73" t="n">
        <f aca="false" t="array" ref="B32:B32">COUNT(IF('Bid Log'!$M$2:$M$402=Tables!$G6,'Bid Log'!$A$2:$A$402))</f>
        <v>0</v>
      </c>
      <c r="C32" s="80" t="n">
        <f aca="false" t="array" ref="C32:C32">SUM(IF('Bid Log'!$M$2:$M$402=Tables!$G6,'Bid Log'!$P$2:$P$402))</f>
        <v>0</v>
      </c>
      <c r="D32" s="73" t="n">
        <f aca="false" t="array" ref="D32:D32">COUNT(IF('Bid Log'!$AA$2:$AA$402=Tables!J$3,IF('Bid Log'!$M$2:$M$402=Tables!$G6,'Bid Log'!$A$2:$A$402)))</f>
        <v>0</v>
      </c>
      <c r="E32" s="80" t="n">
        <f aca="false" t="array" ref="E32:E32">SUM(IF('Bid Log'!$AA$2:$AA$402=Tables!J$3,IF('Bid Log'!$M$2:$M$402=Tables!$G6,'Bid Log'!$P$2:$P$402)))</f>
        <v>0</v>
      </c>
      <c r="F32" s="80" t="n">
        <f aca="false" t="array" ref="F32:F32">SUM(IF('Bid Log'!$AA$2:$AA$402=Tables!J$3,IF('Bid Log'!$M$2:$M$402=Tables!$G6,'Bid Log'!$AH$2:$AH$402)))</f>
        <v>0</v>
      </c>
      <c r="G32" s="74" t="n">
        <f aca="false" t="array" ref="G32:G32">COUNT(IF('Bid Log'!$AA$2:$AA$402=Tables!J$4,IF('Bid Log'!$M$2:$M$402=Tables!$G6,'Bid Log'!$A$2:$A$402)))</f>
        <v>0</v>
      </c>
      <c r="H32" s="80" t="n">
        <f aca="false" t="array" ref="H32:H32">SUM(IF('Bid Log'!$AA$2:$AA$402=Tables!J$4,IF('Bid Log'!$M$2:$M$402=Tables!$G6,'Bid Log'!$P$2:$P$402)))</f>
        <v>0</v>
      </c>
      <c r="I32" s="74" t="n">
        <f aca="false" t="array" ref="I32:I32">COUNT(IF('Bid Log'!$AA$2:$AA$402=Tables!J$5,IF('Bid Log'!$M$2:$M$402=Tables!$G6,'Bid Log'!$A$2:$A$402)))</f>
        <v>0</v>
      </c>
      <c r="J32" s="80" t="n">
        <f aca="false" t="array" ref="J32:J32">SUM(IF('Bid Log'!$AA$2:$AA$402=Tables!J$5,IF('Bid Log'!$M$2:$M$402=Tables!$G6,'Bid Log'!$P$2:$P$402)))</f>
        <v>0</v>
      </c>
      <c r="K32" s="74" t="n">
        <f aca="false" t="array" ref="K32:K32">COUNT(IF('Bid Log'!$AA$2:$AA$402=Tables!J$6,IF('Bid Log'!$M$2:$M$402=Tables!$G6,'Bid Log'!$A$2:$A$402)))</f>
        <v>0</v>
      </c>
      <c r="L32" s="80" t="n">
        <f aca="false" t="array" ref="L32:L32">SUM(IF('Bid Log'!$AA$2:$AA$402=Tables!J$6,IF('Bid Log'!$M$2:$M$402=Tables!$G6,'Bid Log'!$P$2:$P$402)))</f>
        <v>0</v>
      </c>
      <c r="M32" s="74" t="n">
        <f aca="false" t="array" ref="M32:M32">COUNT(IF('Bid Log'!$AA$2:$AA$402=Tables!J$7,IF('Bid Log'!$M$2:$M$402=Tables!$G6,'Bid Log'!$A$2:$A$402)))</f>
        <v>0</v>
      </c>
      <c r="N32" s="80" t="n">
        <f aca="false" t="array" ref="N32:N32">SUM(IF('Bid Log'!$AA$2:$AA$402=Tables!J$7,IF('Bid Log'!$M$2:$M$402=Tables!$G6,'Bid Log'!$P$2:$P$402)))</f>
        <v>0</v>
      </c>
      <c r="O32" s="74" t="n">
        <f aca="false" t="array" ref="O32:O32">COUNT(IF('Bid Log'!$AA$2:$AA$402=Tables!J$8,IF('Bid Log'!$M$2:$M$402=Tables!$G6,'Bid Log'!$A$2:$A$402)))</f>
        <v>0</v>
      </c>
      <c r="P32" s="80" t="n">
        <f aca="false" t="array" ref="P32:P32">SUM(IF('Bid Log'!$AA$2:$AA$402=Tables!J$8,IF('Bid Log'!$M$2:$M$402=Tables!$G6,'Bid Log'!$P$2:$P$402)))</f>
        <v>0</v>
      </c>
      <c r="Q32" s="74" t="n">
        <f aca="false" t="array" ref="Q32:Q32">COUNT(IF('Bid Log'!$AA$2:$AA$402=Tables!J$9,IF('Bid Log'!$M$2:$M$402=Tables!$G6,'Bid Log'!$A$2:$A$402)))</f>
        <v>0</v>
      </c>
      <c r="R32" s="80" t="n">
        <f aca="false" t="array" ref="R32:R32">SUM(IF('Bid Log'!$AA$2:$AA$402=Tables!J$9,IF('Bid Log'!$M$2:$M$402=Tables!$G6,'Bid Log'!$P$2:$P$402)))</f>
        <v>0</v>
      </c>
      <c r="S32" s="74" t="n">
        <f aca="false" t="array" ref="S32:S32">COUNT(IF('Bid Log'!$AA$2:$AA$402=Tables!J$10,IF('Bid Log'!$M$2:$M$402=Tables!$G6,'Bid Log'!$A$2:$A$402)))</f>
        <v>0</v>
      </c>
      <c r="T32" s="80" t="n">
        <f aca="false" t="array" ref="T32:T32">SUM(IF('Bid Log'!$AA$2:$AA$402=Tables!J$10,IF('Bid Log'!$M$2:$M$402=Tables!$G6,'Bid Log'!$P$2:$P$402)))</f>
        <v>0</v>
      </c>
      <c r="U32" s="74" t="n">
        <f aca="false" t="array" ref="U32:U32">COUNT(IF('Bid Log'!$AA$2:$AA$402=tables!#ref!,IF('Bid Log'!$M$2:$M$402=Tables!$G6,'Bid Log'!$A$2:$A$402)))</f>
        <v>0</v>
      </c>
      <c r="V32" s="80" t="e">
        <f aca="false" t="array" ref="V32:V32">SUM(IF('Bid Log'!$AA$2:$AA$402=tables!#ref!,IF('Bid Log'!$M$2:$M$402=Tables!$G6,'Bid Log'!$P$2:$P$402)))</f>
        <v>#NAME?</v>
      </c>
      <c r="W32" s="87" t="e">
        <f aca="false">SUM(D32/B32)</f>
        <v>#DIV/0!</v>
      </c>
      <c r="X32" s="87" t="e">
        <f aca="false">SUM(E32/C32)</f>
        <v>#DIV/0!</v>
      </c>
      <c r="Y32" s="80" t="n">
        <f aca="false" t="array" ref="Y32:Y32">SUM(IF('Bid Log'!$M$2:$M$402=Tables!$G4,'Bid Log'!$Z$2:$Z$402))</f>
        <v>0</v>
      </c>
      <c r="Z32" s="81" t="e">
        <f aca="false">SUM(Y32/C32)</f>
        <v>#DIV/0!</v>
      </c>
      <c r="AA32" s="80" t="n">
        <f aca="false" t="array" ref="AA32:AA32">SUM(IF('Bid Log'!$M$2:$M$402=Tables!$G4,'Bid Log'!$AI$2:$AI$402))</f>
        <v>0</v>
      </c>
      <c r="AB32" s="81" t="e">
        <f aca="false">SUM(AA32/F32)</f>
        <v>#DIV/0!</v>
      </c>
    </row>
    <row r="33" s="83" customFormat="true" ht="11.25" hidden="false" customHeight="false" outlineLevel="0" collapsed="false">
      <c r="B33" s="84" t="n">
        <f aca="false">SUM(B29:B32)</f>
        <v>394</v>
      </c>
      <c r="C33" s="86" t="n">
        <f aca="false">SUM(C29:C32)</f>
        <v>79655136.37</v>
      </c>
      <c r="D33" s="84" t="n">
        <f aca="false">SUM(D29:D32)</f>
        <v>139</v>
      </c>
      <c r="E33" s="86" t="n">
        <f aca="false">SUM(E29:E32)</f>
        <v>39803192</v>
      </c>
      <c r="F33" s="86" t="n">
        <f aca="false">SUM(F29:F32)</f>
        <v>0</v>
      </c>
      <c r="G33" s="84" t="n">
        <f aca="false">SUM(G29:G32)</f>
        <v>28</v>
      </c>
      <c r="H33" s="86" t="n">
        <f aca="false">SUM(H29:H32)</f>
        <v>12370517</v>
      </c>
      <c r="I33" s="84" t="n">
        <f aca="false">SUM(I29:I32)</f>
        <v>86</v>
      </c>
      <c r="J33" s="86" t="n">
        <f aca="false">SUM(J29:J32)</f>
        <v>17800483.37</v>
      </c>
      <c r="K33" s="84" t="n">
        <f aca="false">SUM(K29:K32)</f>
        <v>53</v>
      </c>
      <c r="L33" s="86" t="n">
        <f aca="false">SUM(L29:L32)</f>
        <v>7072465</v>
      </c>
      <c r="M33" s="84" t="n">
        <f aca="false">SUM(M29:M32)</f>
        <v>24</v>
      </c>
      <c r="N33" s="86" t="n">
        <f aca="false">SUM(N29:N32)</f>
        <v>1819537</v>
      </c>
      <c r="O33" s="84" t="n">
        <f aca="false">SUM(O29:O32)</f>
        <v>8</v>
      </c>
      <c r="P33" s="86" t="n">
        <f aca="false">SUM(P29:P32)</f>
        <v>38608</v>
      </c>
      <c r="Q33" s="84" t="n">
        <f aca="false">SUM(Q29:Q32)</f>
        <v>0</v>
      </c>
      <c r="R33" s="86" t="n">
        <f aca="false">SUM(R29:R32)</f>
        <v>0</v>
      </c>
      <c r="S33" s="84" t="n">
        <f aca="false">SUM(S29:S32)</f>
        <v>11</v>
      </c>
      <c r="T33" s="86" t="n">
        <f aca="false">SUM(T29:T32)</f>
        <v>8000</v>
      </c>
      <c r="U33" s="84" t="n">
        <f aca="false">SUM(U29:U32)</f>
        <v>0</v>
      </c>
      <c r="V33" s="86" t="e">
        <f aca="false">SUM(V29:V32)</f>
        <v>#NAME?</v>
      </c>
      <c r="W33" s="81" t="n">
        <f aca="false">SUM(D33/B33)</f>
        <v>0.352791878172589</v>
      </c>
      <c r="X33" s="81" t="n">
        <f aca="false">SUM(E33/C33)</f>
        <v>0.499693978491396</v>
      </c>
      <c r="Y33" s="86" t="n">
        <f aca="false">SUM(Y29:Y32)</f>
        <v>0</v>
      </c>
      <c r="Z33" s="85" t="n">
        <f aca="false">SUM(Y33/C33)</f>
        <v>0</v>
      </c>
      <c r="AA33" s="86" t="n">
        <f aca="false">SUM(AA29:AA32)</f>
        <v>0</v>
      </c>
      <c r="AB33" s="85" t="n">
        <f aca="false">SUM(AA33/E33)</f>
        <v>0</v>
      </c>
    </row>
    <row r="34" customFormat="false" ht="11.25" hidden="false" customHeight="false" outlineLevel="0" collapsed="false">
      <c r="A34" s="78" t="str">
        <f aca="false">Tables!D2</f>
        <v>Bid Type</v>
      </c>
      <c r="C34" s="80"/>
      <c r="E34" s="80"/>
      <c r="F34" s="80"/>
      <c r="H34" s="80"/>
      <c r="J34" s="80"/>
      <c r="L34" s="80"/>
      <c r="N34" s="80"/>
      <c r="P34" s="80"/>
      <c r="R34" s="80"/>
      <c r="T34" s="80"/>
      <c r="V34" s="80"/>
      <c r="W34" s="80"/>
    </row>
    <row r="35" customFormat="false" ht="11.25" hidden="false" customHeight="false" outlineLevel="0" collapsed="false">
      <c r="A35" s="72" t="str">
        <f aca="false">Tables!D3</f>
        <v>Negotiated</v>
      </c>
      <c r="B35" s="73" t="n">
        <f aca="false" t="array" ref="B35:B35">COUNT(IF('Bid Log'!$J$2:$J$402=Tables!$D3,'Bid Log'!$A$2:$A$402))</f>
        <v>26</v>
      </c>
      <c r="C35" s="80" t="n">
        <f aca="false" t="array" ref="C35:C35">SUM(IF('Bid Log'!$J$2:$J$402=Tables!$D3,'Bid Log'!$P$2:$P$402))</f>
        <v>521182</v>
      </c>
      <c r="D35" s="73" t="n">
        <f aca="false" t="array" ref="D35:D35">COUNT(IF('Bid Log'!$AA$2:$AA$402=Tables!J$3,IF('Bid Log'!$J$2:$J$402=Tables!$D3,'Bid Log'!$A$2:$A$402)))</f>
        <v>9</v>
      </c>
      <c r="E35" s="80" t="n">
        <f aca="false" t="array" ref="E35:E35">SUM(IF('Bid Log'!$AA$2:$AA$402=Tables!J$3,IF('Bid Log'!$J$2:$J$402=Tables!$D3,'Bid Log'!$P$2:$P$402)))</f>
        <v>69163</v>
      </c>
      <c r="F35" s="80" t="n">
        <f aca="false" t="array" ref="F35:F35">SUM(IF('Bid Log'!$AA$2:$AA$402=Tables!J$3,IF('Bid Log'!$J$2:$J$402=Tables!$D3,'Bid Log'!$AH$2:$AH$402)))</f>
        <v>0</v>
      </c>
      <c r="G35" s="74" t="n">
        <f aca="false" t="array" ref="G35:G35">COUNT(IF('Bid Log'!$AA$2:$AA$402=Tables!J$4,IF('Bid Log'!$J$2:$J$402=Tables!$D3,'Bid Log'!$A$2:$A$402)))</f>
        <v>1</v>
      </c>
      <c r="H35" s="80" t="n">
        <f aca="false" t="array" ref="H35:H35">SUM(IF('Bid Log'!$AA$2:$AA$402=Tables!J$4,IF('Bid Log'!$J$2:$J$402=Tables!$D3,'Bid Log'!$P$2:$P$402)))</f>
        <v>24897</v>
      </c>
      <c r="I35" s="74" t="n">
        <f aca="false" t="array" ref="I35:I35">COUNT(IF('Bid Log'!$AA$2:$AA$402=Tables!J$5,IF('Bid Log'!$J$2:$J$402=Tables!$D3,'Bid Log'!$A$2:$A$402)))</f>
        <v>7</v>
      </c>
      <c r="J35" s="80" t="n">
        <f aca="false" t="array" ref="J35:J35">SUM(IF('Bid Log'!$AA$2:$AA$402=Tables!J$5,IF('Bid Log'!$J$2:$J$402=Tables!$D3,'Bid Log'!$P$2:$P$402)))</f>
        <v>387122</v>
      </c>
      <c r="K35" s="74" t="n">
        <f aca="false" t="array" ref="K35:K35">COUNT(IF('Bid Log'!$AA$2:$AA$402=Tables!J$6,IF('Bid Log'!$J$2:$J$402=Tables!$D3,'Bid Log'!$A$2:$A$402)))</f>
        <v>2</v>
      </c>
      <c r="L35" s="80" t="n">
        <f aca="false" t="array" ref="L35:L35">SUM(IF('Bid Log'!$AA$2:$AA$402=Tables!J$6,IF('Bid Log'!$J$2:$J$402=Tables!$D3,'Bid Log'!$P$2:$P$402)))</f>
        <v>40000</v>
      </c>
      <c r="M35" s="74" t="n">
        <f aca="false" t="array" ref="M35:M35">COUNT(IF('Bid Log'!$AA$2:$AA$402=Tables!J$7,IF('Bid Log'!$J$2:$J$402=Tables!$D3,'Bid Log'!$A$2:$A$402)))</f>
        <v>0</v>
      </c>
      <c r="N35" s="80" t="n">
        <f aca="false" t="array" ref="N35:N35">SUM(IF('Bid Log'!$AA$2:$AA$402=Tables!J$7,IF('Bid Log'!$J$2:$J$402=Tables!$D3,'Bid Log'!$P$2:$P$402)))</f>
        <v>0</v>
      </c>
      <c r="O35" s="74" t="n">
        <f aca="false" t="array" ref="O35:O35">COUNT(IF('Bid Log'!$AA$2:$AA$402=Tables!J$8,IF('Bid Log'!$J$2:$J$402=Tables!$D3,'Bid Log'!$A$2:$A$402)))</f>
        <v>0</v>
      </c>
      <c r="P35" s="80" t="n">
        <f aca="false" t="array" ref="P35:P35">SUM(IF('Bid Log'!$AA$2:$AA$402=Tables!J$8,IF('Bid Log'!$J$2:$J$402=Tables!$D3,'Bid Log'!$P$2:$P$402)))</f>
        <v>0</v>
      </c>
      <c r="Q35" s="74" t="n">
        <f aca="false" t="array" ref="Q35:Q35">COUNT(IF('Bid Log'!$AA$2:$AA$402=Tables!J$9,IF('Bid Log'!$J$2:$J$402=Tables!$D3,'Bid Log'!$A$2:$A$402)))</f>
        <v>0</v>
      </c>
      <c r="R35" s="80" t="n">
        <f aca="false" t="array" ref="R35:R35">SUM(IF('Bid Log'!$AA$2:$AA$402=Tables!J$9,IF('Bid Log'!$J$2:$J$402=Tables!$D3,'Bid Log'!$P$2:$P$402)))</f>
        <v>0</v>
      </c>
      <c r="S35" s="74" t="n">
        <f aca="false" t="array" ref="S35:S35">COUNT(IF('Bid Log'!$AA$2:$AA$402=Tables!J$10,IF('Bid Log'!$J$2:$J$402=Tables!$D3,'Bid Log'!$A$2:$A$402)))</f>
        <v>0</v>
      </c>
      <c r="T35" s="80" t="n">
        <f aca="false" t="array" ref="T35:T35">SUM(IF('Bid Log'!$AA$2:$AA$402=Tables!J$10,IF('Bid Log'!$J$2:$J$402=Tables!$D3,'Bid Log'!$P$2:$P$402)))</f>
        <v>0</v>
      </c>
      <c r="U35" s="74" t="n">
        <f aca="false" t="array" ref="U35:U35">COUNT(IF('Bid Log'!$AA$2:$AA$402=tables!#ref!,IF('Bid Log'!$J$2:$J$402=Tables!$D3,'Bid Log'!$A$2:$A$402)))</f>
        <v>0</v>
      </c>
      <c r="V35" s="80" t="e">
        <f aca="false" t="array" ref="V35:V35">SUM(IF('Bid Log'!$AA$2:$AA$402=tables!#ref!,IF('Bid Log'!$J$2:$J$402=Tables!$D3,'Bid Log'!$P$2:$P$402)))</f>
        <v>#NAME?</v>
      </c>
      <c r="W35" s="81" t="n">
        <f aca="false">SUM(D35/B35)</f>
        <v>0.346153846153846</v>
      </c>
      <c r="X35" s="81" t="n">
        <f aca="false">SUM(E35/C35)</f>
        <v>0.132704122552199</v>
      </c>
      <c r="Y35" s="80" t="n">
        <f aca="false" t="array" ref="Y35:Y35">SUM(IF('Bid Log'!$J$2:$J$402=Tables!$D3,'Bid Log'!$Z$2:$Z$402))</f>
        <v>0</v>
      </c>
      <c r="Z35" s="81" t="n">
        <f aca="false">SUM(Y35/C35)</f>
        <v>0</v>
      </c>
      <c r="AA35" s="80" t="n">
        <f aca="false" t="array" ref="AA35:AA35">SUM(IF('Bid Log'!$J$2:$J$402=Tables!$D3,'Bid Log'!$AI$2:$AI$402))</f>
        <v>0</v>
      </c>
      <c r="AB35" s="81" t="e">
        <f aca="false">SUM(AA35/F35)</f>
        <v>#DIV/0!</v>
      </c>
    </row>
    <row r="36" customFormat="false" ht="11.25" hidden="false" customHeight="false" outlineLevel="0" collapsed="false">
      <c r="A36" s="72" t="str">
        <f aca="false">Tables!D4</f>
        <v>Select Bid List</v>
      </c>
      <c r="B36" s="73" t="n">
        <f aca="false" t="array" ref="B36:B36">COUNT(IF('Bid Log'!$J$2:$J$402=Tables!$D4,'Bid Log'!$A$2:$A$402))</f>
        <v>298</v>
      </c>
      <c r="C36" s="80" t="n">
        <f aca="false" t="array" ref="C36:C36">SUM(IF('Bid Log'!$J$2:$J$402=Tables!$D4,'Bid Log'!$P$2:$P$402))</f>
        <v>60384422.37</v>
      </c>
      <c r="D36" s="73" t="n">
        <f aca="false" t="array" ref="D36:D36">COUNT(IF('Bid Log'!$AA$2:$AA$402=Tables!J$3,IF('Bid Log'!$J$2:$J$402=Tables!$D4,'Bid Log'!$A$2:$A$402)))</f>
        <v>118</v>
      </c>
      <c r="E36" s="80" t="n">
        <f aca="false" t="array" ref="E36:E36">SUM(IF('Bid Log'!$AA$2:$AA$402=Tables!J$3,IF('Bid Log'!$J$2:$J$402=Tables!$D4,'Bid Log'!$P$2:$P$402)))</f>
        <v>35475496</v>
      </c>
      <c r="F36" s="80" t="n">
        <f aca="false" t="array" ref="F36:F36">SUM(IF('Bid Log'!$AA$2:$AA$402=Tables!J$3,IF('Bid Log'!$J$2:$J$402=Tables!$D4,'Bid Log'!$AH$2:$AH$402)))</f>
        <v>0</v>
      </c>
      <c r="G36" s="74" t="n">
        <f aca="false" t="array" ref="G36:G36">COUNT(IF('Bid Log'!$AA$2:$AA$402=Tables!J$4,IF('Bid Log'!$J$2:$J$402=Tables!$D4,'Bid Log'!$A$2:$A$402)))</f>
        <v>18</v>
      </c>
      <c r="H36" s="80" t="n">
        <f aca="false" t="array" ref="H36:H36">SUM(IF('Bid Log'!$AA$2:$AA$402=Tables!J$4,IF('Bid Log'!$J$2:$J$402=Tables!$D4,'Bid Log'!$P$2:$P$402)))</f>
        <v>7526322</v>
      </c>
      <c r="I36" s="74" t="n">
        <f aca="false" t="array" ref="I36:I36">COUNT(IF('Bid Log'!$AA$2:$AA$402=Tables!J$5,IF('Bid Log'!$J$2:$J$402=Tables!$D4,'Bid Log'!$A$2:$A$402)))</f>
        <v>64</v>
      </c>
      <c r="J36" s="80" t="n">
        <f aca="false" t="array" ref="J36:J36">SUM(IF('Bid Log'!$AA$2:$AA$402=Tables!J$5,IF('Bid Log'!$J$2:$J$402=Tables!$D4,'Bid Log'!$P$2:$P$402)))</f>
        <v>14151940.37</v>
      </c>
      <c r="K36" s="74" t="n">
        <f aca="false" t="array" ref="K36:K36">COUNT(IF('Bid Log'!$AA$2:$AA$402=Tables!J$6,IF('Bid Log'!$J$2:$J$402=Tables!$D4,'Bid Log'!$A$2:$A$402)))</f>
        <v>37</v>
      </c>
      <c r="L36" s="80" t="n">
        <f aca="false" t="array" ref="L36:L36">SUM(IF('Bid Log'!$AA$2:$AA$402=Tables!J$6,IF('Bid Log'!$J$2:$J$402=Tables!$D4,'Bid Log'!$P$2:$P$402)))</f>
        <v>2284271</v>
      </c>
      <c r="M36" s="74" t="n">
        <f aca="false" t="array" ref="M36:M36">COUNT(IF('Bid Log'!$AA$2:$AA$402=Tables!J$7,IF('Bid Log'!$J$2:$J$402=Tables!$D4,'Bid Log'!$A$2:$A$402)))</f>
        <v>16</v>
      </c>
      <c r="N36" s="80" t="n">
        <f aca="false" t="array" ref="N36:N36">SUM(IF('Bid Log'!$AA$2:$AA$402=Tables!J$7,IF('Bid Log'!$J$2:$J$402=Tables!$D4,'Bid Log'!$P$2:$P$402)))</f>
        <v>166237</v>
      </c>
      <c r="O36" s="74" t="n">
        <f aca="false" t="array" ref="O36:O36">COUNT(IF('Bid Log'!$AA$2:$AA$402=Tables!J$8,IF('Bid Log'!$J$2:$J$402=Tables!$D4,'Bid Log'!$A$2:$A$402)))</f>
        <v>3</v>
      </c>
      <c r="P36" s="80" t="n">
        <f aca="false" t="array" ref="P36:P36">SUM(IF('Bid Log'!$AA$2:$AA$402=Tables!J$8,IF('Bid Log'!$J$2:$J$402=Tables!$D4,'Bid Log'!$P$2:$P$402)))</f>
        <v>38608</v>
      </c>
      <c r="Q36" s="74" t="n">
        <f aca="false" t="array" ref="Q36:Q36">COUNT(IF('Bid Log'!$AA$2:$AA$402=Tables!J$9,IF('Bid Log'!$J$2:$J$402=Tables!$D4,'Bid Log'!$A$2:$A$402)))</f>
        <v>0</v>
      </c>
      <c r="R36" s="80" t="n">
        <f aca="false" t="array" ref="R36:R36">SUM(IF('Bid Log'!$AA$2:$AA$402=Tables!J$9,IF('Bid Log'!$J$2:$J$402=Tables!$D4,'Bid Log'!$P$2:$P$402)))</f>
        <v>0</v>
      </c>
      <c r="S36" s="74" t="n">
        <f aca="false" t="array" ref="S36:S36">COUNT(IF('Bid Log'!$AA$2:$AA$402=Tables!J$10,IF('Bid Log'!$J$2:$J$402=Tables!$D4,'Bid Log'!$A$2:$A$402)))</f>
        <v>9</v>
      </c>
      <c r="T36" s="80" t="n">
        <f aca="false" t="array" ref="T36:T36">SUM(IF('Bid Log'!$AA$2:$AA$402=Tables!J$10,IF('Bid Log'!$J$2:$J$402=Tables!$D4,'Bid Log'!$P$2:$P$402)))</f>
        <v>8000</v>
      </c>
      <c r="U36" s="74" t="n">
        <f aca="false" t="array" ref="U36:U36">COUNT(IF('Bid Log'!$AA$2:$AA$402=tables!#ref!,IF('Bid Log'!$J$2:$J$402=Tables!$D4,'Bid Log'!$A$2:$A$402)))</f>
        <v>0</v>
      </c>
      <c r="V36" s="80" t="e">
        <f aca="false" t="array" ref="V36:V36">SUM(IF('Bid Log'!$AA$2:$AA$402=tables!#ref!,IF('Bid Log'!$J$2:$J$402=Tables!$D4,'Bid Log'!$P$2:$P$402)))</f>
        <v>#NAME?</v>
      </c>
      <c r="W36" s="81" t="n">
        <f aca="false">SUM(D36/B36)</f>
        <v>0.395973154362416</v>
      </c>
      <c r="X36" s="81" t="n">
        <f aca="false">SUM(E36/C36)</f>
        <v>0.587494168324194</v>
      </c>
      <c r="Y36" s="80" t="n">
        <f aca="false" t="array" ref="Y36:Y36">SUM(IF('Bid Log'!$J$2:$J$402=Tables!$D4,'Bid Log'!$Z$2:$Z$402))</f>
        <v>0</v>
      </c>
      <c r="Z36" s="81" t="n">
        <f aca="false">SUM(Y36/C36)</f>
        <v>0</v>
      </c>
      <c r="AA36" s="80" t="n">
        <f aca="false" t="array" ref="AA36:AA36">SUM(IF('Bid Log'!$J$2:$J$402=Tables!$D4,'Bid Log'!$AI$2:$AI$402))</f>
        <v>0</v>
      </c>
      <c r="AB36" s="81" t="e">
        <f aca="false">SUM(AA36/F36)</f>
        <v>#DIV/0!</v>
      </c>
    </row>
    <row r="37" customFormat="false" ht="11.25" hidden="false" customHeight="false" outlineLevel="0" collapsed="false">
      <c r="A37" s="72" t="str">
        <f aca="false">Tables!D5</f>
        <v>Competitive</v>
      </c>
      <c r="B37" s="73" t="n">
        <f aca="false" t="array" ref="B37:B37">COUNT(IF('Bid Log'!$J$2:$J$402=Tables!$D5,'Bid Log'!$A$2:$A$402))</f>
        <v>28</v>
      </c>
      <c r="C37" s="80" t="n">
        <f aca="false" t="array" ref="C37:C37">SUM(IF('Bid Log'!$J$2:$J$402=Tables!$D5,'Bid Log'!$P$2:$P$402))</f>
        <v>4759197</v>
      </c>
      <c r="D37" s="73" t="n">
        <f aca="false" t="array" ref="D37:D37">COUNT(IF('Bid Log'!$AA$2:$AA$402=Tables!J$3,IF('Bid Log'!$J$2:$J$402=Tables!$D5,'Bid Log'!$A$2:$A$402)))</f>
        <v>5</v>
      </c>
      <c r="E37" s="80" t="n">
        <f aca="false" t="array" ref="E37:E37">SUM(IF('Bid Log'!$AA$2:$AA$402=Tables!J$3,IF('Bid Log'!$J$2:$J$402=Tables!$D5,'Bid Log'!$P$2:$P$402)))</f>
        <v>744908</v>
      </c>
      <c r="F37" s="80" t="n">
        <f aca="false" t="array" ref="F37:F37">SUM(IF('Bid Log'!$AA$2:$AA$402=Tables!J$3,IF('Bid Log'!$J$2:$J$402=Tables!$D5,'Bid Log'!$AH$2:$AH$402)))</f>
        <v>0</v>
      </c>
      <c r="G37" s="74" t="n">
        <f aca="false" t="array" ref="G37:G37">COUNT(IF('Bid Log'!$AA$2:$AA$402=Tables!J$4,IF('Bid Log'!$J$2:$J$402=Tables!$D5,'Bid Log'!$A$2:$A$402)))</f>
        <v>8</v>
      </c>
      <c r="H37" s="80" t="n">
        <f aca="false" t="array" ref="H37:H37">SUM(IF('Bid Log'!$AA$2:$AA$402=Tables!J$4,IF('Bid Log'!$J$2:$J$402=Tables!$D5,'Bid Log'!$P$2:$P$402)))</f>
        <v>2389799</v>
      </c>
      <c r="I37" s="74" t="n">
        <f aca="false" t="array" ref="I37:I37">COUNT(IF('Bid Log'!$AA$2:$AA$402=Tables!J$5,IF('Bid Log'!$J$2:$J$402=Tables!$D5,'Bid Log'!$A$2:$A$402)))</f>
        <v>4</v>
      </c>
      <c r="J37" s="80" t="n">
        <f aca="false" t="array" ref="J37:J37">SUM(IF('Bid Log'!$AA$2:$AA$402=Tables!J$5,IF('Bid Log'!$J$2:$J$402=Tables!$D5,'Bid Log'!$P$2:$P$402)))</f>
        <v>1130987</v>
      </c>
      <c r="K37" s="74" t="n">
        <f aca="false" t="array" ref="K37:K37">COUNT(IF('Bid Log'!$AA$2:$AA$402=Tables!J$6,IF('Bid Log'!$J$2:$J$402=Tables!$D5,'Bid Log'!$A$2:$A$402)))</f>
        <v>7</v>
      </c>
      <c r="L37" s="80" t="n">
        <f aca="false" t="array" ref="L37:L37">SUM(IF('Bid Log'!$AA$2:$AA$402=Tables!J$6,IF('Bid Log'!$J$2:$J$402=Tables!$D5,'Bid Log'!$P$2:$P$402)))</f>
        <v>489616</v>
      </c>
      <c r="M37" s="74" t="n">
        <f aca="false" t="array" ref="M37:M37">COUNT(IF('Bid Log'!$AA$2:$AA$402=Tables!J$7,IF('Bid Log'!$J$2:$J$402=Tables!$D5,'Bid Log'!$A$2:$A$402)))</f>
        <v>1</v>
      </c>
      <c r="N37" s="80" t="n">
        <f aca="false" t="array" ref="N37:N37">SUM(IF('Bid Log'!$AA$2:$AA$402=Tables!J$7,IF('Bid Log'!$J$2:$J$402=Tables!$D5,'Bid Log'!$P$2:$P$402)))</f>
        <v>3887</v>
      </c>
      <c r="O37" s="74" t="n">
        <f aca="false" t="array" ref="O37:O37">COUNT(IF('Bid Log'!$AA$2:$AA$402=Tables!J$8,IF('Bid Log'!$J$2:$J$402=Tables!$D5,'Bid Log'!$A$2:$A$402)))</f>
        <v>0</v>
      </c>
      <c r="P37" s="80" t="n">
        <f aca="false" t="array" ref="P37:P37">SUM(IF('Bid Log'!$AA$2:$AA$402=Tables!J$8,IF('Bid Log'!$J$2:$J$402=Tables!$D5,'Bid Log'!$P$2:$P$402)))</f>
        <v>0</v>
      </c>
      <c r="Q37" s="74" t="n">
        <f aca="false" t="array" ref="Q37:Q37">COUNT(IF('Bid Log'!$AA$2:$AA$402=Tables!J$9,IF('Bid Log'!$J$2:$J$402=Tables!$D5,'Bid Log'!$A$2:$A$402)))</f>
        <v>0</v>
      </c>
      <c r="R37" s="80" t="n">
        <f aca="false" t="array" ref="R37:R37">SUM(IF('Bid Log'!$AA$2:$AA$402=Tables!J$9,IF('Bid Log'!$J$2:$J$402=Tables!$D5,'Bid Log'!$P$2:$P$402)))</f>
        <v>0</v>
      </c>
      <c r="S37" s="74" t="n">
        <f aca="false" t="array" ref="S37:S37">COUNT(IF('Bid Log'!$AA$2:$AA$402=Tables!J$10,IF('Bid Log'!$J$2:$J$402=Tables!$D5,'Bid Log'!$A$2:$A$402)))</f>
        <v>1</v>
      </c>
      <c r="T37" s="80" t="n">
        <f aca="false" t="array" ref="T37:T37">SUM(IF('Bid Log'!$AA$2:$AA$402=Tables!J$10,IF('Bid Log'!$J$2:$J$402=Tables!$D5,'Bid Log'!$P$2:$P$402)))</f>
        <v>0</v>
      </c>
      <c r="U37" s="74" t="n">
        <f aca="false" t="array" ref="U37:U37">COUNT(IF('Bid Log'!$AA$2:$AA$402=tables!#ref!,IF('Bid Log'!$J$2:$J$402=Tables!$D5,'Bid Log'!$A$2:$A$402)))</f>
        <v>0</v>
      </c>
      <c r="V37" s="80" t="e">
        <f aca="false" t="array" ref="V37:V37">SUM(IF('Bid Log'!$AA$2:$AA$402=tables!#ref!,IF('Bid Log'!$J$2:$J$402=Tables!$D5,'Bid Log'!$P$2:$P$402)))</f>
        <v>#NAME?</v>
      </c>
      <c r="W37" s="81" t="n">
        <f aca="false">SUM(D37/B37)</f>
        <v>0.178571428571429</v>
      </c>
      <c r="X37" s="81" t="n">
        <f aca="false">SUM(E37/C37)</f>
        <v>0.156519681786654</v>
      </c>
      <c r="Y37" s="80" t="n">
        <f aca="false" t="array" ref="Y37:Y37">SUM(IF('Bid Log'!$J$2:$J$402=Tables!$D5,'Bid Log'!$Z$2:$Z$402))</f>
        <v>0</v>
      </c>
      <c r="Z37" s="81" t="n">
        <f aca="false">SUM(Y37/C37)</f>
        <v>0</v>
      </c>
      <c r="AA37" s="80" t="n">
        <f aca="false" t="array" ref="AA37:AA37">SUM(IF('Bid Log'!$J$2:$J$402=Tables!$D5,'Bid Log'!$AI$2:$AI$402))</f>
        <v>0</v>
      </c>
      <c r="AB37" s="81" t="e">
        <f aca="false">SUM(AA37/F37)</f>
        <v>#DIV/0!</v>
      </c>
    </row>
    <row r="38" customFormat="false" ht="11.25" hidden="false" customHeight="false" outlineLevel="0" collapsed="false">
      <c r="A38" s="72" t="str">
        <f aca="false">Tables!D6</f>
        <v>Public Works</v>
      </c>
      <c r="B38" s="73" t="n">
        <f aca="false" t="array" ref="B38:B38">COUNT(IF('Bid Log'!$J$2:$J$402=Tables!$D6,'Bid Log'!$A$2:$A$402))</f>
        <v>0</v>
      </c>
      <c r="C38" s="80" t="n">
        <f aca="false" t="array" ref="C38:C38">SUM(IF('Bid Log'!$J$2:$J$402=Tables!$D6,'Bid Log'!$P$2:$P$402))</f>
        <v>0</v>
      </c>
      <c r="D38" s="73" t="n">
        <f aca="false" t="array" ref="D38:D38">COUNT(IF('Bid Log'!$AA$2:$AA$402=Tables!J$3,IF('Bid Log'!$J$2:$J$402=Tables!$D6,'Bid Log'!$A$2:$A$402)))</f>
        <v>0</v>
      </c>
      <c r="E38" s="80" t="n">
        <f aca="false" t="array" ref="E38:E38">SUM(IF('Bid Log'!$AA$2:$AA$402=Tables!J$3,IF('Bid Log'!$J$2:$J$402=Tables!$D6,'Bid Log'!$P$2:$P$402)))</f>
        <v>0</v>
      </c>
      <c r="F38" s="80" t="n">
        <f aca="false" t="array" ref="F38:F38">SUM(IF('Bid Log'!$AA$2:$AA$402=Tables!J$3,IF('Bid Log'!$J$2:$J$402=Tables!$D6,'Bid Log'!$AH$2:$AH$402)))</f>
        <v>0</v>
      </c>
      <c r="G38" s="74" t="n">
        <f aca="false" t="array" ref="G38:G38">COUNT(IF('Bid Log'!$AA$2:$AA$402=Tables!J$4,IF('Bid Log'!$J$2:$J$402=Tables!$D6,'Bid Log'!$A$2:$A$402)))</f>
        <v>0</v>
      </c>
      <c r="H38" s="80" t="n">
        <f aca="false" t="array" ref="H38:H38">SUM(IF('Bid Log'!$AA$2:$AA$402=Tables!J$4,IF('Bid Log'!$J$2:$J$402=Tables!$D6,'Bid Log'!$P$2:$P$402)))</f>
        <v>0</v>
      </c>
      <c r="I38" s="74" t="n">
        <f aca="false" t="array" ref="I38:I38">COUNT(IF('Bid Log'!$AA$2:$AA$402=Tables!J$5,IF('Bid Log'!$J$2:$J$402=Tables!$D6,'Bid Log'!$A$2:$A$402)))</f>
        <v>0</v>
      </c>
      <c r="J38" s="80" t="n">
        <f aca="false" t="array" ref="J38:J38">SUM(IF('Bid Log'!$AA$2:$AA$402=Tables!J$5,IF('Bid Log'!$J$2:$J$402=Tables!$D6,'Bid Log'!$P$2:$P$402)))</f>
        <v>0</v>
      </c>
      <c r="K38" s="74" t="n">
        <f aca="false" t="array" ref="K38:K38">COUNT(IF('Bid Log'!$AA$2:$AA$402=Tables!J$6,IF('Bid Log'!$J$2:$J$402=Tables!$D6,'Bid Log'!$A$2:$A$402)))</f>
        <v>0</v>
      </c>
      <c r="L38" s="80" t="n">
        <f aca="false" t="array" ref="L38:L38">SUM(IF('Bid Log'!$AA$2:$AA$402=Tables!J$6,IF('Bid Log'!$J$2:$J$402=Tables!$D6,'Bid Log'!$P$2:$P$402)))</f>
        <v>0</v>
      </c>
      <c r="M38" s="74" t="n">
        <f aca="false" t="array" ref="M38:M38">COUNT(IF('Bid Log'!$AA$2:$AA$402=Tables!J$7,IF('Bid Log'!$J$2:$J$402=Tables!$D6,'Bid Log'!$A$2:$A$402)))</f>
        <v>0</v>
      </c>
      <c r="N38" s="80" t="n">
        <f aca="false" t="array" ref="N38:N38">SUM(IF('Bid Log'!$AA$2:$AA$402=Tables!J$7,IF('Bid Log'!$J$2:$J$402=Tables!$D6,'Bid Log'!$P$2:$P$402)))</f>
        <v>0</v>
      </c>
      <c r="O38" s="74" t="n">
        <f aca="false" t="array" ref="O38:O38">COUNT(IF('Bid Log'!$AA$2:$AA$402=Tables!J$8,IF('Bid Log'!$J$2:$J$402=Tables!$D6,'Bid Log'!$A$2:$A$402)))</f>
        <v>0</v>
      </c>
      <c r="P38" s="80" t="n">
        <f aca="false" t="array" ref="P38:P38">SUM(IF('Bid Log'!$AA$2:$AA$402=Tables!J$8,IF('Bid Log'!$J$2:$J$402=Tables!$D6,'Bid Log'!$P$2:$P$402)))</f>
        <v>0</v>
      </c>
      <c r="Q38" s="74" t="n">
        <f aca="false" t="array" ref="Q38:Q38">COUNT(IF('Bid Log'!$AA$2:$AA$402=Tables!J$9,IF('Bid Log'!$J$2:$J$402=Tables!$D6,'Bid Log'!$A$2:$A$402)))</f>
        <v>0</v>
      </c>
      <c r="R38" s="80" t="n">
        <f aca="false" t="array" ref="R38:R38">SUM(IF('Bid Log'!$AA$2:$AA$402=Tables!J$9,IF('Bid Log'!$J$2:$J$402=Tables!$D6,'Bid Log'!$P$2:$P$402)))</f>
        <v>0</v>
      </c>
      <c r="S38" s="74" t="n">
        <f aca="false" t="array" ref="S38:S38">COUNT(IF('Bid Log'!$AA$2:$AA$402=Tables!J$10,IF('Bid Log'!$J$2:$J$402=Tables!$D6,'Bid Log'!$A$2:$A$402)))</f>
        <v>0</v>
      </c>
      <c r="T38" s="80" t="n">
        <f aca="false" t="array" ref="T38:T38">SUM(IF('Bid Log'!$AA$2:$AA$402=Tables!J$10,IF('Bid Log'!$J$2:$J$402=Tables!$D6,'Bid Log'!$P$2:$P$402)))</f>
        <v>0</v>
      </c>
      <c r="U38" s="74" t="n">
        <f aca="false" t="array" ref="U38:U38">COUNT(IF('Bid Log'!$AA$2:$AA$402=tables!#ref!,IF('Bid Log'!$J$2:$J$402=Tables!$D6,'Bid Log'!$A$2:$A$402)))</f>
        <v>0</v>
      </c>
      <c r="V38" s="80" t="e">
        <f aca="false" t="array" ref="V38:V38">SUM(IF('Bid Log'!$AA$2:$AA$402=tables!#ref!,IF('Bid Log'!$J$2:$J$402=Tables!$D6,'Bid Log'!$P$2:$P$402)))</f>
        <v>#NAME?</v>
      </c>
      <c r="W38" s="81" t="e">
        <f aca="false">SUM(D38/B38)</f>
        <v>#DIV/0!</v>
      </c>
      <c r="X38" s="81" t="e">
        <f aca="false">SUM(E38/C38)</f>
        <v>#DIV/0!</v>
      </c>
      <c r="Y38" s="80" t="n">
        <f aca="false" t="array" ref="Y38:Y38">SUM(IF('Bid Log'!$J$2:$J$402=Tables!$D6,'Bid Log'!$Z$2:$Z$402))</f>
        <v>0</v>
      </c>
      <c r="Z38" s="81" t="e">
        <f aca="false">SUM(Y38/C38)</f>
        <v>#DIV/0!</v>
      </c>
      <c r="AA38" s="80" t="n">
        <f aca="false" t="array" ref="AA38:AA38">SUM(IF('Bid Log'!$J$2:$J$402=Tables!$D6,'Bid Log'!$AI$2:$AI$402))</f>
        <v>0</v>
      </c>
      <c r="AB38" s="81" t="e">
        <f aca="false">SUM(AA38/F38)</f>
        <v>#DIV/0!</v>
      </c>
    </row>
    <row r="39" s="82" customFormat="true" ht="11.25" hidden="false" customHeight="false" outlineLevel="0" collapsed="false">
      <c r="A39" s="72" t="str">
        <f aca="false">Tables!D7</f>
        <v>Budget</v>
      </c>
      <c r="B39" s="73" t="n">
        <f aca="false" t="array" ref="B39:B39">COUNT(IF('Bid Log'!$J$2:$J$402=Tables!$D7,'Bid Log'!$A$2:$A$402))</f>
        <v>39</v>
      </c>
      <c r="C39" s="80" t="n">
        <f aca="false" t="array" ref="C39:C39">SUM(IF('Bid Log'!$J$2:$J$402=Tables!$D7,'Bid Log'!$P$2:$P$402))</f>
        <v>13981549</v>
      </c>
      <c r="D39" s="73" t="n">
        <f aca="false" t="array" ref="D39:D39">COUNT(IF('Bid Log'!$AA$2:$AA$402=Tables!J$3,IF('Bid Log'!$J$2:$J$402=Tables!$D7,'Bid Log'!$A$2:$A$402)))</f>
        <v>7</v>
      </c>
      <c r="E39" s="80" t="n">
        <f aca="false" t="array" ref="E39:E39">SUM(IF('Bid Log'!$AA$2:$AA$402=Tables!J$3,IF('Bid Log'!$J$2:$J$402=Tables!$D7,'Bid Log'!$P$2:$P$402)))</f>
        <v>3513625</v>
      </c>
      <c r="F39" s="80" t="n">
        <f aca="false" t="array" ref="F39:F39">SUM(IF('Bid Log'!$AA$2:$AA$402=Tables!J$3,IF('Bid Log'!$J$2:$J$402=Tables!$D7,'Bid Log'!$AH$2:$AH$402)))</f>
        <v>0</v>
      </c>
      <c r="G39" s="74" t="n">
        <f aca="false" t="array" ref="G39:G39">COUNT(IF('Bid Log'!$AA$2:$AA$402=Tables!J$4,IF('Bid Log'!$J$2:$J$402=Tables!$D7,'Bid Log'!$A$2:$A$402)))</f>
        <v>1</v>
      </c>
      <c r="H39" s="80" t="n">
        <f aca="false" t="array" ref="H39:H39">SUM(IF('Bid Log'!$AA$2:$AA$402=Tables!J$4,IF('Bid Log'!$J$2:$J$402=Tables!$D7,'Bid Log'!$P$2:$P$402)))</f>
        <v>2429499</v>
      </c>
      <c r="I39" s="74" t="n">
        <f aca="false" t="array" ref="I39:I39">COUNT(IF('Bid Log'!$AA$2:$AA$402=Tables!J$5,IF('Bid Log'!$J$2:$J$402=Tables!$D7,'Bid Log'!$A$2:$A$402)))</f>
        <v>10</v>
      </c>
      <c r="J39" s="80" t="n">
        <f aca="false" t="array" ref="J39:J39">SUM(IF('Bid Log'!$AA$2:$AA$402=Tables!J$5,IF('Bid Log'!$J$2:$J$402=Tables!$D7,'Bid Log'!$P$2:$P$402)))</f>
        <v>2130434</v>
      </c>
      <c r="K39" s="74" t="n">
        <f aca="false" t="array" ref="K39:K39">COUNT(IF('Bid Log'!$AA$2:$AA$402=Tables!J$6,IF('Bid Log'!$J$2:$J$402=Tables!$D7,'Bid Log'!$A$2:$A$402)))</f>
        <v>7</v>
      </c>
      <c r="L39" s="80" t="n">
        <f aca="false" t="array" ref="L39:L39">SUM(IF('Bid Log'!$AA$2:$AA$402=Tables!J$6,IF('Bid Log'!$J$2:$J$402=Tables!$D7,'Bid Log'!$P$2:$P$402)))</f>
        <v>4258578</v>
      </c>
      <c r="M39" s="74" t="n">
        <f aca="false" t="array" ref="M39:M39">COUNT(IF('Bid Log'!$AA$2:$AA$402=Tables!J$7,IF('Bid Log'!$J$2:$J$402=Tables!$D7,'Bid Log'!$A$2:$A$402)))</f>
        <v>7</v>
      </c>
      <c r="N39" s="80" t="n">
        <f aca="false" t="array" ref="N39:N39">SUM(IF('Bid Log'!$AA$2:$AA$402=Tables!J$7,IF('Bid Log'!$J$2:$J$402=Tables!$D7,'Bid Log'!$P$2:$P$402)))</f>
        <v>1649413</v>
      </c>
      <c r="O39" s="74" t="n">
        <f aca="false" t="array" ref="O39:O39">COUNT(IF('Bid Log'!$AA$2:$AA$402=Tables!J$8,IF('Bid Log'!$J$2:$J$402=Tables!$D7,'Bid Log'!$A$2:$A$402)))</f>
        <v>5</v>
      </c>
      <c r="P39" s="80" t="n">
        <f aca="false" t="array" ref="P39:P39">SUM(IF('Bid Log'!$AA$2:$AA$402=Tables!J$8,IF('Bid Log'!$J$2:$J$402=Tables!$D7,'Bid Log'!$P$2:$P$402)))</f>
        <v>0</v>
      </c>
      <c r="Q39" s="74" t="n">
        <f aca="false" t="array" ref="Q39:Q39">COUNT(IF('Bid Log'!$AA$2:$AA$402=Tables!J$9,IF('Bid Log'!$J$2:$J$402=Tables!$D7,'Bid Log'!$A$2:$A$402)))</f>
        <v>0</v>
      </c>
      <c r="R39" s="80" t="n">
        <f aca="false" t="array" ref="R39:R39">SUM(IF('Bid Log'!$AA$2:$AA$402=Tables!J$9,IF('Bid Log'!$J$2:$J$402=Tables!$D7,'Bid Log'!$P$2:$P$402)))</f>
        <v>0</v>
      </c>
      <c r="S39" s="74" t="n">
        <f aca="false" t="array" ref="S39:S39">COUNT(IF('Bid Log'!$AA$2:$AA$402=Tables!J$10,IF('Bid Log'!$J$2:$J$402=Tables!$D7,'Bid Log'!$A$2:$A$402)))</f>
        <v>1</v>
      </c>
      <c r="T39" s="80" t="n">
        <f aca="false" t="array" ref="T39:T39">SUM(IF('Bid Log'!$AA$2:$AA$402=Tables!J$10,IF('Bid Log'!$J$2:$J$402=Tables!$D7,'Bid Log'!$P$2:$P$402)))</f>
        <v>0</v>
      </c>
      <c r="U39" s="74" t="n">
        <f aca="false" t="array" ref="U39:U39">COUNT(IF('Bid Log'!$AA$2:$AA$402=tables!#ref!,IF('Bid Log'!$J$2:$J$402=Tables!$D7,'Bid Log'!$A$2:$A$402)))</f>
        <v>0</v>
      </c>
      <c r="V39" s="80" t="e">
        <f aca="false" t="array" ref="V39:V39">SUM(IF('Bid Log'!$AA$2:$AA$402=tables!#ref!,IF('Bid Log'!$J$2:$J$402=Tables!$D7,'Bid Log'!$P$2:$P$402)))</f>
        <v>#NAME?</v>
      </c>
      <c r="W39" s="81" t="n">
        <f aca="false">SUM(D39/B39)</f>
        <v>0.179487179487179</v>
      </c>
      <c r="X39" s="81" t="n">
        <f aca="false">SUM(E39/C39)</f>
        <v>0.251304415555101</v>
      </c>
      <c r="Y39" s="80" t="n">
        <f aca="false" t="array" ref="Y39:Y39">SUM(IF('Bid Log'!$J$2:$J$402=Tables!$D7,'Bid Log'!$Z$2:$Z$402))</f>
        <v>0</v>
      </c>
      <c r="Z39" s="81" t="n">
        <f aca="false">SUM(Y39/C39)</f>
        <v>0</v>
      </c>
      <c r="AA39" s="80" t="n">
        <f aca="false" t="array" ref="AA39:AA39">SUM(IF('Bid Log'!$J$2:$J$402=Tables!$D7,'Bid Log'!$AI$2:$AI$402))</f>
        <v>0</v>
      </c>
      <c r="AB39" s="81" t="e">
        <f aca="false">SUM(AA39/F39)</f>
        <v>#DIV/0!</v>
      </c>
    </row>
    <row r="40" customFormat="false" ht="11.25" hidden="false" customHeight="false" outlineLevel="0" collapsed="false">
      <c r="A40" s="83"/>
      <c r="B40" s="84" t="n">
        <f aca="false">SUM(B35:B39)</f>
        <v>391</v>
      </c>
      <c r="C40" s="86" t="n">
        <f aca="false">SUM(C35:C39)</f>
        <v>79646350.37</v>
      </c>
      <c r="D40" s="88" t="n">
        <f aca="false">SUM(D35:D39)</f>
        <v>139</v>
      </c>
      <c r="E40" s="86" t="n">
        <f aca="false">SUM(E35:E39)</f>
        <v>39803192</v>
      </c>
      <c r="F40" s="86" t="n">
        <f aca="false">SUM(F35:F39)</f>
        <v>0</v>
      </c>
      <c r="G40" s="88" t="n">
        <f aca="false">SUM(G35:G39)</f>
        <v>28</v>
      </c>
      <c r="H40" s="86" t="n">
        <f aca="false">SUM(H35:H39)</f>
        <v>12370517</v>
      </c>
      <c r="I40" s="88" t="n">
        <f aca="false">SUM(I35:I39)</f>
        <v>85</v>
      </c>
      <c r="J40" s="86" t="n">
        <f aca="false">SUM(J35:J39)</f>
        <v>17800483.37</v>
      </c>
      <c r="K40" s="88" t="n">
        <f aca="false">SUM(K35:K39)</f>
        <v>53</v>
      </c>
      <c r="L40" s="86" t="n">
        <f aca="false">SUM(L35:L39)</f>
        <v>7072465</v>
      </c>
      <c r="M40" s="88" t="n">
        <f aca="false">SUM(M35:M39)</f>
        <v>24</v>
      </c>
      <c r="N40" s="86" t="n">
        <f aca="false">SUM(N35:N39)</f>
        <v>1819537</v>
      </c>
      <c r="O40" s="88" t="n">
        <f aca="false">SUM(O35:O39)</f>
        <v>8</v>
      </c>
      <c r="P40" s="86" t="n">
        <f aca="false">SUM(P35:P39)</f>
        <v>38608</v>
      </c>
      <c r="Q40" s="88" t="n">
        <f aca="false">SUM(Q35:Q39)</f>
        <v>0</v>
      </c>
      <c r="R40" s="86" t="n">
        <f aca="false">SUM(R35:R39)</f>
        <v>0</v>
      </c>
      <c r="S40" s="88" t="n">
        <f aca="false">SUM(S35:S39)</f>
        <v>11</v>
      </c>
      <c r="T40" s="86" t="n">
        <f aca="false">SUM(T35:T39)</f>
        <v>8000</v>
      </c>
      <c r="U40" s="88" t="n">
        <f aca="false">SUM(U35:U39)</f>
        <v>0</v>
      </c>
      <c r="V40" s="86" t="e">
        <f aca="false">SUM(V35:V39)</f>
        <v>#NAME?</v>
      </c>
      <c r="W40" s="85" t="n">
        <f aca="false">SUM(D40/B40)</f>
        <v>0.355498721227621</v>
      </c>
      <c r="X40" s="85" t="n">
        <f aca="false">SUM(E40/C40)</f>
        <v>0.499749101058527</v>
      </c>
      <c r="Y40" s="86" t="n">
        <f aca="false">SUM(Y35:Y39)</f>
        <v>0</v>
      </c>
      <c r="Z40" s="85" t="n">
        <f aca="false">SUM(Y40/C40)</f>
        <v>0</v>
      </c>
      <c r="AA40" s="86" t="n">
        <f aca="false">SUM(AA35:AA39)</f>
        <v>0</v>
      </c>
      <c r="AB40" s="85" t="n">
        <f aca="false">SUM(AA40/E40)</f>
        <v>0</v>
      </c>
    </row>
    <row r="41" customFormat="false" ht="11.25" hidden="false" customHeight="false" outlineLevel="0" collapsed="false">
      <c r="A41" s="78" t="str">
        <f aca="false">Tables!E2</f>
        <v>Design Type</v>
      </c>
      <c r="C41" s="80"/>
      <c r="E41" s="80"/>
      <c r="F41" s="80"/>
      <c r="H41" s="80"/>
      <c r="J41" s="80"/>
      <c r="L41" s="80"/>
      <c r="N41" s="80"/>
      <c r="P41" s="80"/>
      <c r="R41" s="80"/>
      <c r="T41" s="80"/>
      <c r="V41" s="80"/>
      <c r="W41" s="80"/>
    </row>
    <row r="42" customFormat="false" ht="11.25" hidden="false" customHeight="false" outlineLevel="0" collapsed="false">
      <c r="A42" s="72" t="str">
        <f aca="false">Tables!E3</f>
        <v>Engineered</v>
      </c>
      <c r="B42" s="73" t="n">
        <f aca="false" t="array" ref="B42:B42">COUNT(IF('Bid Log'!$K$2:$K$402=Tables!$E3,'Bid Log'!$A$2:$A$402))</f>
        <v>128</v>
      </c>
      <c r="C42" s="80" t="n">
        <f aca="false" t="array" ref="C42:C42">SUM(IF('Bid Log'!$K$2:$K$402=Tables!$E3,'Bid Log'!$P$2:$P$402))</f>
        <v>68421197</v>
      </c>
      <c r="D42" s="73" t="n">
        <f aca="false" t="array" ref="D42:D42">COUNT(IF('Bid Log'!$AA$2:$AA$402=Tables!J$3,IF('Bid Log'!$K$2:$K$402=Tables!$E3,'Bid Log'!$A$2:$A$402)))</f>
        <v>23</v>
      </c>
      <c r="E42" s="80" t="n">
        <f aca="false" t="array" ref="E42:E42">SUM(IF('Bid Log'!$AA$2:$AA$402=Tables!J$3,IF('Bid Log'!$K$2:$K$402=Tables!$E3,'Bid Log'!$P$2:$P$402)))</f>
        <v>38039032</v>
      </c>
      <c r="F42" s="80" t="n">
        <f aca="false" t="array" ref="F42:F42">SUM(IF('Bid Log'!$AA$2:$AA$402=Tables!J$3,IF('Bid Log'!$K$2:$K$402=Tables!$E3,'Bid Log'!$AH$2:$AH$402)))</f>
        <v>0</v>
      </c>
      <c r="G42" s="74" t="n">
        <f aca="false" t="array" ref="G42:G42">COUNT(IF('Bid Log'!$AA$2:$AA$402=Tables!J$4,IF('Bid Log'!$K$2:$K$402=Tables!$E3,'Bid Log'!$A$2:$A$402)))</f>
        <v>22</v>
      </c>
      <c r="H42" s="80" t="n">
        <f aca="false" t="array" ref="H42:H42">SUM(IF('Bid Log'!$AA$2:$AA$402=Tables!J$4,IF('Bid Log'!$K$2:$K$402=Tables!$E3,'Bid Log'!$P$2:$P$402)))</f>
        <v>9515508</v>
      </c>
      <c r="I42" s="74" t="n">
        <f aca="false" t="array" ref="I42:I42">COUNT(IF('Bid Log'!$AA$2:$AA$402=Tables!J$5,IF('Bid Log'!$K$2:$K$402=Tables!$E3,'Bid Log'!$A$2:$A$402)))</f>
        <v>33</v>
      </c>
      <c r="J42" s="80" t="n">
        <f aca="false" t="array" ref="J42:J42">SUM(IF('Bid Log'!$AA$2:$AA$402=Tables!J$5,IF('Bid Log'!$K$2:$K$402=Tables!$E3,'Bid Log'!$P$2:$P$402)))</f>
        <v>13961425</v>
      </c>
      <c r="K42" s="74" t="n">
        <f aca="false" t="array" ref="K42:K42">COUNT(IF('Bid Log'!$AA$2:$AA$402=Tables!J$6,IF('Bid Log'!$K$2:$K$402=Tables!$E3,'Bid Log'!$A$2:$A$402)))</f>
        <v>16</v>
      </c>
      <c r="L42" s="80" t="n">
        <f aca="false" t="array" ref="L42:L42">SUM(IF('Bid Log'!$AA$2:$AA$402=Tables!J$6,IF('Bid Log'!$K$2:$K$402=Tables!$E3,'Bid Log'!$P$2:$P$402)))</f>
        <v>4957656</v>
      </c>
      <c r="M42" s="74" t="n">
        <f aca="false" t="array" ref="M42:M42">COUNT(IF('Bid Log'!$AA$2:$AA$402=Tables!J$7,IF('Bid Log'!$K$2:$K$402=Tables!$E3,'Bid Log'!$A$2:$A$402)))</f>
        <v>4</v>
      </c>
      <c r="N42" s="80" t="n">
        <f aca="false" t="array" ref="N42:N42">SUM(IF('Bid Log'!$AA$2:$AA$402=Tables!J$7,IF('Bid Log'!$K$2:$K$402=Tables!$E3,'Bid Log'!$P$2:$P$402)))</f>
        <v>1310413</v>
      </c>
      <c r="O42" s="74" t="n">
        <f aca="false" t="array" ref="O42:O42">COUNT(IF('Bid Log'!$AA$2:$AA$402=Tables!J$8,IF('Bid Log'!$K$2:$K$402=Tables!$E3,'Bid Log'!$A$2:$A$402)))</f>
        <v>5</v>
      </c>
      <c r="P42" s="80" t="n">
        <f aca="false" t="array" ref="P42:P42">SUM(IF('Bid Log'!$AA$2:$AA$402=Tables!J$8,IF('Bid Log'!$K$2:$K$402=Tables!$E3,'Bid Log'!$P$2:$P$402)))</f>
        <v>38608</v>
      </c>
      <c r="Q42" s="74" t="n">
        <f aca="false" t="array" ref="Q42:Q42">COUNT(IF('Bid Log'!$AA$2:$AA$402=Tables!J$9,IF('Bid Log'!$K$2:$K$402=Tables!$E3,'Bid Log'!$A$2:$A$402)))</f>
        <v>0</v>
      </c>
      <c r="R42" s="80" t="n">
        <f aca="false" t="array" ref="R42:R42">SUM(IF('Bid Log'!$AA$2:$AA$402=Tables!J$9,IF('Bid Log'!$K$2:$K$402=Tables!$E3,'Bid Log'!$P$2:$P$402)))</f>
        <v>0</v>
      </c>
      <c r="S42" s="74" t="n">
        <f aca="false" t="array" ref="S42:S42">COUNT(IF('Bid Log'!$AA$2:$AA$402=Tables!J$10,IF('Bid Log'!$K$2:$K$402=Tables!$E3,'Bid Log'!$A$2:$A$402)))</f>
        <v>7</v>
      </c>
      <c r="T42" s="80" t="n">
        <f aca="false" t="array" ref="T42:T42">SUM(IF('Bid Log'!$AA$2:$AA$402=Tables!J$10,IF('Bid Log'!$K$2:$K$402=Tables!$E3,'Bid Log'!$P$2:$P$402)))</f>
        <v>0</v>
      </c>
      <c r="U42" s="74" t="n">
        <f aca="false" t="array" ref="U42:U42">COUNT(IF('Bid Log'!$AA$2:$AA$402=tables!#ref!,IF('Bid Log'!$K$2:$K$402=Tables!$E3,'Bid Log'!$A$2:$A$402)))</f>
        <v>0</v>
      </c>
      <c r="V42" s="80" t="e">
        <f aca="false" t="array" ref="V42:V42">SUM(IF('Bid Log'!$AA$2:$AA$402=tables!#ref!,IF('Bid Log'!$K$2:$K$402=Tables!$E3,'Bid Log'!$P$2:$P$402)))</f>
        <v>#NAME?</v>
      </c>
      <c r="W42" s="81" t="n">
        <f aca="false">SUM(D42/B42)</f>
        <v>0.1796875</v>
      </c>
      <c r="X42" s="81" t="n">
        <f aca="false">SUM(E42/C42)</f>
        <v>0.555953910014173</v>
      </c>
      <c r="Y42" s="80" t="n">
        <f aca="false" t="array" ref="Y42:Y42">SUM(IF('Bid Log'!$K$2:$K$402=Tables!$E3,'Bid Log'!$Z$2:$Z$402))</f>
        <v>0</v>
      </c>
      <c r="Z42" s="81" t="n">
        <f aca="false">SUM(Y42/C42)</f>
        <v>0</v>
      </c>
      <c r="AA42" s="80" t="n">
        <f aca="false" t="array" ref="AA42:AA42">SUM(IF('Bid Log'!$K$2:$K$402=Tables!$E3,'Bid Log'!$AI$2:$AI$402))</f>
        <v>0</v>
      </c>
      <c r="AB42" s="81" t="e">
        <f aca="false">SUM(AA42/F42)</f>
        <v>#DIV/0!</v>
      </c>
    </row>
    <row r="43" customFormat="false" ht="11.25" hidden="false" customHeight="false" outlineLevel="0" collapsed="false">
      <c r="A43" s="72" t="str">
        <f aca="false">Tables!E4</f>
        <v>Design/Build</v>
      </c>
      <c r="B43" s="73" t="n">
        <f aca="false" t="array" ref="B43:B43">COUNT(IF('Bid Log'!$K$2:$K$402=Tables!$E4,'Bid Log'!$A$2:$A$402))</f>
        <v>241</v>
      </c>
      <c r="C43" s="80" t="n">
        <f aca="false" t="array" ref="C43:C43">SUM(IF('Bid Log'!$K$2:$K$402=Tables!$E4,'Bid Log'!$P$2:$P$402))</f>
        <v>10227785.37</v>
      </c>
      <c r="D43" s="73" t="n">
        <f aca="false" t="array" ref="D43:D43">COUNT(IF('Bid Log'!$AA$2:$AA$402=Tables!J$3,IF('Bid Log'!$K$2:$K$402=Tables!$E4,'Bid Log'!$A$2:$A$402)))</f>
        <v>109</v>
      </c>
      <c r="E43" s="80" t="n">
        <f aca="false" t="array" ref="E43:E43">SUM(IF('Bid Log'!$AA$2:$AA$402=Tables!J$3,IF('Bid Log'!$K$2:$K$402=Tables!$E4,'Bid Log'!$P$2:$P$402)))</f>
        <v>1623159</v>
      </c>
      <c r="F43" s="80" t="n">
        <f aca="false" t="array" ref="F43:F43">SUM(IF('Bid Log'!$AA$2:$AA$402=Tables!J$3,IF('Bid Log'!$K$2:$K$402=Tables!$E4,'Bid Log'!$AH$2:$AH$402)))</f>
        <v>0</v>
      </c>
      <c r="G43" s="74" t="n">
        <f aca="false" t="array" ref="G43:G43">COUNT(IF('Bid Log'!$AA$2:$AA$402=Tables!J$4,IF('Bid Log'!$K$2:$K$402=Tables!$E4,'Bid Log'!$A$2:$A$402)))</f>
        <v>3</v>
      </c>
      <c r="H43" s="80" t="n">
        <f aca="false" t="array" ref="H43:H43">SUM(IF('Bid Log'!$AA$2:$AA$402=Tables!J$4,IF('Bid Log'!$K$2:$K$402=Tables!$E4,'Bid Log'!$P$2:$P$402)))</f>
        <v>2595099</v>
      </c>
      <c r="I43" s="74" t="n">
        <f aca="false" t="array" ref="I43:I43">COUNT(IF('Bid Log'!$AA$2:$AA$402=Tables!J$5,IF('Bid Log'!$K$2:$K$402=Tables!$E4,'Bid Log'!$A$2:$A$402)))</f>
        <v>48</v>
      </c>
      <c r="J43" s="80" t="n">
        <f aca="false" t="array" ref="J43:J43">SUM(IF('Bid Log'!$AA$2:$AA$402=Tables!J$5,IF('Bid Log'!$K$2:$K$402=Tables!$E4,'Bid Log'!$P$2:$P$402)))</f>
        <v>3769480.37</v>
      </c>
      <c r="K43" s="74" t="n">
        <f aca="false" t="array" ref="K43:K43">COUNT(IF('Bid Log'!$AA$2:$AA$402=Tables!J$6,IF('Bid Log'!$K$2:$K$402=Tables!$E4,'Bid Log'!$A$2:$A$402)))</f>
        <v>33</v>
      </c>
      <c r="L43" s="80" t="n">
        <f aca="false" t="array" ref="L43:L43">SUM(IF('Bid Log'!$AA$2:$AA$402=Tables!J$6,IF('Bid Log'!$K$2:$K$402=Tables!$E4,'Bid Log'!$P$2:$P$402)))</f>
        <v>1752637</v>
      </c>
      <c r="M43" s="74" t="n">
        <f aca="false" t="array" ref="M43:M43">COUNT(IF('Bid Log'!$AA$2:$AA$402=Tables!J$7,IF('Bid Log'!$K$2:$K$402=Tables!$E4,'Bid Log'!$A$2:$A$402)))</f>
        <v>18</v>
      </c>
      <c r="N43" s="80" t="n">
        <f aca="false" t="array" ref="N43:N43">SUM(IF('Bid Log'!$AA$2:$AA$402=Tables!J$7,IF('Bid Log'!$K$2:$K$402=Tables!$E4,'Bid Log'!$P$2:$P$402)))</f>
        <v>470624</v>
      </c>
      <c r="O43" s="74" t="n">
        <f aca="false" t="array" ref="O43:O43">COUNT(IF('Bid Log'!$AA$2:$AA$402=Tables!J$8,IF('Bid Log'!$K$2:$K$402=Tables!$E4,'Bid Log'!$A$2:$A$402)))</f>
        <v>2</v>
      </c>
      <c r="P43" s="80" t="n">
        <f aca="false" t="array" ref="P43:P43">SUM(IF('Bid Log'!$AA$2:$AA$402=Tables!J$8,IF('Bid Log'!$K$2:$K$402=Tables!$E4,'Bid Log'!$P$2:$P$402)))</f>
        <v>0</v>
      </c>
      <c r="Q43" s="74" t="n">
        <f aca="false" t="array" ref="Q43:Q43">COUNT(IF('Bid Log'!$AA$2:$AA$402=Tables!J$9,IF('Bid Log'!$K$2:$K$402=Tables!$E4,'Bid Log'!$A$2:$A$402)))</f>
        <v>0</v>
      </c>
      <c r="R43" s="80" t="n">
        <f aca="false" t="array" ref="R43:R43">SUM(IF('Bid Log'!$AA$2:$AA$402=Tables!J$9,IF('Bid Log'!$K$2:$K$402=Tables!$E4,'Bid Log'!$P$2:$P$402)))</f>
        <v>0</v>
      </c>
      <c r="S43" s="74" t="n">
        <f aca="false" t="array" ref="S43:S43">COUNT(IF('Bid Log'!$AA$2:$AA$402=Tables!J$10,IF('Bid Log'!$K$2:$K$402=Tables!$E4,'Bid Log'!$A$2:$A$402)))</f>
        <v>3</v>
      </c>
      <c r="T43" s="80" t="n">
        <f aca="false" t="array" ref="T43:T43">SUM(IF('Bid Log'!$AA$2:$AA$402=Tables!J$10,IF('Bid Log'!$K$2:$K$402=Tables!$E4,'Bid Log'!$P$2:$P$402)))</f>
        <v>8000</v>
      </c>
      <c r="U43" s="74" t="n">
        <f aca="false" t="array" ref="U43:U43">COUNT(IF('Bid Log'!$AA$2:$AA$402=tables!#ref!,IF('Bid Log'!$K$2:$K$402=Tables!$E4,'Bid Log'!$A$2:$A$402)))</f>
        <v>0</v>
      </c>
      <c r="V43" s="80" t="e">
        <f aca="false" t="array" ref="V43:V43">SUM(IF('Bid Log'!$AA$2:$AA$402=tables!#ref!,IF('Bid Log'!$K$2:$K$402=Tables!$E4,'Bid Log'!$P$2:$P$402)))</f>
        <v>#NAME?</v>
      </c>
      <c r="W43" s="81" t="n">
        <f aca="false">SUM(D43/B43)</f>
        <v>0.452282157676349</v>
      </c>
      <c r="X43" s="81" t="n">
        <f aca="false">SUM(E43/C43)</f>
        <v>0.158700925105549</v>
      </c>
      <c r="Y43" s="80" t="n">
        <f aca="false" t="array" ref="Y43:Y43">SUM(IF('Bid Log'!$K$2:$K$402=Tables!$E4,'Bid Log'!$Z$2:$Z$402))</f>
        <v>0</v>
      </c>
      <c r="Z43" s="81" t="n">
        <f aca="false">SUM(Y43/C43)</f>
        <v>0</v>
      </c>
      <c r="AA43" s="80" t="n">
        <f aca="false" t="array" ref="AA43:AA43">SUM(IF('Bid Log'!$K$2:$K$402=Tables!$E4,'Bid Log'!$AI$2:$AI$402))</f>
        <v>0</v>
      </c>
      <c r="AB43" s="81" t="e">
        <f aca="false">SUM(AA43/F43)</f>
        <v>#DIV/0!</v>
      </c>
    </row>
    <row r="44" s="82" customFormat="true" ht="11.25" hidden="false" customHeight="false" outlineLevel="0" collapsed="false">
      <c r="A44" s="72" t="str">
        <f aca="false">Tables!E5</f>
        <v>Design/ Assist</v>
      </c>
      <c r="B44" s="73" t="n">
        <f aca="false" t="array" ref="B44:B44">COUNT(IF('Bid Log'!$K$2:$K$402=Tables!$E5,'Bid Log'!$A$2:$A$402))</f>
        <v>23</v>
      </c>
      <c r="C44" s="80" t="n">
        <f aca="false" t="array" ref="C44:C44">SUM(IF('Bid Log'!$K$2:$K$402=Tables!$E5,'Bid Log'!$P$2:$P$402))</f>
        <v>777571</v>
      </c>
      <c r="D44" s="73" t="n">
        <f aca="false" t="array" ref="D44:D44">COUNT(IF('Bid Log'!$AA$2:$AA$402=Tables!J$3,IF('Bid Log'!$K$2:$K$402=Tables!$E5,'Bid Log'!$A$2:$A$402)))</f>
        <v>7</v>
      </c>
      <c r="E44" s="80" t="n">
        <f aca="false" t="array" ref="E44:E44">SUM(IF('Bid Log'!$AA$2:$AA$402=Tables!J$3,IF('Bid Log'!$K$2:$K$402=Tables!$E5,'Bid Log'!$P$2:$P$402)))</f>
        <v>141001</v>
      </c>
      <c r="F44" s="80" t="n">
        <f aca="false" t="array" ref="F44:F44">SUM(IF('Bid Log'!$AA$2:$AA$402=Tables!J$3,IF('Bid Log'!$K$2:$K$402=Tables!$E5,'Bid Log'!$AH$2:$AH$402)))</f>
        <v>0</v>
      </c>
      <c r="G44" s="74" t="n">
        <f aca="false" t="array" ref="G44:G44">COUNT(IF('Bid Log'!$AA$2:$AA$402=Tables!J$4,IF('Bid Log'!$K$2:$K$402=Tables!$E5,'Bid Log'!$A$2:$A$402)))</f>
        <v>2</v>
      </c>
      <c r="H44" s="80" t="n">
        <f aca="false" t="array" ref="H44:H44">SUM(IF('Bid Log'!$AA$2:$AA$402=Tables!J$4,IF('Bid Log'!$K$2:$K$402=Tables!$E5,'Bid Log'!$P$2:$P$402)))</f>
        <v>31327</v>
      </c>
      <c r="I44" s="74" t="n">
        <f aca="false" t="array" ref="I44:I44">COUNT(IF('Bid Log'!$AA$2:$AA$402=Tables!J$5,IF('Bid Log'!$K$2:$K$402=Tables!$E5,'Bid Log'!$A$2:$A$402)))</f>
        <v>4</v>
      </c>
      <c r="J44" s="80" t="n">
        <f aca="false" t="array" ref="J44:J44">SUM(IF('Bid Log'!$AA$2:$AA$402=Tables!J$5,IF('Bid Log'!$K$2:$K$402=Tables!$E5,'Bid Log'!$P$2:$P$402)))</f>
        <v>69578</v>
      </c>
      <c r="K44" s="74" t="n">
        <f aca="false" t="array" ref="K44:K44">COUNT(IF('Bid Log'!$AA$2:$AA$402=Tables!J$6,IF('Bid Log'!$K$2:$K$402=Tables!$E5,'Bid Log'!$A$2:$A$402)))</f>
        <v>4</v>
      </c>
      <c r="L44" s="80" t="n">
        <f aca="false" t="array" ref="L44:L44">SUM(IF('Bid Log'!$AA$2:$AA$402=Tables!J$6,IF('Bid Log'!$K$2:$K$402=Tables!$E5,'Bid Log'!$P$2:$P$402)))</f>
        <v>362172</v>
      </c>
      <c r="M44" s="74" t="n">
        <f aca="false" t="array" ref="M44:M44">COUNT(IF('Bid Log'!$AA$2:$AA$402=Tables!J$7,IF('Bid Log'!$K$2:$K$402=Tables!$E5,'Bid Log'!$A$2:$A$402)))</f>
        <v>2</v>
      </c>
      <c r="N44" s="80" t="n">
        <f aca="false" t="array" ref="N44:N44">SUM(IF('Bid Log'!$AA$2:$AA$402=Tables!J$7,IF('Bid Log'!$K$2:$K$402=Tables!$E5,'Bid Log'!$P$2:$P$402)))</f>
        <v>38500</v>
      </c>
      <c r="O44" s="74" t="n">
        <f aca="false" t="array" ref="O44:O44">COUNT(IF('Bid Log'!$AA$2:$AA$402=Tables!J$8,IF('Bid Log'!$K$2:$K$402=Tables!$E5,'Bid Log'!$A$2:$A$402)))</f>
        <v>1</v>
      </c>
      <c r="P44" s="80" t="n">
        <f aca="false" t="array" ref="P44:P44">SUM(IF('Bid Log'!$AA$2:$AA$402=Tables!J$8,IF('Bid Log'!$K$2:$K$402=Tables!$E5,'Bid Log'!$P$2:$P$402)))</f>
        <v>0</v>
      </c>
      <c r="Q44" s="74" t="n">
        <f aca="false" t="array" ref="Q44:Q44">COUNT(IF('Bid Log'!$AA$2:$AA$402=Tables!J$9,IF('Bid Log'!$K$2:$K$402=Tables!$E5,'Bid Log'!$A$2:$A$402)))</f>
        <v>0</v>
      </c>
      <c r="R44" s="80" t="n">
        <f aca="false" t="array" ref="R44:R44">SUM(IF('Bid Log'!$AA$2:$AA$402=Tables!J$9,IF('Bid Log'!$K$2:$K$402=Tables!$E5,'Bid Log'!$P$2:$P$402)))</f>
        <v>0</v>
      </c>
      <c r="S44" s="74" t="n">
        <f aca="false" t="array" ref="S44:S44">COUNT(IF('Bid Log'!$AA$2:$AA$402=Tables!J$10,IF('Bid Log'!$K$2:$K$402=Tables!$E5,'Bid Log'!$A$2:$A$402)))</f>
        <v>1</v>
      </c>
      <c r="T44" s="80" t="n">
        <f aca="false" t="array" ref="T44:T44">SUM(IF('Bid Log'!$AA$2:$AA$402=Tables!J$10,IF('Bid Log'!$K$2:$K$402=Tables!$E5,'Bid Log'!$P$2:$P$402)))</f>
        <v>0</v>
      </c>
      <c r="U44" s="74" t="n">
        <f aca="false" t="array" ref="U44:U44">COUNT(IF('Bid Log'!$AA$2:$AA$402=tables!#ref!,IF('Bid Log'!$K$2:$K$402=Tables!$E5,'Bid Log'!$A$2:$A$402)))</f>
        <v>0</v>
      </c>
      <c r="V44" s="80" t="e">
        <f aca="false" t="array" ref="V44:V44">SUM(IF('Bid Log'!$AA$2:$AA$402=tables!#ref!,IF('Bid Log'!$K$2:$K$402=Tables!$E5,'Bid Log'!$P$2:$P$402)))</f>
        <v>#NAME?</v>
      </c>
      <c r="W44" s="81" t="n">
        <f aca="false">SUM(D44/B44)</f>
        <v>0.304347826086957</v>
      </c>
      <c r="X44" s="81" t="n">
        <f aca="false">SUM(E44/C44)</f>
        <v>0.181335209260633</v>
      </c>
      <c r="Y44" s="80" t="n">
        <f aca="false" t="array" ref="Y44:Y44">SUM(IF('Bid Log'!$K$2:$K$402=Tables!$E5,'Bid Log'!$Z$2:$Z$402))</f>
        <v>0</v>
      </c>
      <c r="Z44" s="81" t="n">
        <f aca="false">SUM(Y44/C44)</f>
        <v>0</v>
      </c>
      <c r="AA44" s="80" t="n">
        <f aca="false" t="array" ref="AA44:AA44">SUM(IF('Bid Log'!$K$2:$K$402=Tables!$E5,'Bid Log'!$AI$2:$AI$402))</f>
        <v>0</v>
      </c>
      <c r="AB44" s="81" t="e">
        <f aca="false">SUM(AA44/F44)</f>
        <v>#DIV/0!</v>
      </c>
    </row>
    <row r="45" customFormat="false" ht="11.25" hidden="false" customHeight="false" outlineLevel="0" collapsed="false">
      <c r="A45" s="83"/>
      <c r="B45" s="84" t="n">
        <f aca="false">SUM(B42:B44)</f>
        <v>392</v>
      </c>
      <c r="C45" s="86" t="n">
        <f aca="false">SUM(C42:C44)</f>
        <v>79426553.37</v>
      </c>
      <c r="D45" s="84" t="n">
        <f aca="false">SUM(D42:D44)</f>
        <v>139</v>
      </c>
      <c r="E45" s="86" t="n">
        <f aca="false">SUM(E42:E44)</f>
        <v>39803192</v>
      </c>
      <c r="F45" s="86" t="n">
        <f aca="false">SUM(F42:F44)</f>
        <v>0</v>
      </c>
      <c r="G45" s="84" t="n">
        <f aca="false">SUM(G42:G44)</f>
        <v>27</v>
      </c>
      <c r="H45" s="86" t="n">
        <f aca="false">SUM(H42:H44)</f>
        <v>12141934</v>
      </c>
      <c r="I45" s="84" t="n">
        <f aca="false">SUM(I42:I44)</f>
        <v>85</v>
      </c>
      <c r="J45" s="86" t="n">
        <f aca="false">SUM(J42:J44)</f>
        <v>17800483.37</v>
      </c>
      <c r="K45" s="84" t="n">
        <f aca="false">SUM(K42:K44)</f>
        <v>53</v>
      </c>
      <c r="L45" s="86" t="n">
        <f aca="false">SUM(L42:L44)</f>
        <v>7072465</v>
      </c>
      <c r="M45" s="84" t="n">
        <f aca="false">SUM(M42:M44)</f>
        <v>24</v>
      </c>
      <c r="N45" s="86" t="n">
        <f aca="false">SUM(N42:N44)</f>
        <v>1819537</v>
      </c>
      <c r="O45" s="84" t="n">
        <f aca="false">SUM(O42:O44)</f>
        <v>8</v>
      </c>
      <c r="P45" s="86" t="n">
        <f aca="false">SUM(P42:P44)</f>
        <v>38608</v>
      </c>
      <c r="Q45" s="84" t="n">
        <f aca="false">SUM(Q42:Q44)</f>
        <v>0</v>
      </c>
      <c r="R45" s="86" t="n">
        <f aca="false">SUM(R42:R44)</f>
        <v>0</v>
      </c>
      <c r="S45" s="84" t="n">
        <f aca="false">SUM(S42:S44)</f>
        <v>11</v>
      </c>
      <c r="T45" s="86" t="n">
        <f aca="false">SUM(T42:T44)</f>
        <v>8000</v>
      </c>
      <c r="U45" s="84" t="n">
        <f aca="false">SUM(U42:U44)</f>
        <v>0</v>
      </c>
      <c r="V45" s="86" t="e">
        <f aca="false">SUM(V42:V44)</f>
        <v>#NAME?</v>
      </c>
      <c r="W45" s="85" t="n">
        <f aca="false">SUM(D45/B45)</f>
        <v>0.354591836734694</v>
      </c>
      <c r="X45" s="85" t="n">
        <f aca="false">SUM(E45/C45)</f>
        <v>0.501132056109512</v>
      </c>
      <c r="Y45" s="86" t="n">
        <f aca="false">SUM(Y42:Y44)</f>
        <v>0</v>
      </c>
      <c r="Z45" s="85" t="n">
        <f aca="false">SUM(Y45/C45)</f>
        <v>0</v>
      </c>
      <c r="AA45" s="86" t="n">
        <f aca="false">SUM(AA42:AA44)</f>
        <v>0</v>
      </c>
      <c r="AB45" s="85" t="n">
        <f aca="false">SUM(AA45/E45)</f>
        <v>0</v>
      </c>
    </row>
    <row r="46" customFormat="false" ht="11.25" hidden="false" customHeight="false" outlineLevel="0" collapsed="false">
      <c r="A46" s="78" t="str">
        <f aca="false">Tables!C2</f>
        <v>Project Type</v>
      </c>
      <c r="C46" s="80"/>
      <c r="E46" s="80"/>
      <c r="F46" s="80"/>
      <c r="H46" s="80"/>
      <c r="J46" s="80"/>
      <c r="L46" s="80"/>
      <c r="N46" s="80"/>
      <c r="P46" s="80"/>
      <c r="R46" s="80"/>
      <c r="T46" s="80"/>
      <c r="V46" s="80"/>
      <c r="W46" s="80"/>
    </row>
    <row r="47" customFormat="false" ht="11.25" hidden="false" customHeight="false" outlineLevel="0" collapsed="false">
      <c r="A47" s="72" t="str">
        <f aca="false">Tables!C3</f>
        <v>TI</v>
      </c>
      <c r="B47" s="73" t="n">
        <f aca="false" t="array" ref="B47:B47">COUNT(IF('Bid Log'!$I$2:$I$402=Tables!$C3,'Bid Log'!$A$2:$A$402))</f>
        <v>210</v>
      </c>
      <c r="C47" s="80" t="n">
        <f aca="false" t="array" ref="C47:C47">SUM(IF('Bid Log'!$I$2:$I$402=Tables!$C3,'Bid Log'!$P$2:$P$402))</f>
        <v>25570942</v>
      </c>
      <c r="D47" s="73" t="n">
        <f aca="false" t="array" ref="D47:D47">COUNT(IF('Bid Log'!$AA$2:$AA$402=Tables!J$3,IF('Bid Log'!$I$2:$I$402=Tables!$C3,'Bid Log'!$A$2:$A$402)))</f>
        <v>82</v>
      </c>
      <c r="E47" s="80" t="n">
        <f aca="false" t="array" ref="E47:E47">SUM(IF('Bid Log'!$AA$2:$AA$402=Tables!J$3,IF('Bid Log'!$I$2:$I$402=Tables!$C3,'Bid Log'!$P$2:$P$402)))</f>
        <v>10125796</v>
      </c>
      <c r="F47" s="80" t="n">
        <f aca="false" t="array" ref="F47:F47">SUM(IF('Bid Log'!$AA$2:$AA$402=Tables!J$3,IF('Bid Log'!$I$2:$I$402=Tables!$C3,'Bid Log'!$AH$2:$AH$402)))</f>
        <v>0</v>
      </c>
      <c r="G47" s="74" t="n">
        <f aca="false" t="array" ref="G47:G47">COUNT(IF('Bid Log'!$AA$2:$AA$402=Tables!J$4,IF('Bid Log'!$I$2:$I$402=Tables!$C3,'Bid Log'!$A$2:$A$402)))</f>
        <v>17</v>
      </c>
      <c r="H47" s="80" t="n">
        <f aca="false" t="array" ref="H47:H47">SUM(IF('Bid Log'!$AA$2:$AA$402=Tables!J$4,IF('Bid Log'!$I$2:$I$402=Tables!$C3,'Bid Log'!$P$2:$P$402)))</f>
        <v>7586179</v>
      </c>
      <c r="I47" s="74" t="n">
        <f aca="false" t="array" ref="I47:I47">COUNT(IF('Bid Log'!$AA$2:$AA$402=Tables!J$5,IF('Bid Log'!$I$2:$I$402=Tables!$C3,'Bid Log'!$A$2:$A$402)))</f>
        <v>48</v>
      </c>
      <c r="J47" s="80" t="n">
        <f aca="false" t="array" ref="J47:J47">SUM(IF('Bid Log'!$AA$2:$AA$402=Tables!J$5,IF('Bid Log'!$I$2:$I$402=Tables!$C3,'Bid Log'!$P$2:$P$402)))</f>
        <v>4925276</v>
      </c>
      <c r="K47" s="74" t="n">
        <f aca="false" t="array" ref="K47:K47">COUNT(IF('Bid Log'!$AA$2:$AA$402=Tables!J$6,IF('Bid Log'!$I$2:$I$402=Tables!$C3,'Bid Log'!$A$2:$A$402)))</f>
        <v>34</v>
      </c>
      <c r="L47" s="80" t="n">
        <f aca="false" t="array" ref="L47:L47">SUM(IF('Bid Log'!$AA$2:$AA$402=Tables!J$6,IF('Bid Log'!$I$2:$I$402=Tables!$C3,'Bid Log'!$P$2:$P$402)))</f>
        <v>2131714</v>
      </c>
      <c r="M47" s="74" t="n">
        <f aca="false" t="array" ref="M47:M47">COUNT(IF('Bid Log'!$AA$2:$AA$402=Tables!J$7,IF('Bid Log'!$I$2:$I$402=Tables!$C3,'Bid Log'!$A$2:$A$402)))</f>
        <v>8</v>
      </c>
      <c r="N47" s="80" t="n">
        <f aca="false" t="array" ref="N47:N47">SUM(IF('Bid Log'!$AA$2:$AA$402=Tables!J$7,IF('Bid Log'!$I$2:$I$402=Tables!$C3,'Bid Log'!$P$2:$P$402)))</f>
        <v>173837</v>
      </c>
      <c r="O47" s="74" t="n">
        <f aca="false" t="array" ref="O47:O47">COUNT(IF('Bid Log'!$AA$2:$AA$402=Tables!J$8,IF('Bid Log'!$I$2:$I$402=Tables!$C3,'Bid Log'!$A$2:$A$402)))</f>
        <v>5</v>
      </c>
      <c r="P47" s="80" t="n">
        <f aca="false" t="array" ref="P47:P47">SUM(IF('Bid Log'!$AA$2:$AA$402=Tables!J$8,IF('Bid Log'!$I$2:$I$402=Tables!$C3,'Bid Log'!$P$2:$P$402)))</f>
        <v>0</v>
      </c>
      <c r="Q47" s="74" t="n">
        <f aca="false" t="array" ref="Q47:Q47">COUNT(IF('Bid Log'!$AA$2:$AA$402=Tables!J$9,IF('Bid Log'!$I$2:$I$402=Tables!$C3,'Bid Log'!$A$2:$A$402)))</f>
        <v>0</v>
      </c>
      <c r="R47" s="80" t="n">
        <f aca="false" t="array" ref="R47:R47">SUM(IF('Bid Log'!$AA$2:$AA$402=Tables!J$9,IF('Bid Log'!$I$2:$I$402=Tables!$C3,'Bid Log'!$P$2:$P$402)))</f>
        <v>0</v>
      </c>
      <c r="S47" s="74" t="n">
        <f aca="false" t="array" ref="S47:S47">COUNT(IF('Bid Log'!$AA$2:$AA$402=Tables!J$10,IF('Bid Log'!$I$2:$I$402=Tables!$C3,'Bid Log'!$A$2:$A$402)))</f>
        <v>4</v>
      </c>
      <c r="T47" s="80" t="n">
        <f aca="false" t="array" ref="T47:T47">SUM(IF('Bid Log'!$AA$2:$AA$402=Tables!J$10,IF('Bid Log'!$I$2:$I$402=Tables!$C3,'Bid Log'!$P$2:$P$402)))</f>
        <v>8000</v>
      </c>
      <c r="U47" s="74" t="n">
        <f aca="false" t="array" ref="U47:U47">COUNT(IF('Bid Log'!$AA$2:$AA$402=tables!#ref!,IF('Bid Log'!$I$2:$I$402=Tables!$C3,'Bid Log'!$A$2:$A$402)))</f>
        <v>0</v>
      </c>
      <c r="V47" s="80" t="e">
        <f aca="false" t="array" ref="V47:V47">SUM(IF('Bid Log'!$AA$2:$AA$402=tables!#ref!,IF('Bid Log'!$I$2:$I$402=Tables!$C3,'Bid Log'!$P$2:$P$402)))</f>
        <v>#NAME?</v>
      </c>
      <c r="W47" s="81" t="n">
        <f aca="false">SUM(D47/B47)</f>
        <v>0.39047619047619</v>
      </c>
      <c r="X47" s="81" t="n">
        <f aca="false">SUM(E47/C47)</f>
        <v>0.395988384002435</v>
      </c>
      <c r="Y47" s="80" t="n">
        <f aca="false" t="array" ref="Y47:Y47">SUM(IF('Bid Log'!$I$2:$I$402=Tables!$C3,'Bid Log'!$Z$2:$Z$402))</f>
        <v>0</v>
      </c>
      <c r="Z47" s="81" t="n">
        <f aca="false">SUM(Y47/C47)</f>
        <v>0</v>
      </c>
      <c r="AA47" s="80" t="n">
        <f aca="false" t="array" ref="AA47:AA47">SUM(IF('Bid Log'!$I$2:$I$402=Tables!$C3,'Bid Log'!$AI$2:$AI$402))</f>
        <v>0</v>
      </c>
      <c r="AB47" s="81" t="e">
        <f aca="false">SUM(AA47/F47)</f>
        <v>#DIV/0!</v>
      </c>
    </row>
    <row r="48" customFormat="false" ht="11.25" hidden="false" customHeight="false" outlineLevel="0" collapsed="false">
      <c r="A48" s="72" t="str">
        <f aca="false">Tables!C4</f>
        <v>Site</v>
      </c>
      <c r="B48" s="73" t="n">
        <f aca="false" t="array" ref="B48:B48">COUNT(IF('Bid Log'!$I$2:$I$402=Tables!$C4,'Bid Log'!$A$2:$A$402))</f>
        <v>30</v>
      </c>
      <c r="C48" s="80" t="n">
        <f aca="false" t="array" ref="C48:C48">SUM(IF('Bid Log'!$I$2:$I$402=Tables!$C4,'Bid Log'!$P$2:$P$402))</f>
        <v>5773567</v>
      </c>
      <c r="D48" s="73" t="n">
        <f aca="false" t="array" ref="D48:D48">COUNT(IF('Bid Log'!$AA$2:$AA$402=Tables!J$3,IF('Bid Log'!$I$2:$I$402=Tables!$C4,'Bid Log'!$A$2:$A$402)))</f>
        <v>10</v>
      </c>
      <c r="E48" s="80" t="n">
        <f aca="false" t="array" ref="E48:E48">SUM(IF('Bid Log'!$AA$2:$AA$402=Tables!J$3,IF('Bid Log'!$I$2:$I$402=Tables!$C4,'Bid Log'!$P$2:$P$402)))</f>
        <v>68438</v>
      </c>
      <c r="F48" s="80" t="n">
        <f aca="false" t="array" ref="F48:F48">SUM(IF('Bid Log'!$AA$2:$AA$402=Tables!J$3,IF('Bid Log'!$I$2:$I$402=Tables!$C4,'Bid Log'!$AH$2:$AH$402)))</f>
        <v>0</v>
      </c>
      <c r="G48" s="74" t="n">
        <f aca="false" t="array" ref="G48:G48">COUNT(IF('Bid Log'!$AA$2:$AA$402=Tables!J$4,IF('Bid Log'!$I$2:$I$402=Tables!$C4,'Bid Log'!$A$2:$A$402)))</f>
        <v>6</v>
      </c>
      <c r="H48" s="80" t="n">
        <f aca="false" t="array" ref="H48:H48">SUM(IF('Bid Log'!$AA$2:$AA$402=Tables!J$4,IF('Bid Log'!$I$2:$I$402=Tables!$C4,'Bid Log'!$P$2:$P$402)))</f>
        <v>882609</v>
      </c>
      <c r="I48" s="74" t="n">
        <f aca="false" t="array" ref="I48:I48">COUNT(IF('Bid Log'!$AA$2:$AA$402=Tables!J$5,IF('Bid Log'!$I$2:$I$402=Tables!$C4,'Bid Log'!$A$2:$A$402)))</f>
        <v>2</v>
      </c>
      <c r="J48" s="80" t="n">
        <f aca="false" t="array" ref="J48:J48">SUM(IF('Bid Log'!$AA$2:$AA$402=Tables!J$5,IF('Bid Log'!$I$2:$I$402=Tables!$C4,'Bid Log'!$P$2:$P$402)))</f>
        <v>1479316</v>
      </c>
      <c r="K48" s="74" t="n">
        <f aca="false" t="array" ref="K48:K48">COUNT(IF('Bid Log'!$AA$2:$AA$402=Tables!J$6,IF('Bid Log'!$I$2:$I$402=Tables!$C4,'Bid Log'!$A$2:$A$402)))</f>
        <v>3</v>
      </c>
      <c r="L48" s="80" t="n">
        <f aca="false" t="array" ref="L48:L48">SUM(IF('Bid Log'!$AA$2:$AA$402=Tables!J$6,IF('Bid Log'!$I$2:$I$402=Tables!$C4,'Bid Log'!$P$2:$P$402)))</f>
        <v>1755144</v>
      </c>
      <c r="M48" s="74" t="n">
        <f aca="false" t="array" ref="M48:M48">COUNT(IF('Bid Log'!$AA$2:$AA$402=Tables!J$7,IF('Bid Log'!$I$2:$I$402=Tables!$C4,'Bid Log'!$A$2:$A$402)))</f>
        <v>5</v>
      </c>
      <c r="N48" s="80" t="n">
        <f aca="false" t="array" ref="N48:N48">SUM(IF('Bid Log'!$AA$2:$AA$402=Tables!J$7,IF('Bid Log'!$I$2:$I$402=Tables!$C4,'Bid Log'!$P$2:$P$402)))</f>
        <v>1519230</v>
      </c>
      <c r="O48" s="74" t="n">
        <f aca="false" t="array" ref="O48:O48">COUNT(IF('Bid Log'!$AA$2:$AA$402=Tables!J$8,IF('Bid Log'!$I$2:$I$402=Tables!$C4,'Bid Log'!$A$2:$A$402)))</f>
        <v>0</v>
      </c>
      <c r="P48" s="80" t="n">
        <f aca="false" t="array" ref="P48:P48">SUM(IF('Bid Log'!$AA$2:$AA$402=Tables!J$8,IF('Bid Log'!$I$2:$I$402=Tables!$C4,'Bid Log'!$P$2:$P$402)))</f>
        <v>0</v>
      </c>
      <c r="Q48" s="74" t="n">
        <f aca="false" t="array" ref="Q48:Q48">COUNT(IF('Bid Log'!$AA$2:$AA$402=Tables!J$9,IF('Bid Log'!$I$2:$I$402=Tables!$C4,'Bid Log'!$A$2:$A$402)))</f>
        <v>0</v>
      </c>
      <c r="R48" s="80" t="n">
        <f aca="false" t="array" ref="R48:R48">SUM(IF('Bid Log'!$AA$2:$AA$402=Tables!J$9,IF('Bid Log'!$I$2:$I$402=Tables!$C4,'Bid Log'!$P$2:$P$402)))</f>
        <v>0</v>
      </c>
      <c r="S48" s="74" t="n">
        <f aca="false" t="array" ref="S48:S48">COUNT(IF('Bid Log'!$AA$2:$AA$402=Tables!J$10,IF('Bid Log'!$I$2:$I$402=Tables!$C4,'Bid Log'!$A$2:$A$402)))</f>
        <v>0</v>
      </c>
      <c r="T48" s="80" t="n">
        <f aca="false" t="array" ref="T48:T48">SUM(IF('Bid Log'!$AA$2:$AA$402=Tables!J$10,IF('Bid Log'!$I$2:$I$402=Tables!$C4,'Bid Log'!$P$2:$P$402)))</f>
        <v>0</v>
      </c>
      <c r="U48" s="74" t="n">
        <f aca="false" t="array" ref="U48:U48">COUNT(IF('Bid Log'!$AA$2:$AA$402=tables!#ref!,IF('Bid Log'!$I$2:$I$402=Tables!$C4,'Bid Log'!$A$2:$A$402)))</f>
        <v>0</v>
      </c>
      <c r="V48" s="80" t="e">
        <f aca="false" t="array" ref="V48:V48">SUM(IF('Bid Log'!$AA$2:$AA$402=tables!#ref!,IF('Bid Log'!$I$2:$I$402=Tables!$C4,'Bid Log'!$P$2:$P$402)))</f>
        <v>#NAME?</v>
      </c>
      <c r="W48" s="81" t="n">
        <f aca="false">SUM(D48/B48)</f>
        <v>0.333333333333333</v>
      </c>
      <c r="X48" s="81" t="n">
        <f aca="false">SUM(E48/C48)</f>
        <v>0.0118536772847704</v>
      </c>
      <c r="Y48" s="80" t="n">
        <f aca="false" t="array" ref="Y48:Y48">SUM(IF('Bid Log'!$I$2:$I$402=Tables!$C4,'Bid Log'!$Z$2:$Z$402))</f>
        <v>0</v>
      </c>
      <c r="Z48" s="81" t="n">
        <f aca="false">SUM(Y48/C48)</f>
        <v>0</v>
      </c>
      <c r="AA48" s="80" t="n">
        <f aca="false" t="array" ref="AA48:AA48">SUM(IF('Bid Log'!$I$2:$I$402=Tables!$C4,'Bid Log'!$AI$2:$AI$402))</f>
        <v>0</v>
      </c>
      <c r="AB48" s="81" t="e">
        <f aca="false">SUM(AA48/F48)</f>
        <v>#DIV/0!</v>
      </c>
    </row>
    <row r="49" customFormat="false" ht="11.25" hidden="false" customHeight="false" outlineLevel="0" collapsed="false">
      <c r="A49" s="72" t="str">
        <f aca="false">Tables!C5</f>
        <v>Shell</v>
      </c>
      <c r="B49" s="73" t="n">
        <f aca="false" t="array" ref="B49:B49">COUNT(IF('Bid Log'!$I$2:$I$402=Tables!$C5,'Bid Log'!$A$2:$A$402))</f>
        <v>3</v>
      </c>
      <c r="C49" s="80" t="n">
        <f aca="false" t="array" ref="C49:C49">SUM(IF('Bid Log'!$I$2:$I$402=Tables!$C5,'Bid Log'!$P$2:$P$402))</f>
        <v>17945925</v>
      </c>
      <c r="D49" s="73" t="n">
        <f aca="false" t="array" ref="D49:D49">COUNT(IF('Bid Log'!$AA$2:$AA$402=Tables!J$3,IF('Bid Log'!$I$2:$I$402=Tables!$C5,'Bid Log'!$A$2:$A$402)))</f>
        <v>1</v>
      </c>
      <c r="E49" s="80" t="n">
        <f aca="false" t="array" ref="E49:E49">SUM(IF('Bid Log'!$AA$2:$AA$402=Tables!J$3,IF('Bid Log'!$I$2:$I$402=Tables!$C5,'Bid Log'!$P$2:$P$402)))</f>
        <v>16635400</v>
      </c>
      <c r="F49" s="80" t="n">
        <f aca="false" t="array" ref="F49:F49">SUM(IF('Bid Log'!$AA$2:$AA$402=Tables!J$3,IF('Bid Log'!$I$2:$I$402=Tables!$C5,'Bid Log'!$AH$2:$AH$402)))</f>
        <v>0</v>
      </c>
      <c r="G49" s="74" t="n">
        <f aca="false" t="array" ref="G49:G49">COUNT(IF('Bid Log'!$AA$2:$AA$402=Tables!J$4,IF('Bid Log'!$I$2:$I$402=Tables!$C5,'Bid Log'!$A$2:$A$402)))</f>
        <v>1</v>
      </c>
      <c r="H49" s="80" t="n">
        <f aca="false" t="array" ref="H49:H49">SUM(IF('Bid Log'!$AA$2:$AA$402=Tables!J$4,IF('Bid Log'!$I$2:$I$402=Tables!$C5,'Bid Log'!$P$2:$P$402)))</f>
        <v>1310525</v>
      </c>
      <c r="I49" s="74" t="n">
        <f aca="false" t="array" ref="I49:I49">COUNT(IF('Bid Log'!$AA$2:$AA$402=Tables!J$5,IF('Bid Log'!$I$2:$I$402=Tables!$C5,'Bid Log'!$A$2:$A$402)))</f>
        <v>0</v>
      </c>
      <c r="J49" s="80" t="n">
        <f aca="false" t="array" ref="J49:J49">SUM(IF('Bid Log'!$AA$2:$AA$402=Tables!J$5,IF('Bid Log'!$I$2:$I$402=Tables!$C5,'Bid Log'!$P$2:$P$402)))</f>
        <v>0</v>
      </c>
      <c r="K49" s="74" t="n">
        <f aca="false" t="array" ref="K49:K49">COUNT(IF('Bid Log'!$AA$2:$AA$402=Tables!J$6,IF('Bid Log'!$I$2:$I$402=Tables!$C5,'Bid Log'!$A$2:$A$402)))</f>
        <v>0</v>
      </c>
      <c r="L49" s="80" t="n">
        <f aca="false" t="array" ref="L49:L49">SUM(IF('Bid Log'!$AA$2:$AA$402=Tables!J$6,IF('Bid Log'!$I$2:$I$402=Tables!$C5,'Bid Log'!$P$2:$P$402)))</f>
        <v>0</v>
      </c>
      <c r="M49" s="74" t="n">
        <f aca="false" t="array" ref="M49:M49">COUNT(IF('Bid Log'!$AA$2:$AA$402=Tables!J$7,IF('Bid Log'!$I$2:$I$402=Tables!$C5,'Bid Log'!$A$2:$A$402)))</f>
        <v>0</v>
      </c>
      <c r="N49" s="80" t="n">
        <f aca="false" t="array" ref="N49:N49">SUM(IF('Bid Log'!$AA$2:$AA$402=Tables!J$7,IF('Bid Log'!$I$2:$I$402=Tables!$C5,'Bid Log'!$P$2:$P$402)))</f>
        <v>0</v>
      </c>
      <c r="O49" s="74" t="n">
        <f aca="false" t="array" ref="O49:O49">COUNT(IF('Bid Log'!$AA$2:$AA$402=Tables!J$8,IF('Bid Log'!$I$2:$I$402=Tables!$C5,'Bid Log'!$A$2:$A$402)))</f>
        <v>1</v>
      </c>
      <c r="P49" s="80" t="n">
        <f aca="false" t="array" ref="P49:P49">SUM(IF('Bid Log'!$AA$2:$AA$402=Tables!J$8,IF('Bid Log'!$I$2:$I$402=Tables!$C5,'Bid Log'!$P$2:$P$402)))</f>
        <v>0</v>
      </c>
      <c r="Q49" s="74" t="n">
        <f aca="false" t="array" ref="Q49:Q49">COUNT(IF('Bid Log'!$AA$2:$AA$402=Tables!J$9,IF('Bid Log'!$I$2:$I$402=Tables!$C5,'Bid Log'!$A$2:$A$402)))</f>
        <v>0</v>
      </c>
      <c r="R49" s="80" t="n">
        <f aca="false" t="array" ref="R49:R49">SUM(IF('Bid Log'!$AA$2:$AA$402=Tables!J$9,IF('Bid Log'!$I$2:$I$402=Tables!$C5,'Bid Log'!$P$2:$P$402)))</f>
        <v>0</v>
      </c>
      <c r="S49" s="74" t="n">
        <f aca="false" t="array" ref="S49:S49">COUNT(IF('Bid Log'!$AA$2:$AA$402=Tables!J$10,IF('Bid Log'!$I$2:$I$402=Tables!$C5,'Bid Log'!$A$2:$A$402)))</f>
        <v>0</v>
      </c>
      <c r="T49" s="80" t="n">
        <f aca="false" t="array" ref="T49:T49">SUM(IF('Bid Log'!$AA$2:$AA$402=Tables!J$10,IF('Bid Log'!$I$2:$I$402=Tables!$C5,'Bid Log'!$P$2:$P$402)))</f>
        <v>0</v>
      </c>
      <c r="U49" s="74" t="n">
        <f aca="false" t="array" ref="U49:U49">COUNT(IF('Bid Log'!$AA$2:$AA$402=tables!#ref!,IF('Bid Log'!$I$2:$I$402=Tables!$C5,'Bid Log'!$A$2:$A$402)))</f>
        <v>0</v>
      </c>
      <c r="V49" s="80" t="e">
        <f aca="false" t="array" ref="V49:V49">SUM(IF('Bid Log'!$AA$2:$AA$402=tables!#ref!,IF('Bid Log'!$I$2:$I$402=Tables!$C5,'Bid Log'!$P$2:$P$402)))</f>
        <v>#NAME?</v>
      </c>
      <c r="W49" s="81" t="n">
        <f aca="false">SUM(D49/B49)</f>
        <v>0.333333333333333</v>
      </c>
      <c r="X49" s="81" t="n">
        <f aca="false">SUM(E49/C49)</f>
        <v>0.926973672296078</v>
      </c>
      <c r="Y49" s="80" t="n">
        <f aca="false" t="array" ref="Y49:Y49">SUM(IF('Bid Log'!$I$2:$I$402=Tables!$C5,'Bid Log'!$Z$2:$Z$402))</f>
        <v>0</v>
      </c>
      <c r="Z49" s="81" t="n">
        <f aca="false">SUM(Y49/C49)</f>
        <v>0</v>
      </c>
      <c r="AA49" s="80" t="n">
        <f aca="false" t="array" ref="AA49:AA49">SUM(IF('Bid Log'!$I$2:$I$402=Tables!$C5,'Bid Log'!$AI$2:$AI$402))</f>
        <v>0</v>
      </c>
      <c r="AB49" s="81" t="e">
        <f aca="false">SUM(AA49/F49)</f>
        <v>#DIV/0!</v>
      </c>
    </row>
    <row r="50" customFormat="false" ht="11.25" hidden="false" customHeight="false" outlineLevel="0" collapsed="false">
      <c r="A50" s="72" t="str">
        <f aca="false">Tables!C6</f>
        <v>Hospital</v>
      </c>
      <c r="B50" s="73" t="n">
        <f aca="false" t="array" ref="B50:B50">COUNT(IF('Bid Log'!$I$2:$I$402=Tables!$C6,'Bid Log'!$A$2:$A$402))</f>
        <v>31</v>
      </c>
      <c r="C50" s="80" t="n">
        <f aca="false" t="array" ref="C50:C50">SUM(IF('Bid Log'!$I$2:$I$402=Tables!$C6,'Bid Log'!$P$2:$P$402))</f>
        <v>8483180</v>
      </c>
      <c r="D50" s="73" t="n">
        <f aca="false" t="array" ref="D50:D50">COUNT(IF('Bid Log'!$AA$2:$AA$402=Tables!J$3,IF('Bid Log'!$I$2:$I$402=Tables!$C6,'Bid Log'!$A$2:$A$402)))</f>
        <v>7</v>
      </c>
      <c r="E50" s="80" t="n">
        <f aca="false" t="array" ref="E50:E50">SUM(IF('Bid Log'!$AA$2:$AA$402=Tables!J$3,IF('Bid Log'!$I$2:$I$402=Tables!$C6,'Bid Log'!$P$2:$P$402)))</f>
        <v>3509731</v>
      </c>
      <c r="F50" s="80" t="n">
        <f aca="false" t="array" ref="F50:F50">SUM(IF('Bid Log'!$AA$2:$AA$402=Tables!J$3,IF('Bid Log'!$I$2:$I$402=Tables!$C6,'Bid Log'!$AH$2:$AH$402)))</f>
        <v>0</v>
      </c>
      <c r="G50" s="74" t="n">
        <f aca="false" t="array" ref="G50:G50">COUNT(IF('Bid Log'!$AA$2:$AA$402=Tables!J$4,IF('Bid Log'!$I$2:$I$402=Tables!$C6,'Bid Log'!$A$2:$A$402)))</f>
        <v>2</v>
      </c>
      <c r="H50" s="80" t="n">
        <f aca="false" t="array" ref="H50:H50">SUM(IF('Bid Log'!$AA$2:$AA$402=Tables!J$4,IF('Bid Log'!$I$2:$I$402=Tables!$C6,'Bid Log'!$P$2:$P$402)))</f>
        <v>2559877</v>
      </c>
      <c r="I50" s="74" t="n">
        <f aca="false" t="array" ref="I50:I50">COUNT(IF('Bid Log'!$AA$2:$AA$402=Tables!J$5,IF('Bid Log'!$I$2:$I$402=Tables!$C6,'Bid Log'!$A$2:$A$402)))</f>
        <v>10</v>
      </c>
      <c r="J50" s="80" t="n">
        <f aca="false" t="array" ref="J50:J50">SUM(IF('Bid Log'!$AA$2:$AA$402=Tables!J$5,IF('Bid Log'!$I$2:$I$402=Tables!$C6,'Bid Log'!$P$2:$P$402)))</f>
        <v>1466430</v>
      </c>
      <c r="K50" s="74" t="n">
        <f aca="false" t="array" ref="K50:K50">COUNT(IF('Bid Log'!$AA$2:$AA$402=Tables!J$6,IF('Bid Log'!$I$2:$I$402=Tables!$C6,'Bid Log'!$A$2:$A$402)))</f>
        <v>4</v>
      </c>
      <c r="L50" s="80" t="n">
        <f aca="false" t="array" ref="L50:L50">SUM(IF('Bid Log'!$AA$2:$AA$402=Tables!J$6,IF('Bid Log'!$I$2:$I$402=Tables!$C6,'Bid Log'!$P$2:$P$402)))</f>
        <v>870670</v>
      </c>
      <c r="M50" s="74" t="n">
        <f aca="false" t="array" ref="M50:M50">COUNT(IF('Bid Log'!$AA$2:$AA$402=Tables!J$7,IF('Bid Log'!$I$2:$I$402=Tables!$C6,'Bid Log'!$A$2:$A$402)))</f>
        <v>0</v>
      </c>
      <c r="N50" s="80" t="n">
        <f aca="false" t="array" ref="N50:N50">SUM(IF('Bid Log'!$AA$2:$AA$402=Tables!J$7,IF('Bid Log'!$I$2:$I$402=Tables!$C6,'Bid Log'!$P$2:$P$402)))</f>
        <v>0</v>
      </c>
      <c r="O50" s="74" t="n">
        <f aca="false" t="array" ref="O50:O50">COUNT(IF('Bid Log'!$AA$2:$AA$402=Tables!J$8,IF('Bid Log'!$I$2:$I$402=Tables!$C6,'Bid Log'!$A$2:$A$402)))</f>
        <v>1</v>
      </c>
      <c r="P50" s="80" t="n">
        <f aca="false" t="array" ref="P50:P50">SUM(IF('Bid Log'!$AA$2:$AA$402=Tables!J$8,IF('Bid Log'!$I$2:$I$402=Tables!$C6,'Bid Log'!$P$2:$P$402)))</f>
        <v>38608</v>
      </c>
      <c r="Q50" s="74" t="n">
        <f aca="false" t="array" ref="Q50:Q50">COUNT(IF('Bid Log'!$AA$2:$AA$402=Tables!J$9,IF('Bid Log'!$I$2:$I$402=Tables!$C6,'Bid Log'!$A$2:$A$402)))</f>
        <v>0</v>
      </c>
      <c r="R50" s="80" t="n">
        <f aca="false" t="array" ref="R50:R50">SUM(IF('Bid Log'!$AA$2:$AA$402=Tables!J$9,IF('Bid Log'!$I$2:$I$402=Tables!$C6,'Bid Log'!$P$2:$P$402)))</f>
        <v>0</v>
      </c>
      <c r="S50" s="74" t="n">
        <f aca="false" t="array" ref="S50:S50">COUNT(IF('Bid Log'!$AA$2:$AA$402=Tables!J$10,IF('Bid Log'!$I$2:$I$402=Tables!$C6,'Bid Log'!$A$2:$A$402)))</f>
        <v>4</v>
      </c>
      <c r="T50" s="80" t="n">
        <f aca="false" t="array" ref="T50:T50">SUM(IF('Bid Log'!$AA$2:$AA$402=Tables!J$10,IF('Bid Log'!$I$2:$I$402=Tables!$C6,'Bid Log'!$P$2:$P$402)))</f>
        <v>0</v>
      </c>
      <c r="U50" s="74" t="n">
        <f aca="false" t="array" ref="U50:U50">COUNT(IF('Bid Log'!$AA$2:$AA$402=tables!#ref!,IF('Bid Log'!$I$2:$I$402=Tables!$C6,'Bid Log'!$A$2:$A$402)))</f>
        <v>0</v>
      </c>
      <c r="V50" s="80" t="e">
        <f aca="false" t="array" ref="V50:V50">SUM(IF('Bid Log'!$AA$2:$AA$402=tables!#ref!,IF('Bid Log'!$I$2:$I$402=Tables!$C6,'Bid Log'!$P$2:$P$402)))</f>
        <v>#NAME?</v>
      </c>
      <c r="W50" s="81" t="n">
        <f aca="false">SUM(D50/B50)</f>
        <v>0.225806451612903</v>
      </c>
      <c r="X50" s="81" t="n">
        <f aca="false">SUM(E50/C50)</f>
        <v>0.4137282245573</v>
      </c>
      <c r="Y50" s="80" t="n">
        <f aca="false" t="array" ref="Y50:Y50">SUM(IF('Bid Log'!$I$2:$I$402=Tables!$C6,'Bid Log'!$Z$2:$Z$402))</f>
        <v>0</v>
      </c>
      <c r="Z50" s="81" t="n">
        <f aca="false">SUM(Y50/C50)</f>
        <v>0</v>
      </c>
      <c r="AA50" s="80" t="n">
        <f aca="false" t="array" ref="AA50:AA50">SUM(IF('Bid Log'!$I$2:$I$402=Tables!$C6,'Bid Log'!$AI$2:$AI$402))</f>
        <v>0</v>
      </c>
      <c r="AB50" s="81" t="e">
        <f aca="false">SUM(AA50/F50)</f>
        <v>#DIV/0!</v>
      </c>
    </row>
    <row r="51" customFormat="false" ht="11.25" hidden="false" customHeight="false" outlineLevel="0" collapsed="false">
      <c r="A51" s="72" t="str">
        <f aca="false">Tables!C7</f>
        <v>Industrial</v>
      </c>
      <c r="B51" s="73" t="n">
        <f aca="false" t="array" ref="B51:B51">COUNT(IF('Bid Log'!$I$2:$I$402=Tables!$C7,'Bid Log'!$A$2:$A$402))</f>
        <v>95</v>
      </c>
      <c r="C51" s="80" t="n">
        <f aca="false" t="array" ref="C51:C51">SUM(IF('Bid Log'!$I$2:$I$402=Tables!$C7,'Bid Log'!$P$2:$P$402))</f>
        <v>8463118.37</v>
      </c>
      <c r="D51" s="73" t="n">
        <f aca="false" t="array" ref="D51:D51">COUNT(IF('Bid Log'!$AA$2:$AA$402=Tables!J$3,IF('Bid Log'!$I$2:$I$402=Tables!$C7,'Bid Log'!$A$2:$A$402)))</f>
        <v>32</v>
      </c>
      <c r="E51" s="80" t="n">
        <f aca="false" t="array" ref="E51:E51">SUM(IF('Bid Log'!$AA$2:$AA$402=Tables!J$3,IF('Bid Log'!$I$2:$I$402=Tables!$C7,'Bid Log'!$P$2:$P$402)))</f>
        <v>4270177</v>
      </c>
      <c r="F51" s="80" t="n">
        <f aca="false" t="array" ref="F51:F51">SUM(IF('Bid Log'!$AA$2:$AA$402=Tables!J$3,IF('Bid Log'!$I$2:$I$402=Tables!$C7,'Bid Log'!$AH$2:$AH$402)))</f>
        <v>0</v>
      </c>
      <c r="G51" s="74" t="n">
        <f aca="false" t="array" ref="G51:G51">COUNT(IF('Bid Log'!$AA$2:$AA$402=Tables!J$4,IF('Bid Log'!$I$2:$I$402=Tables!$C7,'Bid Log'!$A$2:$A$402)))</f>
        <v>1</v>
      </c>
      <c r="H51" s="80" t="n">
        <f aca="false" t="array" ref="H51:H51">SUM(IF('Bid Log'!$AA$2:$AA$402=Tables!J$4,IF('Bid Log'!$I$2:$I$402=Tables!$C7,'Bid Log'!$P$2:$P$402)))</f>
        <v>6430</v>
      </c>
      <c r="I51" s="74" t="n">
        <f aca="false" t="array" ref="I51:I51">COUNT(IF('Bid Log'!$AA$2:$AA$402=Tables!J$5,IF('Bid Log'!$I$2:$I$402=Tables!$C7,'Bid Log'!$A$2:$A$402)))</f>
        <v>20</v>
      </c>
      <c r="J51" s="80" t="n">
        <f aca="false" t="array" ref="J51:J51">SUM(IF('Bid Log'!$AA$2:$AA$402=Tables!J$5,IF('Bid Log'!$I$2:$I$402=Tables!$C7,'Bid Log'!$P$2:$P$402)))</f>
        <v>1836884.37</v>
      </c>
      <c r="K51" s="74" t="n">
        <f aca="false" t="array" ref="K51:K51">COUNT(IF('Bid Log'!$AA$2:$AA$402=Tables!J$6,IF('Bid Log'!$I$2:$I$402=Tables!$C7,'Bid Log'!$A$2:$A$402)))</f>
        <v>11</v>
      </c>
      <c r="L51" s="80" t="n">
        <f aca="false" t="array" ref="L51:L51">SUM(IF('Bid Log'!$AA$2:$AA$402=Tables!J$6,IF('Bid Log'!$I$2:$I$402=Tables!$C7,'Bid Log'!$P$2:$P$402)))</f>
        <v>2307137</v>
      </c>
      <c r="M51" s="74" t="n">
        <f aca="false" t="array" ref="M51:M51">COUNT(IF('Bid Log'!$AA$2:$AA$402=Tables!J$7,IF('Bid Log'!$I$2:$I$402=Tables!$C7,'Bid Log'!$A$2:$A$402)))</f>
        <v>10</v>
      </c>
      <c r="N51" s="80" t="n">
        <f aca="false" t="array" ref="N51:N51">SUM(IF('Bid Log'!$AA$2:$AA$402=Tables!J$7,IF('Bid Log'!$I$2:$I$402=Tables!$C7,'Bid Log'!$P$2:$P$402)))</f>
        <v>42490</v>
      </c>
      <c r="O51" s="74" t="n">
        <f aca="false" t="array" ref="O51:O51">COUNT(IF('Bid Log'!$AA$2:$AA$402=Tables!J$8,IF('Bid Log'!$I$2:$I$402=Tables!$C7,'Bid Log'!$A$2:$A$402)))</f>
        <v>1</v>
      </c>
      <c r="P51" s="80" t="n">
        <f aca="false" t="array" ref="P51:P51">SUM(IF('Bid Log'!$AA$2:$AA$402=Tables!J$8,IF('Bid Log'!$I$2:$I$402=Tables!$C7,'Bid Log'!$P$2:$P$402)))</f>
        <v>0</v>
      </c>
      <c r="Q51" s="74" t="n">
        <f aca="false" t="array" ref="Q51:Q51">COUNT(IF('Bid Log'!$AA$2:$AA$402=Tables!J$9,IF('Bid Log'!$I$2:$I$402=Tables!$C7,'Bid Log'!$A$2:$A$402)))</f>
        <v>0</v>
      </c>
      <c r="R51" s="80" t="n">
        <f aca="false" t="array" ref="R51:R51">SUM(IF('Bid Log'!$AA$2:$AA$402=Tables!J$9,IF('Bid Log'!$I$2:$I$402=Tables!$C7,'Bid Log'!$P$2:$P$402)))</f>
        <v>0</v>
      </c>
      <c r="S51" s="74" t="n">
        <f aca="false" t="array" ref="S51:S51">COUNT(IF('Bid Log'!$AA$2:$AA$402=Tables!J$10,IF('Bid Log'!$I$2:$I$402=Tables!$C7,'Bid Log'!$A$2:$A$402)))</f>
        <v>0</v>
      </c>
      <c r="T51" s="80" t="n">
        <f aca="false" t="array" ref="T51:T51">SUM(IF('Bid Log'!$AA$2:$AA$402=Tables!J$10,IF('Bid Log'!$I$2:$I$402=Tables!$C7,'Bid Log'!$P$2:$P$402)))</f>
        <v>0</v>
      </c>
      <c r="U51" s="74" t="n">
        <f aca="false" t="array" ref="U51:U51">COUNT(IF('Bid Log'!$AA$2:$AA$402=tables!#ref!,IF('Bid Log'!$I$2:$I$402=Tables!$C7,'Bid Log'!$A$2:$A$402)))</f>
        <v>0</v>
      </c>
      <c r="V51" s="80" t="e">
        <f aca="false" t="array" ref="V51:V51">SUM(IF('Bid Log'!$AA$2:$AA$402=tables!#ref!,IF('Bid Log'!$I$2:$I$402=Tables!$C7,'Bid Log'!$P$2:$P$402)))</f>
        <v>#NAME?</v>
      </c>
      <c r="W51" s="81" t="n">
        <f aca="false">SUM(D51/B51)</f>
        <v>0.336842105263158</v>
      </c>
      <c r="X51" s="81" t="n">
        <f aca="false">SUM(E51/C51)</f>
        <v>0.50456307159036</v>
      </c>
      <c r="Y51" s="80" t="n">
        <f aca="false" t="array" ref="Y51:Y51">SUM(IF('Bid Log'!$I$2:$I$402=Tables!$C7,'Bid Log'!$Z$2:$Z$402))</f>
        <v>0</v>
      </c>
      <c r="Z51" s="81" t="n">
        <f aca="false">SUM(Y51/C51)</f>
        <v>0</v>
      </c>
      <c r="AA51" s="80" t="n">
        <f aca="false" t="array" ref="AA51:AA51">SUM(IF('Bid Log'!$I$2:$I$402=Tables!$C7,'Bid Log'!$AI$2:$AI$402))</f>
        <v>0</v>
      </c>
      <c r="AB51" s="81" t="e">
        <f aca="false">SUM(AA51/F51)</f>
        <v>#DIV/0!</v>
      </c>
    </row>
    <row r="52" customFormat="false" ht="11.25" hidden="false" customHeight="false" outlineLevel="0" collapsed="false">
      <c r="A52" s="72" t="str">
        <f aca="false">Tables!C8</f>
        <v>Specialty</v>
      </c>
      <c r="B52" s="73" t="n">
        <f aca="false" t="array" ref="B52:B52">COUNT(IF('Bid Log'!$I$2:$I$402=Tables!$C8,'Bid Log'!$A$2:$A$402))</f>
        <v>7</v>
      </c>
      <c r="C52" s="80" t="n">
        <f aca="false" t="array" ref="C52:C52">SUM(IF('Bid Log'!$I$2:$I$402=Tables!$C8,'Bid Log'!$P$2:$P$402))</f>
        <v>2445309</v>
      </c>
      <c r="D52" s="73" t="n">
        <f aca="false" t="array" ref="D52:D52">COUNT(IF('Bid Log'!$AA$2:$AA$402=Tables!J$3,IF('Bid Log'!$I$2:$I$402=Tables!$C8,'Bid Log'!$A$2:$A$402)))</f>
        <v>2</v>
      </c>
      <c r="E52" s="80" t="n">
        <f aca="false" t="array" ref="E52:E52">SUM(IF('Bid Log'!$AA$2:$AA$402=Tables!J$3,IF('Bid Log'!$I$2:$I$402=Tables!$C8,'Bid Log'!$P$2:$P$402)))</f>
        <v>2164479</v>
      </c>
      <c r="F52" s="80" t="n">
        <f aca="false" t="array" ref="F52:F52">SUM(IF('Bid Log'!$AA$2:$AA$402=Tables!J$3,IF('Bid Log'!$I$2:$I$402=Tables!$C8,'Bid Log'!$AH$2:$AH$402)))</f>
        <v>0</v>
      </c>
      <c r="G52" s="74" t="n">
        <f aca="false" t="array" ref="G52:G52">COUNT(IF('Bid Log'!$AA$2:$AA$402=Tables!J$4,IF('Bid Log'!$I$2:$I$402=Tables!$C8,'Bid Log'!$A$2:$A$402)))</f>
        <v>0</v>
      </c>
      <c r="H52" s="80" t="n">
        <f aca="false" t="array" ref="H52:H52">SUM(IF('Bid Log'!$AA$2:$AA$402=Tables!J$4,IF('Bid Log'!$I$2:$I$402=Tables!$C8,'Bid Log'!$P$2:$P$402)))</f>
        <v>0</v>
      </c>
      <c r="I52" s="74" t="n">
        <f aca="false" t="array" ref="I52:I52">COUNT(IF('Bid Log'!$AA$2:$AA$402=Tables!J$5,IF('Bid Log'!$I$2:$I$402=Tables!$C8,'Bid Log'!$A$2:$A$402)))</f>
        <v>2</v>
      </c>
      <c r="J52" s="80" t="n">
        <f aca="false" t="array" ref="J52:J52">SUM(IF('Bid Log'!$AA$2:$AA$402=Tables!J$5,IF('Bid Log'!$I$2:$I$402=Tables!$C8,'Bid Log'!$P$2:$P$402)))</f>
        <v>280830</v>
      </c>
      <c r="K52" s="74" t="n">
        <f aca="false" t="array" ref="K52:K52">COUNT(IF('Bid Log'!$AA$2:$AA$402=Tables!J$6,IF('Bid Log'!$I$2:$I$402=Tables!$C8,'Bid Log'!$A$2:$A$402)))</f>
        <v>0</v>
      </c>
      <c r="L52" s="80" t="n">
        <f aca="false" t="array" ref="L52:L52">SUM(IF('Bid Log'!$AA$2:$AA$402=Tables!J$6,IF('Bid Log'!$I$2:$I$402=Tables!$C8,'Bid Log'!$P$2:$P$402)))</f>
        <v>0</v>
      </c>
      <c r="M52" s="74" t="n">
        <f aca="false" t="array" ref="M52:M52">COUNT(IF('Bid Log'!$AA$2:$AA$402=Tables!J$7,IF('Bid Log'!$I$2:$I$402=Tables!$C8,'Bid Log'!$A$2:$A$402)))</f>
        <v>0</v>
      </c>
      <c r="N52" s="80" t="n">
        <f aca="false" t="array" ref="N52:N52">SUM(IF('Bid Log'!$AA$2:$AA$402=Tables!J$7,IF('Bid Log'!$I$2:$I$402=Tables!$C8,'Bid Log'!$P$2:$P$402)))</f>
        <v>0</v>
      </c>
      <c r="O52" s="74" t="n">
        <f aca="false" t="array" ref="O52:O52">COUNT(IF('Bid Log'!$AA$2:$AA$402=Tables!J$8,IF('Bid Log'!$I$2:$I$402=Tables!$C8,'Bid Log'!$A$2:$A$402)))</f>
        <v>0</v>
      </c>
      <c r="P52" s="80" t="n">
        <f aca="false" t="array" ref="P52:P52">SUM(IF('Bid Log'!$AA$2:$AA$402=Tables!J$8,IF('Bid Log'!$I$2:$I$402=Tables!$C8,'Bid Log'!$P$2:$P$402)))</f>
        <v>0</v>
      </c>
      <c r="Q52" s="74" t="n">
        <f aca="false" t="array" ref="Q52:Q52">COUNT(IF('Bid Log'!$AA$2:$AA$402=Tables!J$9,IF('Bid Log'!$I$2:$I$402=Tables!$C8,'Bid Log'!$A$2:$A$402)))</f>
        <v>0</v>
      </c>
      <c r="R52" s="80" t="n">
        <f aca="false" t="array" ref="R52:R52">SUM(IF('Bid Log'!$AA$2:$AA$402=Tables!J$9,IF('Bid Log'!$I$2:$I$402=Tables!$C8,'Bid Log'!$P$2:$P$402)))</f>
        <v>0</v>
      </c>
      <c r="S52" s="74" t="n">
        <f aca="false" t="array" ref="S52:S52">COUNT(IF('Bid Log'!$AA$2:$AA$402=Tables!J$10,IF('Bid Log'!$I$2:$I$402=Tables!$C8,'Bid Log'!$A$2:$A$402)))</f>
        <v>1</v>
      </c>
      <c r="T52" s="80" t="n">
        <f aca="false" t="array" ref="T52:T52">SUM(IF('Bid Log'!$AA$2:$AA$402=Tables!J$10,IF('Bid Log'!$I$2:$I$402=Tables!$C8,'Bid Log'!$P$2:$P$402)))</f>
        <v>0</v>
      </c>
      <c r="U52" s="74" t="n">
        <f aca="false" t="array" ref="U52:U52">COUNT(IF('Bid Log'!$AA$2:$AA$402=tables!#ref!,IF('Bid Log'!$I$2:$I$402=Tables!$C8,'Bid Log'!$A$2:$A$402)))</f>
        <v>0</v>
      </c>
      <c r="V52" s="80" t="e">
        <f aca="false" t="array" ref="V52:V52">SUM(IF('Bid Log'!$AA$2:$AA$402=tables!#ref!,IF('Bid Log'!$I$2:$I$402=Tables!$C8,'Bid Log'!$P$2:$P$402)))</f>
        <v>#NAME?</v>
      </c>
      <c r="W52" s="81" t="n">
        <f aca="false">SUM(D52/B52)</f>
        <v>0.285714285714286</v>
      </c>
      <c r="X52" s="81" t="n">
        <f aca="false">SUM(E52/C52)</f>
        <v>0.885155618369703</v>
      </c>
      <c r="Y52" s="80" t="n">
        <f aca="false" t="array" ref="Y52:Y52">SUM(IF('Bid Log'!$I$2:$I$402=Tables!$C8,'Bid Log'!$Z$2:$Z$402))</f>
        <v>0</v>
      </c>
      <c r="Z52" s="81" t="n">
        <f aca="false">SUM(Y52/C52)</f>
        <v>0</v>
      </c>
      <c r="AA52" s="80" t="n">
        <f aca="false" t="array" ref="AA52:AA52">SUM(IF('Bid Log'!$I$2:$I$402=Tables!$C8,'Bid Log'!$AI$2:$AI$402))</f>
        <v>0</v>
      </c>
      <c r="AB52" s="81" t="e">
        <f aca="false">SUM(AA52/F52)</f>
        <v>#DIV/0!</v>
      </c>
    </row>
    <row r="53" customFormat="false" ht="11.25" hidden="false" customHeight="false" outlineLevel="0" collapsed="false">
      <c r="A53" s="72" t="str">
        <f aca="false">Tables!C9</f>
        <v>Parking Structure</v>
      </c>
      <c r="B53" s="73" t="n">
        <f aca="false" t="array" ref="B53:B53">COUNT(IF('Bid Log'!$I$2:$I$402=Tables!$C9,'Bid Log'!$A$2:$A$402))</f>
        <v>3</v>
      </c>
      <c r="C53" s="80" t="n">
        <f aca="false" t="array" ref="C53:C53">SUM(IF('Bid Log'!$I$2:$I$402=Tables!$C9,'Bid Log'!$P$2:$P$402))</f>
        <v>93543</v>
      </c>
      <c r="D53" s="73" t="n">
        <f aca="false" t="array" ref="D53:D53">COUNT(IF('Bid Log'!$AA$2:$AA$402=Tables!J$3,IF('Bid Log'!$I$2:$I$402=Tables!$C9,'Bid Log'!$A$2:$A$402)))</f>
        <v>1</v>
      </c>
      <c r="E53" s="80" t="n">
        <f aca="false" t="array" ref="E53:E53">SUM(IF('Bid Log'!$AA$2:$AA$402=Tables!J$3,IF('Bid Log'!$I$2:$I$402=Tables!$C9,'Bid Log'!$P$2:$P$402)))</f>
        <v>7873</v>
      </c>
      <c r="F53" s="80" t="n">
        <f aca="false" t="array" ref="F53:F53">SUM(IF('Bid Log'!$AA$2:$AA$402=Tables!J$3,IF('Bid Log'!$I$2:$I$402=Tables!$C9,'Bid Log'!$AH$2:$AH$402)))</f>
        <v>0</v>
      </c>
      <c r="G53" s="74" t="n">
        <f aca="false" t="array" ref="G53:G53">COUNT(IF('Bid Log'!$AA$2:$AA$402=Tables!J$4,IF('Bid Log'!$I$2:$I$402=Tables!$C9,'Bid Log'!$A$2:$A$402)))</f>
        <v>0</v>
      </c>
      <c r="H53" s="80" t="n">
        <f aca="false" t="array" ref="H53:H53">SUM(IF('Bid Log'!$AA$2:$AA$402=Tables!J$4,IF('Bid Log'!$I$2:$I$402=Tables!$C9,'Bid Log'!$P$2:$P$402)))</f>
        <v>0</v>
      </c>
      <c r="I53" s="74" t="n">
        <f aca="false" t="array" ref="I53:I53">COUNT(IF('Bid Log'!$AA$2:$AA$402=Tables!J$5,IF('Bid Log'!$I$2:$I$402=Tables!$C9,'Bid Log'!$A$2:$A$402)))</f>
        <v>1</v>
      </c>
      <c r="J53" s="80" t="n">
        <f aca="false" t="array" ref="J53:J53">SUM(IF('Bid Log'!$AA$2:$AA$402=Tables!J$5,IF('Bid Log'!$I$2:$I$402=Tables!$C9,'Bid Log'!$P$2:$P$402)))</f>
        <v>1690</v>
      </c>
      <c r="K53" s="74" t="n">
        <f aca="false" t="array" ref="K53:K53">COUNT(IF('Bid Log'!$AA$2:$AA$402=Tables!J$6,IF('Bid Log'!$I$2:$I$402=Tables!$C9,'Bid Log'!$A$2:$A$402)))</f>
        <v>0</v>
      </c>
      <c r="L53" s="80" t="n">
        <f aca="false" t="array" ref="L53:L53">SUM(IF('Bid Log'!$AA$2:$AA$402=Tables!J$6,IF('Bid Log'!$I$2:$I$402=Tables!$C9,'Bid Log'!$P$2:$P$402)))</f>
        <v>0</v>
      </c>
      <c r="M53" s="74" t="n">
        <f aca="false" t="array" ref="M53:M53">COUNT(IF('Bid Log'!$AA$2:$AA$402=Tables!J$7,IF('Bid Log'!$I$2:$I$402=Tables!$C9,'Bid Log'!$A$2:$A$402)))</f>
        <v>1</v>
      </c>
      <c r="N53" s="80" t="n">
        <f aca="false" t="array" ref="N53:N53">SUM(IF('Bid Log'!$AA$2:$AA$402=Tables!J$7,IF('Bid Log'!$I$2:$I$402=Tables!$C9,'Bid Log'!$P$2:$P$402)))</f>
        <v>83980</v>
      </c>
      <c r="O53" s="74" t="n">
        <f aca="false" t="array" ref="O53:O53">COUNT(IF('Bid Log'!$AA$2:$AA$402=Tables!J$8,IF('Bid Log'!$I$2:$I$402=Tables!$C9,'Bid Log'!$A$2:$A$402)))</f>
        <v>0</v>
      </c>
      <c r="P53" s="80" t="n">
        <f aca="false" t="array" ref="P53:P53">SUM(IF('Bid Log'!$AA$2:$AA$402=Tables!J$8,IF('Bid Log'!$I$2:$I$402=Tables!$C9,'Bid Log'!$P$2:$P$402)))</f>
        <v>0</v>
      </c>
      <c r="Q53" s="74" t="n">
        <f aca="false" t="array" ref="Q53:Q53">COUNT(IF('Bid Log'!$AA$2:$AA$402=Tables!J$9,IF('Bid Log'!$I$2:$I$402=Tables!$C9,'Bid Log'!$A$2:$A$402)))</f>
        <v>0</v>
      </c>
      <c r="R53" s="80" t="n">
        <f aca="false" t="array" ref="R53:R53">SUM(IF('Bid Log'!$AA$2:$AA$402=Tables!J$9,IF('Bid Log'!$I$2:$I$402=Tables!$C9,'Bid Log'!$P$2:$P$402)))</f>
        <v>0</v>
      </c>
      <c r="S53" s="74" t="n">
        <f aca="false" t="array" ref="S53:S53">COUNT(IF('Bid Log'!$AA$2:$AA$402=Tables!J$10,IF('Bid Log'!$I$2:$I$402=Tables!$C9,'Bid Log'!$A$2:$A$402)))</f>
        <v>0</v>
      </c>
      <c r="T53" s="80" t="n">
        <f aca="false" t="array" ref="T53:T53">SUM(IF('Bid Log'!$AA$2:$AA$402=Tables!J$10,IF('Bid Log'!$I$2:$I$402=Tables!$C9,'Bid Log'!$P$2:$P$402)))</f>
        <v>0</v>
      </c>
      <c r="U53" s="74" t="n">
        <f aca="false" t="array" ref="U53:U53">COUNT(IF('Bid Log'!$AA$2:$AA$402=tables!#ref!,IF('Bid Log'!$I$2:$I$402=Tables!$C9,'Bid Log'!$A$2:$A$402)))</f>
        <v>0</v>
      </c>
      <c r="V53" s="80" t="e">
        <f aca="false" t="array" ref="V53:V53">SUM(IF('Bid Log'!$AA$2:$AA$402=tables!#ref!,IF('Bid Log'!$I$2:$I$402=Tables!$C9,'Bid Log'!$P$2:$P$402)))</f>
        <v>#NAME?</v>
      </c>
      <c r="W53" s="81" t="n">
        <f aca="false">SUM(D53/B53)</f>
        <v>0.333333333333333</v>
      </c>
      <c r="X53" s="81" t="n">
        <f aca="false">SUM(E53/C53)</f>
        <v>0.0841645018868328</v>
      </c>
      <c r="Y53" s="80" t="n">
        <f aca="false" t="array" ref="Y53:Y53">SUM(IF('Bid Log'!$I$2:$I$402=Tables!$C9,'Bid Log'!$Z$2:$Z$402))</f>
        <v>0</v>
      </c>
      <c r="Z53" s="81" t="n">
        <f aca="false">SUM(Y53/C53)</f>
        <v>0</v>
      </c>
      <c r="AA53" s="80" t="n">
        <f aca="false" t="array" ref="AA53:AA53">SUM(IF('Bid Log'!$I$2:$I$402=Tables!$C9,'Bid Log'!$AI$2:$AI$402))</f>
        <v>0</v>
      </c>
      <c r="AB53" s="81" t="e">
        <f aca="false">SUM(AA53/F53)</f>
        <v>#DIV/0!</v>
      </c>
    </row>
    <row r="54" s="82" customFormat="true" ht="11.25" hidden="false" customHeight="false" outlineLevel="0" collapsed="false">
      <c r="A54" s="72" t="str">
        <f aca="false">Tables!C10</f>
        <v>Comercial</v>
      </c>
      <c r="B54" s="73" t="n">
        <f aca="false" t="array" ref="B54:B54">COUNT(IF('Bid Log'!$I$2:$I$402=Tables!$C10,'Bid Log'!$A$2:$A$402))</f>
        <v>8</v>
      </c>
      <c r="C54" s="80" t="n">
        <f aca="false" t="array" ref="C54:C54">SUM(IF('Bid Log'!$I$2:$I$402=Tables!$C10,'Bid Log'!$P$2:$P$402))</f>
        <v>8548522</v>
      </c>
      <c r="D54" s="73" t="n">
        <f aca="false" t="array" ref="D54:D54">COUNT(IF('Bid Log'!$AA$2:$AA$402=Tables!J$3,IF('Bid Log'!$I$2:$I$402=Tables!$C10,'Bid Log'!$A$2:$A$402)))</f>
        <v>3</v>
      </c>
      <c r="E54" s="80" t="n">
        <f aca="false" t="array" ref="E54:E54">SUM(IF('Bid Log'!$AA$2:$AA$402=Tables!J$3,IF('Bid Log'!$I$2:$I$402=Tables!$C10,'Bid Log'!$P$2:$P$402)))</f>
        <v>747496</v>
      </c>
      <c r="F54" s="80" t="n">
        <f aca="false" t="array" ref="F54:F54">SUM(IF('Bid Log'!$AA$2:$AA$402=Tables!J$3,IF('Bid Log'!$I$2:$I$402=Tables!$C10,'Bid Log'!$AH$2:$AH$402)))</f>
        <v>0</v>
      </c>
      <c r="G54" s="74" t="n">
        <f aca="false" t="array" ref="G54:G54">COUNT(IF('Bid Log'!$AA$2:$AA$402=Tables!J$4,IF('Bid Log'!$I$2:$I$402=Tables!$C10,'Bid Log'!$A$2:$A$402)))</f>
        <v>1</v>
      </c>
      <c r="H54" s="80" t="n">
        <f aca="false" t="array" ref="H54:H54">SUM(IF('Bid Log'!$AA$2:$AA$402=Tables!J$4,IF('Bid Log'!$I$2:$I$402=Tables!$C10,'Bid Log'!$P$2:$P$402)))</f>
        <v>24897</v>
      </c>
      <c r="I54" s="74" t="n">
        <f aca="false" t="array" ref="I54:I54">COUNT(IF('Bid Log'!$AA$2:$AA$402=Tables!J$5,IF('Bid Log'!$I$2:$I$402=Tables!$C10,'Bid Log'!$A$2:$A$402)))</f>
        <v>2</v>
      </c>
      <c r="J54" s="80" t="n">
        <f aca="false" t="array" ref="J54:J54">SUM(IF('Bid Log'!$AA$2:$AA$402=Tables!J$5,IF('Bid Log'!$I$2:$I$402=Tables!$C10,'Bid Log'!$P$2:$P$402)))</f>
        <v>7776129</v>
      </c>
      <c r="K54" s="74" t="n">
        <f aca="false" t="array" ref="K54:K54">COUNT(IF('Bid Log'!$AA$2:$AA$402=Tables!J$6,IF('Bid Log'!$I$2:$I$402=Tables!$C10,'Bid Log'!$A$2:$A$402)))</f>
        <v>0</v>
      </c>
      <c r="L54" s="80" t="n">
        <f aca="false" t="array" ref="L54:L54">SUM(IF('Bid Log'!$AA$2:$AA$402=Tables!J$6,IF('Bid Log'!$I$2:$I$402=Tables!$C10,'Bid Log'!$P$2:$P$402)))</f>
        <v>0</v>
      </c>
      <c r="M54" s="74" t="n">
        <f aca="false" t="array" ref="M54:M54">COUNT(IF('Bid Log'!$AA$2:$AA$402=Tables!J$7,IF('Bid Log'!$I$2:$I$402=Tables!$C10,'Bid Log'!$A$2:$A$402)))</f>
        <v>0</v>
      </c>
      <c r="N54" s="80" t="n">
        <f aca="false" t="array" ref="N54:N54">SUM(IF('Bid Log'!$AA$2:$AA$402=Tables!J$7,IF('Bid Log'!$I$2:$I$402=Tables!$C10,'Bid Log'!$P$2:$P$402)))</f>
        <v>0</v>
      </c>
      <c r="O54" s="74" t="n">
        <f aca="false" t="array" ref="O54:O54">COUNT(IF('Bid Log'!$AA$2:$AA$402=Tables!J$8,IF('Bid Log'!$I$2:$I$402=Tables!$C10,'Bid Log'!$A$2:$A$402)))</f>
        <v>0</v>
      </c>
      <c r="P54" s="80" t="n">
        <f aca="false" t="array" ref="P54:P54">SUM(IF('Bid Log'!$AA$2:$AA$402=Tables!J$8,IF('Bid Log'!$I$2:$I$402=Tables!$C10,'Bid Log'!$P$2:$P$402)))</f>
        <v>0</v>
      </c>
      <c r="Q54" s="74" t="n">
        <f aca="false" t="array" ref="Q54:Q54">COUNT(IF('Bid Log'!$AA$2:$AA$402=Tables!J$9,IF('Bid Log'!$I$2:$I$402=Tables!$C10,'Bid Log'!$A$2:$A$402)))</f>
        <v>0</v>
      </c>
      <c r="R54" s="80" t="n">
        <f aca="false" t="array" ref="R54:R54">SUM(IF('Bid Log'!$AA$2:$AA$402=Tables!J$9,IF('Bid Log'!$I$2:$I$402=Tables!$C10,'Bid Log'!$P$2:$P$402)))</f>
        <v>0</v>
      </c>
      <c r="S54" s="74" t="n">
        <f aca="false" t="array" ref="S54:S54">COUNT(IF('Bid Log'!$AA$2:$AA$402=Tables!J$10,IF('Bid Log'!$I$2:$I$402=Tables!$C10,'Bid Log'!$A$2:$A$402)))</f>
        <v>1</v>
      </c>
      <c r="T54" s="80" t="n">
        <f aca="false" t="array" ref="T54:T54">SUM(IF('Bid Log'!$AA$2:$AA$402=Tables!J$10,IF('Bid Log'!$I$2:$I$402=Tables!$C10,'Bid Log'!$P$2:$P$402)))</f>
        <v>0</v>
      </c>
      <c r="U54" s="74" t="n">
        <f aca="false" t="array" ref="U54:U54">COUNT(IF('Bid Log'!$AA$2:$AA$402=tables!#ref!,IF('Bid Log'!$I$2:$I$402=Tables!$C10,'Bid Log'!$A$2:$A$402)))</f>
        <v>0</v>
      </c>
      <c r="V54" s="80" t="e">
        <f aca="false" t="array" ref="V54:V54">SUM(IF('Bid Log'!$AA$2:$AA$402=tables!#ref!,IF('Bid Log'!$I$2:$I$402=Tables!$C10,'Bid Log'!$P$2:$P$402)))</f>
        <v>#NAME?</v>
      </c>
      <c r="W54" s="81" t="n">
        <f aca="false">SUM(D54/B54)</f>
        <v>0.375</v>
      </c>
      <c r="X54" s="81" t="n">
        <f aca="false">SUM(E54/C54)</f>
        <v>0.087441548375263</v>
      </c>
      <c r="Y54" s="80" t="n">
        <f aca="false" t="array" ref="Y54:Y54">SUM(IF('Bid Log'!$I$2:$I$402=Tables!$C10,'Bid Log'!$Z$2:$Z$402))</f>
        <v>0</v>
      </c>
      <c r="Z54" s="81" t="n">
        <f aca="false">SUM(Y54/C54)</f>
        <v>0</v>
      </c>
      <c r="AA54" s="80" t="n">
        <f aca="false" t="array" ref="AA54:AA54">SUM(IF('Bid Log'!$I$2:$I$402=Tables!$C10,'Bid Log'!$AI$2:$AI$402))</f>
        <v>0</v>
      </c>
      <c r="AB54" s="81" t="e">
        <f aca="false">SUM(AA54/F54)</f>
        <v>#DIV/0!</v>
      </c>
    </row>
    <row r="55" s="82" customFormat="true" ht="11.25" hidden="false" customHeight="false" outlineLevel="0" collapsed="false">
      <c r="A55" s="72" t="str">
        <f aca="false">Tables!C11</f>
        <v>Fire Alarm</v>
      </c>
      <c r="B55" s="73" t="n">
        <f aca="false" t="array" ref="B55:B55">COUNT(IF('Bid Log'!$I$2:$I$402=Tables!$C11,'Bid Log'!$A$2:$A$402))</f>
        <v>5</v>
      </c>
      <c r="C55" s="80" t="n">
        <f aca="false" t="array" ref="C55:C55">SUM(IF('Bid Log'!$I$2:$I$402=Tables!$C11,'Bid Log'!$P$2:$P$402))</f>
        <v>23300</v>
      </c>
      <c r="D55" s="73" t="n">
        <f aca="false" t="array" ref="D55:D55">COUNT(IF('Bid Log'!$AA$2:$AA$402=Tables!J$3,IF('Bid Log'!$I$2:$I$402=Tables!$C11,'Bid Log'!$A$2:$A$402)))</f>
        <v>0</v>
      </c>
      <c r="E55" s="80" t="n">
        <f aca="false" t="array" ref="E55:E55">SUM(IF('Bid Log'!$AA$2:$AA$402=Tables!J$3,IF('Bid Log'!$I$2:$I$402=Tables!$C11,'Bid Log'!$P$2:$P$402)))</f>
        <v>0</v>
      </c>
      <c r="F55" s="80" t="n">
        <f aca="false" t="array" ref="F55:F55">SUM(IF('Bid Log'!$AA$2:$AA$402=Tables!J$3,IF('Bid Log'!$I$2:$I$402=Tables!$C11,'Bid Log'!$AH$2:$AH$402)))</f>
        <v>0</v>
      </c>
      <c r="G55" s="74" t="n">
        <f aca="false" t="array" ref="G55:G55">COUNT(IF('Bid Log'!$AA$2:$AA$402=Tables!J$4,IF('Bid Log'!$I$2:$I$402=Tables!$C11,'Bid Log'!$A$2:$A$402)))</f>
        <v>0</v>
      </c>
      <c r="H55" s="80" t="n">
        <f aca="false" t="array" ref="H55:H55">SUM(IF('Bid Log'!$AA$2:$AA$402=Tables!J$4,IF('Bid Log'!$I$2:$I$402=Tables!$C11,'Bid Log'!$P$2:$P$402)))</f>
        <v>0</v>
      </c>
      <c r="I55" s="74" t="n">
        <f aca="false" t="array" ref="I55:I55">COUNT(IF('Bid Log'!$AA$2:$AA$402=Tables!J$5,IF('Bid Log'!$I$2:$I$402=Tables!$C11,'Bid Log'!$A$2:$A$402)))</f>
        <v>0</v>
      </c>
      <c r="J55" s="80" t="n">
        <f aca="false" t="array" ref="J55:J55">SUM(IF('Bid Log'!$AA$2:$AA$402=Tables!J$5,IF('Bid Log'!$I$2:$I$402=Tables!$C11,'Bid Log'!$P$2:$P$402)))</f>
        <v>0</v>
      </c>
      <c r="K55" s="74" t="n">
        <f aca="false" t="array" ref="K55:K55">COUNT(IF('Bid Log'!$AA$2:$AA$402=Tables!J$6,IF('Bid Log'!$I$2:$I$402=Tables!$C11,'Bid Log'!$A$2:$A$402)))</f>
        <v>1</v>
      </c>
      <c r="L55" s="80" t="n">
        <f aca="false" t="array" ref="L55:L55">SUM(IF('Bid Log'!$AA$2:$AA$402=Tables!J$6,IF('Bid Log'!$I$2:$I$402=Tables!$C11,'Bid Log'!$P$2:$P$402)))</f>
        <v>7800</v>
      </c>
      <c r="M55" s="74" t="n">
        <f aca="false" t="array" ref="M55:M55">COUNT(IF('Bid Log'!$AA$2:$AA$402=Tables!J$7,IF('Bid Log'!$I$2:$I$402=Tables!$C11,'Bid Log'!$A$2:$A$402)))</f>
        <v>0</v>
      </c>
      <c r="N55" s="80" t="n">
        <f aca="false" t="array" ref="N55:N55">SUM(IF('Bid Log'!$AA$2:$AA$402=Tables!J$7,IF('Bid Log'!$I$2:$I$402=Tables!$C11,'Bid Log'!$P$2:$P$402)))</f>
        <v>0</v>
      </c>
      <c r="O55" s="74" t="n">
        <f aca="false" t="array" ref="O55:O55">COUNT(IF('Bid Log'!$AA$2:$AA$402=Tables!J$8,IF('Bid Log'!$I$2:$I$402=Tables!$C11,'Bid Log'!$A$2:$A$402)))</f>
        <v>0</v>
      </c>
      <c r="P55" s="80" t="n">
        <f aca="false" t="array" ref="P55:P55">SUM(IF('Bid Log'!$AA$2:$AA$402=Tables!J$8,IF('Bid Log'!$I$2:$I$402=Tables!$C11,'Bid Log'!$P$2:$P$402)))</f>
        <v>0</v>
      </c>
      <c r="Q55" s="74" t="n">
        <f aca="false" t="array" ref="Q55:Q55">COUNT(IF('Bid Log'!$AA$2:$AA$402=Tables!J$9,IF('Bid Log'!$I$2:$I$402=Tables!$C11,'Bid Log'!$A$2:$A$402)))</f>
        <v>0</v>
      </c>
      <c r="R55" s="80" t="n">
        <f aca="false" t="array" ref="R55:R55">SUM(IF('Bid Log'!$AA$2:$AA$402=Tables!J$9,IF('Bid Log'!$I$2:$I$402=Tables!$C11,'Bid Log'!$P$2:$P$402)))</f>
        <v>0</v>
      </c>
      <c r="S55" s="74" t="n">
        <f aca="false" t="array" ref="S55:S55">COUNT(IF('Bid Log'!$AA$2:$AA$402=Tables!J$10,IF('Bid Log'!$I$2:$I$402=Tables!$C11,'Bid Log'!$A$2:$A$402)))</f>
        <v>1</v>
      </c>
      <c r="T55" s="80" t="n">
        <f aca="false" t="array" ref="T55:T55">SUM(IF('Bid Log'!$AA$2:$AA$402=Tables!J$10,IF('Bid Log'!$I$2:$I$402=Tables!$C11,'Bid Log'!$P$2:$P$402)))</f>
        <v>0</v>
      </c>
      <c r="U55" s="74" t="n">
        <f aca="false" t="array" ref="U55:U55">COUNT(IF('Bid Log'!$AA$2:$AA$402=tables!#ref!,IF('Bid Log'!$I$2:$I$402=Tables!$C11,'Bid Log'!$A$2:$A$402)))</f>
        <v>0</v>
      </c>
      <c r="V55" s="80" t="e">
        <f aca="false" t="array" ref="V55:V55">SUM(IF('Bid Log'!$AA$2:$AA$402=tables!#ref!,IF('Bid Log'!$I$2:$I$402=Tables!$C11,'Bid Log'!$P$2:$P$402)))</f>
        <v>#NAME?</v>
      </c>
      <c r="W55" s="81" t="n">
        <f aca="false">SUM(D55/B55)</f>
        <v>0</v>
      </c>
      <c r="X55" s="81" t="n">
        <f aca="false">SUM(E55/C55)</f>
        <v>0</v>
      </c>
      <c r="Y55" s="80" t="n">
        <f aca="false" t="array" ref="Y55:Y55">SUM(IF('Bid Log'!$I$2:$I$402=Tables!$C11,'Bid Log'!$Z$2:$Z$402))</f>
        <v>0</v>
      </c>
      <c r="Z55" s="81" t="n">
        <f aca="false">SUM(Y55/C55)</f>
        <v>0</v>
      </c>
      <c r="AA55" s="80" t="n">
        <f aca="false" t="array" ref="AA55:AA55">SUM(IF('Bid Log'!$I$2:$I$402=Tables!$C11,'Bid Log'!$AI$2:$AI$402))</f>
        <v>0</v>
      </c>
      <c r="AB55" s="81" t="e">
        <f aca="false">SUM(AA55/F55)</f>
        <v>#DIV/0!</v>
      </c>
    </row>
    <row r="56" customFormat="false" ht="11.25" hidden="false" customHeight="false" outlineLevel="0" collapsed="false">
      <c r="A56" s="83"/>
      <c r="B56" s="84" t="n">
        <f aca="false">SUM(B47:B55)</f>
        <v>392</v>
      </c>
      <c r="C56" s="84" t="n">
        <f aca="false">SUM(C47:C55)</f>
        <v>77347406.37</v>
      </c>
      <c r="D56" s="84" t="n">
        <f aca="false">SUM(D47:D55)</f>
        <v>138</v>
      </c>
      <c r="E56" s="84" t="n">
        <f aca="false">SUM(E47:E55)</f>
        <v>37529390</v>
      </c>
      <c r="F56" s="84" t="n">
        <f aca="false">SUM(F47:F55)</f>
        <v>0</v>
      </c>
      <c r="G56" s="84" t="n">
        <f aca="false">SUM(G47:G55)</f>
        <v>28</v>
      </c>
      <c r="H56" s="84" t="n">
        <f aca="false">SUM(H47:H55)</f>
        <v>12370517</v>
      </c>
      <c r="I56" s="84" t="n">
        <f aca="false">SUM(I47:I55)</f>
        <v>85</v>
      </c>
      <c r="J56" s="84" t="n">
        <f aca="false">SUM(J47:J55)</f>
        <v>17766555.37</v>
      </c>
      <c r="K56" s="84" t="n">
        <f aca="false">SUM(K47:K55)</f>
        <v>53</v>
      </c>
      <c r="L56" s="84" t="n">
        <f aca="false">SUM(L47:L55)</f>
        <v>7072465</v>
      </c>
      <c r="M56" s="84" t="n">
        <f aca="false">SUM(M47:M55)</f>
        <v>24</v>
      </c>
      <c r="N56" s="84" t="n">
        <f aca="false">SUM(N47:N55)</f>
        <v>1819537</v>
      </c>
      <c r="O56" s="84" t="n">
        <f aca="false">SUM(O47:O55)</f>
        <v>8</v>
      </c>
      <c r="P56" s="84" t="n">
        <f aca="false">SUM(P47:P55)</f>
        <v>38608</v>
      </c>
      <c r="Q56" s="84" t="n">
        <f aca="false">SUM(Q47:Q55)</f>
        <v>0</v>
      </c>
      <c r="R56" s="84" t="n">
        <f aca="false">SUM(R47:R55)</f>
        <v>0</v>
      </c>
      <c r="S56" s="84" t="n">
        <f aca="false">SUM(S47:S55)</f>
        <v>11</v>
      </c>
      <c r="T56" s="84" t="n">
        <f aca="false">SUM(T47:T55)</f>
        <v>8000</v>
      </c>
      <c r="U56" s="84" t="n">
        <f aca="false">SUM(U47:U55)</f>
        <v>0</v>
      </c>
      <c r="V56" s="84" t="e">
        <f aca="false">SUM(V47:V55)</f>
        <v>#NAME?</v>
      </c>
      <c r="W56" s="85" t="n">
        <f aca="false">SUM(D56/B56)</f>
        <v>0.352040816326531</v>
      </c>
      <c r="X56" s="85" t="n">
        <f aca="false">SUM(E56/C56)</f>
        <v>0.485205539025755</v>
      </c>
      <c r="Y56" s="86" t="n">
        <f aca="false">SUM(Y47:Y55)</f>
        <v>0</v>
      </c>
      <c r="Z56" s="85" t="n">
        <f aca="false">SUM(Y56/C56)</f>
        <v>0</v>
      </c>
      <c r="AA56" s="86" t="n">
        <f aca="false">SUM(AA47:AA55)</f>
        <v>0</v>
      </c>
      <c r="AB56" s="85" t="n">
        <f aca="false">SUM(AA56/E56)</f>
        <v>0</v>
      </c>
    </row>
    <row r="57" customFormat="false" ht="11.25" hidden="false" customHeight="false" outlineLevel="0" collapsed="false">
      <c r="C57" s="80"/>
      <c r="E57" s="80"/>
      <c r="F57" s="80"/>
      <c r="H57" s="80"/>
      <c r="J57" s="80"/>
      <c r="L57" s="80"/>
      <c r="N57" s="80"/>
      <c r="P57" s="80"/>
      <c r="R57" s="80"/>
      <c r="T57" s="80"/>
      <c r="V57" s="80"/>
      <c r="W57" s="80"/>
    </row>
    <row r="58" customFormat="false" ht="11.25" hidden="false" customHeight="false" outlineLevel="0" collapsed="false">
      <c r="A58" s="78" t="str">
        <f aca="false">Tables!B2</f>
        <v>Local</v>
      </c>
      <c r="C58" s="80"/>
      <c r="E58" s="80"/>
      <c r="F58" s="80"/>
      <c r="H58" s="80"/>
      <c r="J58" s="80"/>
      <c r="L58" s="80"/>
      <c r="N58" s="80"/>
      <c r="P58" s="80"/>
      <c r="R58" s="80"/>
      <c r="T58" s="80"/>
      <c r="V58" s="80"/>
      <c r="W58" s="80"/>
    </row>
    <row r="59" customFormat="false" ht="11.25" hidden="false" customHeight="false" outlineLevel="0" collapsed="false">
      <c r="A59" s="89" t="str">
        <f aca="false">Tables!B3</f>
        <v>441 OC</v>
      </c>
      <c r="B59" s="73" t="n">
        <f aca="false" t="array" ref="B59:B59">COUNT(IF('Bid Log'!$G$2:$G$402=Tables!$B3,'Bid Log'!$A$2:$A$402))</f>
        <v>367</v>
      </c>
      <c r="C59" s="80" t="n">
        <f aca="false" t="array" ref="C59:C59">SUM(IF('Bid Log'!$G$2:$G$402=Tables!$B3,'Bid Log'!$P$2:$P$402))</f>
        <v>70254511.37</v>
      </c>
      <c r="D59" s="73" t="n">
        <f aca="false" t="array" ref="D59:D59">COUNT(IF('Bid Log'!$AA$2:$AA$402=Tables!J$3,IF('Bid Log'!$G$2:$G$402=Tables!$B3,'Bid Log'!$A$2:$A$402)))</f>
        <v>133</v>
      </c>
      <c r="E59" s="80" t="n">
        <f aca="false" t="array" ref="E59:E59">SUM(IF('Bid Log'!$AA$2:$AA$402=Tables!J$3,IF('Bid Log'!$G$2:$G$402=Tables!$B3,'Bid Log'!$P$2:$P$402)))</f>
        <v>36986976</v>
      </c>
      <c r="F59" s="80" t="n">
        <f aca="false" t="array" ref="F59:F59">SUM(IF('Bid Log'!$AA$2:$AA$402=Tables!J$3,IF('Bid Log'!$G$2:$G$402=Tables!$B3,'Bid Log'!$AH$2:$AH$402)))</f>
        <v>0</v>
      </c>
      <c r="G59" s="74" t="n">
        <f aca="false" t="array" ref="G59:G59">COUNT(IF('Bid Log'!$AA$2:$AA$402=Tables!J$4,IF('Bid Log'!$G$2:$G$402=Tables!$B3,'Bid Log'!$A$2:$A$402)))</f>
        <v>25</v>
      </c>
      <c r="H59" s="80" t="n">
        <f aca="false" t="array" ref="H59:H59">SUM(IF('Bid Log'!$AA$2:$AA$402=Tables!J$4,IF('Bid Log'!$G$2:$G$402=Tables!$B3,'Bid Log'!$P$2:$P$402)))</f>
        <v>8517349</v>
      </c>
      <c r="I59" s="74" t="n">
        <f aca="false" t="array" ref="I59:I59">COUNT(IF('Bid Log'!$AA$2:$AA$402=Tables!J$5,IF('Bid Log'!$G$2:$G$402=Tables!$B3,'Bid Log'!$A$2:$A$402)))</f>
        <v>83</v>
      </c>
      <c r="J59" s="80" t="n">
        <f aca="false" t="array" ref="J59:J59">SUM(IF('Bid Log'!$AA$2:$AA$402=Tables!J$5,IF('Bid Log'!$G$2:$G$402=Tables!$B3,'Bid Log'!$P$2:$P$402)))</f>
        <v>15280170.37</v>
      </c>
      <c r="K59" s="74" t="n">
        <f aca="false" t="array" ref="K59:K59">COUNT(IF('Bid Log'!$AA$2:$AA$402=Tables!J$6,IF('Bid Log'!$G$2:$G$402=Tables!$B3,'Bid Log'!$A$2:$A$402)))</f>
        <v>50</v>
      </c>
      <c r="L59" s="80" t="n">
        <f aca="false" t="array" ref="L59:L59">SUM(IF('Bid Log'!$AA$2:$AA$402=Tables!J$6,IF('Bid Log'!$G$2:$G$402=Tables!$B3,'Bid Log'!$P$2:$P$402)))</f>
        <v>6877037</v>
      </c>
      <c r="M59" s="74" t="n">
        <f aca="false" t="array" ref="M59:M59">COUNT(IF('Bid Log'!$AA$2:$AA$402=Tables!J$7,IF('Bid Log'!$G$2:$G$402=Tables!$B3,'Bid Log'!$A$2:$A$402)))</f>
        <v>24</v>
      </c>
      <c r="N59" s="80" t="n">
        <f aca="false" t="array" ref="N59:N59">SUM(IF('Bid Log'!$AA$2:$AA$402=Tables!J$7,IF('Bid Log'!$G$2:$G$402=Tables!$B3,'Bid Log'!$P$2:$P$402)))</f>
        <v>1819537</v>
      </c>
      <c r="O59" s="74" t="n">
        <f aca="false" t="array" ref="O59:O59">COUNT(IF('Bid Log'!$AA$2:$AA$402=Tables!J$8,IF('Bid Log'!$G$2:$G$402=Tables!$B3,'Bid Log'!$A$2:$A$402)))</f>
        <v>6</v>
      </c>
      <c r="P59" s="80" t="n">
        <f aca="false" t="array" ref="P59:P59">SUM(IF('Bid Log'!$AA$2:$AA$402=Tables!J$8,IF('Bid Log'!$G$2:$G$402=Tables!$B3,'Bid Log'!$P$2:$P$402)))</f>
        <v>38608</v>
      </c>
      <c r="Q59" s="74" t="n">
        <f aca="false" t="array" ref="Q59:Q59">COUNT(IF('Bid Log'!$AA$2:$AA$402=Tables!J$9,IF('Bid Log'!$G$2:$G$402=Tables!$B3,'Bid Log'!$A$2:$A$402)))</f>
        <v>0</v>
      </c>
      <c r="R59" s="80" t="n">
        <f aca="false" t="array" ref="R59:R59">SUM(IF('Bid Log'!$AA$2:$AA$402=Tables!J$9,IF('Bid Log'!$G$2:$G$402=Tables!$B3,'Bid Log'!$P$2:$P$402)))</f>
        <v>0</v>
      </c>
      <c r="S59" s="74" t="n">
        <f aca="false" t="array" ref="S59:S59">COUNT(IF('Bid Log'!$AA$2:$AA$402=Tables!J$10,IF('Bid Log'!$G$2:$G$402=Tables!$B3,'Bid Log'!$A$2:$A$402)))</f>
        <v>5</v>
      </c>
      <c r="T59" s="80" t="n">
        <f aca="false" t="array" ref="T59:T59">SUM(IF('Bid Log'!$AA$2:$AA$402=Tables!J$10,IF('Bid Log'!$G$2:$G$402=Tables!$B3,'Bid Log'!$P$2:$P$402)))</f>
        <v>8000</v>
      </c>
      <c r="U59" s="74" t="n">
        <f aca="false" t="array" ref="U59:U59">COUNT(IF('Bid Log'!$AA$2:$AA$402=tables!#ref!,IF('Bid Log'!$G$2:$G$402=Tables!$B3,'Bid Log'!$A$2:$A$402)))</f>
        <v>0</v>
      </c>
      <c r="V59" s="80" t="e">
        <f aca="false" t="array" ref="V59:V59">SUM(IF('Bid Log'!$AA$2:$AA$402=tables!#ref!,IF('Bid Log'!$G$2:$G$402=Tables!$B3,'Bid Log'!$P$2:$P$402)))</f>
        <v>#NAME?</v>
      </c>
      <c r="W59" s="81" t="n">
        <f aca="false">SUM(D59/B59)</f>
        <v>0.362397820163488</v>
      </c>
      <c r="X59" s="81" t="n">
        <f aca="false">SUM(E59/C59)</f>
        <v>0.526471187098657</v>
      </c>
      <c r="Y59" s="80" t="n">
        <f aca="false" t="array" ref="Y59:Y59">SUM(IF('Bid Log'!$G$2:$G$402=Tables!$B3,'Bid Log'!$Z$2:$Z$402))</f>
        <v>0</v>
      </c>
      <c r="Z59" s="81" t="n">
        <f aca="false">SUM(Y59/C59)</f>
        <v>0</v>
      </c>
      <c r="AA59" s="80" t="n">
        <f aca="false" t="array" ref="AA59:AA59">SUM(IF('Bid Log'!$G$2:$G$402=Tables!$B3,'Bid Log'!$AI$2:$AI$402))</f>
        <v>0</v>
      </c>
      <c r="AB59" s="81" t="e">
        <f aca="false">SUM(AA59/F59)</f>
        <v>#DIV/0!</v>
      </c>
    </row>
    <row r="60" customFormat="false" ht="11.25" hidden="false" customHeight="false" outlineLevel="0" collapsed="false">
      <c r="A60" s="89" t="str">
        <f aca="false">Tables!B4</f>
        <v>11 LA</v>
      </c>
      <c r="B60" s="73" t="n">
        <f aca="false" t="array" ref="B60:B60">COUNT(IF('Bid Log'!$G$2:$G$402=Tables!$B4,'Bid Log'!$A$2:$A$402))</f>
        <v>24</v>
      </c>
      <c r="C60" s="80" t="n">
        <f aca="false" t="array" ref="C60:C60">SUM(IF('Bid Log'!$G$2:$G$402=Tables!$B4,'Bid Log'!$P$2:$P$402))</f>
        <v>8090100</v>
      </c>
      <c r="D60" s="73" t="n">
        <f aca="false" t="array" ref="D60:D60">COUNT(IF('Bid Log'!$AA$2:$AA$402=Tables!J$3,IF('Bid Log'!$G$2:$G$402=Tables!$B4,'Bid Log'!$A$2:$A$402)))</f>
        <v>5</v>
      </c>
      <c r="E60" s="80" t="n">
        <f aca="false" t="array" ref="E60:E60">SUM(IF('Bid Log'!$AA$2:$AA$402=Tables!J$3,IF('Bid Log'!$G$2:$G$402=Tables!$B4,'Bid Log'!$P$2:$P$402)))</f>
        <v>2816216</v>
      </c>
      <c r="F60" s="80" t="n">
        <f aca="false" t="array" ref="F60:F60">SUM(IF('Bid Log'!$AA$2:$AA$402=Tables!J$3,IF('Bid Log'!$G$2:$G$402=Tables!$B4,'Bid Log'!$AH$2:$AH$402)))</f>
        <v>0</v>
      </c>
      <c r="G60" s="74" t="n">
        <f aca="false" t="array" ref="G60:G60">COUNT(IF('Bid Log'!$AA$2:$AA$402=Tables!J$4,IF('Bid Log'!$G$2:$G$402=Tables!$B4,'Bid Log'!$A$2:$A$402)))</f>
        <v>2</v>
      </c>
      <c r="H60" s="80" t="n">
        <f aca="false" t="array" ref="H60:H60">SUM(IF('Bid Log'!$AA$2:$AA$402=Tables!J$4,IF('Bid Log'!$G$2:$G$402=Tables!$B4,'Bid Log'!$P$2:$P$402)))</f>
        <v>2542643</v>
      </c>
      <c r="I60" s="74" t="n">
        <f aca="false" t="array" ref="I60:I60">COUNT(IF('Bid Log'!$AA$2:$AA$402=Tables!J$5,IF('Bid Log'!$G$2:$G$402=Tables!$B4,'Bid Log'!$A$2:$A$402)))</f>
        <v>3</v>
      </c>
      <c r="J60" s="80" t="n">
        <f aca="false" t="array" ref="J60:J60">SUM(IF('Bid Log'!$AA$2:$AA$402=Tables!J$5,IF('Bid Log'!$G$2:$G$402=Tables!$B4,'Bid Log'!$P$2:$P$402)))</f>
        <v>2520313</v>
      </c>
      <c r="K60" s="74" t="n">
        <f aca="false" t="array" ref="K60:K60">COUNT(IF('Bid Log'!$AA$2:$AA$402=Tables!J$6,IF('Bid Log'!$G$2:$G$402=Tables!$B4,'Bid Log'!$A$2:$A$402)))</f>
        <v>3</v>
      </c>
      <c r="L60" s="80" t="n">
        <f aca="false" t="array" ref="L60:L60">SUM(IF('Bid Log'!$AA$2:$AA$402=Tables!J$6,IF('Bid Log'!$G$2:$G$402=Tables!$B4,'Bid Log'!$P$2:$P$402)))</f>
        <v>195428</v>
      </c>
      <c r="M60" s="74" t="n">
        <f aca="false" t="array" ref="M60:M60">COUNT(IF('Bid Log'!$AA$2:$AA$402=Tables!J$7,IF('Bid Log'!$G$2:$G$402=Tables!$B4,'Bid Log'!$A$2:$A$402)))</f>
        <v>0</v>
      </c>
      <c r="N60" s="80" t="n">
        <f aca="false" t="array" ref="N60:N60">SUM(IF('Bid Log'!$AA$2:$AA$402=Tables!J$7,IF('Bid Log'!$G$2:$G$402=Tables!$B4,'Bid Log'!$P$2:$P$402)))</f>
        <v>0</v>
      </c>
      <c r="O60" s="74" t="n">
        <f aca="false" t="array" ref="O60:O60">COUNT(IF('Bid Log'!$AA$2:$AA$402=Tables!J$8,IF('Bid Log'!$G$2:$G$402=Tables!$B4,'Bid Log'!$A$2:$A$402)))</f>
        <v>2</v>
      </c>
      <c r="P60" s="80" t="n">
        <f aca="false" t="array" ref="P60:P60">SUM(IF('Bid Log'!$AA$2:$AA$402=Tables!J$8,IF('Bid Log'!$G$2:$G$402=Tables!$B4,'Bid Log'!$P$2:$P$402)))</f>
        <v>0</v>
      </c>
      <c r="Q60" s="74" t="n">
        <f aca="false" t="array" ref="Q60:Q60">COUNT(IF('Bid Log'!$AA$2:$AA$402=Tables!J$9,IF('Bid Log'!$G$2:$G$402=Tables!$B4,'Bid Log'!$A$2:$A$402)))</f>
        <v>0</v>
      </c>
      <c r="R60" s="80" t="n">
        <f aca="false" t="array" ref="R60:R60">SUM(IF('Bid Log'!$AA$2:$AA$402=Tables!J$9,IF('Bid Log'!$G$2:$G$402=Tables!$B4,'Bid Log'!$P$2:$P$402)))</f>
        <v>0</v>
      </c>
      <c r="S60" s="74" t="n">
        <f aca="false" t="array" ref="S60:S60">COUNT(IF('Bid Log'!$AA$2:$AA$402=Tables!J$10,IF('Bid Log'!$G$2:$G$402=Tables!$B4,'Bid Log'!$A$2:$A$402)))</f>
        <v>5</v>
      </c>
      <c r="T60" s="80" t="n">
        <f aca="false" t="array" ref="T60:T60">SUM(IF('Bid Log'!$AA$2:$AA$402=Tables!J$10,IF('Bid Log'!$G$2:$G$402=Tables!$B4,'Bid Log'!$P$2:$P$402)))</f>
        <v>0</v>
      </c>
      <c r="U60" s="74" t="n">
        <f aca="false" t="array" ref="U60:U60">COUNT(IF('Bid Log'!$AA$2:$AA$402=tables!#ref!,IF('Bid Log'!$G$2:$G$402=Tables!$B4,'Bid Log'!$A$2:$A$402)))</f>
        <v>0</v>
      </c>
      <c r="V60" s="80" t="e">
        <f aca="false" t="array" ref="V60:V60">SUM(IF('Bid Log'!$AA$2:$AA$402=tables!#ref!,IF('Bid Log'!$G$2:$G$402=Tables!$B4,'Bid Log'!$P$2:$P$402)))</f>
        <v>#NAME?</v>
      </c>
      <c r="W60" s="81" t="n">
        <f aca="false">SUM(D60/B60)</f>
        <v>0.208333333333333</v>
      </c>
      <c r="X60" s="81" t="n">
        <f aca="false">SUM(E60/C60)</f>
        <v>0.348106451094548</v>
      </c>
      <c r="Y60" s="80" t="n">
        <f aca="false" t="array" ref="Y60:Y60">SUM(IF('Bid Log'!$G$2:$G$402=Tables!$B4,'Bid Log'!$Z$2:$Z$402))</f>
        <v>0</v>
      </c>
      <c r="Z60" s="81" t="n">
        <f aca="false">SUM(Y60/C60)</f>
        <v>0</v>
      </c>
      <c r="AA60" s="80" t="n">
        <f aca="false" t="array" ref="AA60:AA60">SUM(IF('Bid Log'!$G$2:$G$402=Tables!$B4,'Bid Log'!$AI$2:$AI$402))</f>
        <v>0</v>
      </c>
      <c r="AB60" s="81" t="e">
        <f aca="false">SUM(AA60/F60)</f>
        <v>#DIV/0!</v>
      </c>
    </row>
    <row r="61" customFormat="false" ht="11.25" hidden="false" customHeight="false" outlineLevel="0" collapsed="false">
      <c r="A61" s="89" t="str">
        <f aca="false">Tables!B5</f>
        <v>440 RS</v>
      </c>
      <c r="B61" s="73" t="n">
        <f aca="false" t="array" ref="B61:B61">COUNT(IF('Bid Log'!$G$2:$G$402=Tables!$B5,'Bid Log'!$A$2:$A$402))</f>
        <v>2</v>
      </c>
      <c r="C61" s="80" t="n">
        <f aca="false" t="array" ref="C61:C61">SUM(IF('Bid Log'!$G$2:$G$402=Tables!$B5,'Bid Log'!$P$2:$P$402))</f>
        <v>1310525</v>
      </c>
      <c r="D61" s="73" t="n">
        <f aca="false" t="array" ref="D61:D61">COUNT(IF('Bid Log'!$AA$2:$AA$402=Tables!J$3,IF('Bid Log'!$G$2:$G$402=Tables!$B5,'Bid Log'!$A$2:$A$402)))</f>
        <v>0</v>
      </c>
      <c r="E61" s="80" t="n">
        <f aca="false" t="array" ref="E61:E61">SUM(IF('Bid Log'!$AA$2:$AA$402=Tables!J$3,IF('Bid Log'!$G$2:$G$402=Tables!$B5,'Bid Log'!$P$2:$P$402)))</f>
        <v>0</v>
      </c>
      <c r="F61" s="80" t="n">
        <f aca="false" t="array" ref="F61:F61">SUM(IF('Bid Log'!$AA$2:$AA$402=Tables!J$3,IF('Bid Log'!$G$2:$G$402=Tables!$B5,'Bid Log'!$AH$2:$AH$402)))</f>
        <v>0</v>
      </c>
      <c r="G61" s="74" t="n">
        <f aca="false" t="array" ref="G61:G61">COUNT(IF('Bid Log'!$AA$2:$AA$402=Tables!J$4,IF('Bid Log'!$G$2:$G$402=Tables!$B5,'Bid Log'!$A$2:$A$402)))</f>
        <v>1</v>
      </c>
      <c r="H61" s="80" t="n">
        <f aca="false" t="array" ref="H61:H61">SUM(IF('Bid Log'!$AA$2:$AA$402=Tables!J$4,IF('Bid Log'!$G$2:$G$402=Tables!$B5,'Bid Log'!$P$2:$P$402)))</f>
        <v>1310525</v>
      </c>
      <c r="I61" s="74" t="n">
        <f aca="false" t="array" ref="I61:I61">COUNT(IF('Bid Log'!$AA$2:$AA$402=Tables!J$5,IF('Bid Log'!$G$2:$G$402=Tables!$B5,'Bid Log'!$A$2:$A$402)))</f>
        <v>0</v>
      </c>
      <c r="J61" s="80" t="n">
        <f aca="false" t="array" ref="J61:J61">SUM(IF('Bid Log'!$AA$2:$AA$402=Tables!J$5,IF('Bid Log'!$G$2:$G$402=Tables!$B5,'Bid Log'!$P$2:$P$402)))</f>
        <v>0</v>
      </c>
      <c r="K61" s="74" t="n">
        <f aca="false" t="array" ref="K61:K61">COUNT(IF('Bid Log'!$AA$2:$AA$402=Tables!J$6,IF('Bid Log'!$G$2:$G$402=Tables!$B5,'Bid Log'!$A$2:$A$402)))</f>
        <v>0</v>
      </c>
      <c r="L61" s="80" t="n">
        <f aca="false" t="array" ref="L61:L61">SUM(IF('Bid Log'!$AA$2:$AA$402=Tables!J$6,IF('Bid Log'!$G$2:$G$402=Tables!$B5,'Bid Log'!$P$2:$P$402)))</f>
        <v>0</v>
      </c>
      <c r="M61" s="74" t="n">
        <f aca="false" t="array" ref="M61:M61">COUNT(IF('Bid Log'!$AA$2:$AA$402=Tables!J$7,IF('Bid Log'!$G$2:$G$402=Tables!$B5,'Bid Log'!$A$2:$A$402)))</f>
        <v>0</v>
      </c>
      <c r="N61" s="80" t="n">
        <f aca="false" t="array" ref="N61:N61">SUM(IF('Bid Log'!$AA$2:$AA$402=Tables!J$7,IF('Bid Log'!$G$2:$G$402=Tables!$B5,'Bid Log'!$P$2:$P$402)))</f>
        <v>0</v>
      </c>
      <c r="O61" s="74" t="n">
        <f aca="false" t="array" ref="O61:O61">COUNT(IF('Bid Log'!$AA$2:$AA$402=Tables!J$8,IF('Bid Log'!$G$2:$G$402=Tables!$B5,'Bid Log'!$A$2:$A$402)))</f>
        <v>0</v>
      </c>
      <c r="P61" s="80" t="n">
        <f aca="false" t="array" ref="P61:P61">SUM(IF('Bid Log'!$AA$2:$AA$402=Tables!J$8,IF('Bid Log'!$G$2:$G$402=Tables!$B5,'Bid Log'!$P$2:$P$402)))</f>
        <v>0</v>
      </c>
      <c r="Q61" s="74" t="n">
        <f aca="false" t="array" ref="Q61:Q61">COUNT(IF('Bid Log'!$AA$2:$AA$402=Tables!J$9,IF('Bid Log'!$G$2:$G$402=Tables!$B5,'Bid Log'!$A$2:$A$402)))</f>
        <v>0</v>
      </c>
      <c r="R61" s="80" t="n">
        <f aca="false" t="array" ref="R61:R61">SUM(IF('Bid Log'!$AA$2:$AA$402=Tables!J$9,IF('Bid Log'!$G$2:$G$402=Tables!$B5,'Bid Log'!$P$2:$P$402)))</f>
        <v>0</v>
      </c>
      <c r="S61" s="74" t="n">
        <f aca="false" t="array" ref="S61:S61">COUNT(IF('Bid Log'!$AA$2:$AA$402=Tables!J$10,IF('Bid Log'!$G$2:$G$402=Tables!$B5,'Bid Log'!$A$2:$A$402)))</f>
        <v>1</v>
      </c>
      <c r="T61" s="80" t="n">
        <f aca="false" t="array" ref="T61:T61">SUM(IF('Bid Log'!$AA$2:$AA$402=Tables!J$10,IF('Bid Log'!$G$2:$G$402=Tables!$B5,'Bid Log'!$P$2:$P$402)))</f>
        <v>0</v>
      </c>
      <c r="U61" s="74" t="n">
        <f aca="false" t="array" ref="U61:U61">COUNT(IF('Bid Log'!$AA$2:$AA$402=tables!#ref!,IF('Bid Log'!$G$2:$G$402=Tables!$B5,'Bid Log'!$A$2:$A$402)))</f>
        <v>0</v>
      </c>
      <c r="V61" s="80" t="e">
        <f aca="false" t="array" ref="V61:V61">SUM(IF('Bid Log'!$AA$2:$AA$402=tables!#ref!,IF('Bid Log'!$G$2:$G$402=Tables!$B5,'Bid Log'!$P$2:$P$402)))</f>
        <v>#NAME?</v>
      </c>
      <c r="W61" s="81" t="n">
        <f aca="false">SUM(D61/B61)</f>
        <v>0</v>
      </c>
      <c r="X61" s="81" t="n">
        <f aca="false">SUM(E61/C61)</f>
        <v>0</v>
      </c>
      <c r="Y61" s="80" t="n">
        <f aca="false" t="array" ref="Y61:Y61">SUM(IF('Bid Log'!$G$2:$G$402=Tables!$B5,'Bid Log'!$Z$2:$Z$402))</f>
        <v>0</v>
      </c>
      <c r="Z61" s="81" t="n">
        <f aca="false">SUM(Y61/C61)</f>
        <v>0</v>
      </c>
      <c r="AA61" s="80" t="n">
        <f aca="false" t="array" ref="AA61:AA61">SUM(IF('Bid Log'!$G$2:$G$402=Tables!$B5,'Bid Log'!$AI$2:$AI$402))</f>
        <v>0</v>
      </c>
      <c r="AB61" s="81" t="e">
        <f aca="false">SUM(AA61/F61)</f>
        <v>#DIV/0!</v>
      </c>
    </row>
    <row r="62" customFormat="false" ht="11.25" hidden="false" customHeight="false" outlineLevel="0" collapsed="false">
      <c r="A62" s="89" t="str">
        <f aca="false">Tables!B6</f>
        <v>477 SB</v>
      </c>
      <c r="B62" s="73" t="n">
        <f aca="false" t="array" ref="B62:B62">COUNT(IF('Bid Log'!$G$2:$G$402=Tables!$B6,'Bid Log'!$A$2:$A$402))</f>
        <v>0</v>
      </c>
      <c r="C62" s="80" t="n">
        <f aca="false" t="array" ref="C62:C62">SUM(IF('Bid Log'!$G$2:$G$402=Tables!$B6,'Bid Log'!$P$2:$P$402))</f>
        <v>0</v>
      </c>
      <c r="D62" s="73" t="n">
        <f aca="false" t="array" ref="D62:D62">COUNT(IF('Bid Log'!$AA$2:$AA$402=Tables!J$3,IF('Bid Log'!$G$2:$G$402=Tables!$B6,'Bid Log'!$A$2:$A$402)))</f>
        <v>0</v>
      </c>
      <c r="E62" s="80" t="n">
        <f aca="false" t="array" ref="E62:E62">SUM(IF('Bid Log'!$AA$2:$AA$402=Tables!J$3,IF('Bid Log'!$G$2:$G$402=Tables!$B6,'Bid Log'!$P$2:$P$402)))</f>
        <v>0</v>
      </c>
      <c r="F62" s="80" t="n">
        <f aca="false" t="array" ref="F62:F62">SUM(IF('Bid Log'!$AA$2:$AA$402=Tables!J$3,IF('Bid Log'!$G$2:$G$402=Tables!$B6,'Bid Log'!$AH$2:$AH$402)))</f>
        <v>0</v>
      </c>
      <c r="G62" s="74" t="n">
        <f aca="false" t="array" ref="G62:G62">COUNT(IF('Bid Log'!$AA$2:$AA$402=Tables!J$4,IF('Bid Log'!$G$2:$G$402=Tables!$B6,'Bid Log'!$A$2:$A$402)))</f>
        <v>0</v>
      </c>
      <c r="H62" s="80" t="n">
        <f aca="false" t="array" ref="H62:H62">SUM(IF('Bid Log'!$AA$2:$AA$402=Tables!J$4,IF('Bid Log'!$G$2:$G$402=Tables!$B6,'Bid Log'!$P$2:$P$402)))</f>
        <v>0</v>
      </c>
      <c r="I62" s="74" t="n">
        <f aca="false" t="array" ref="I62:I62">COUNT(IF('Bid Log'!$AA$2:$AA$402=Tables!J$5,IF('Bid Log'!$G$2:$G$402=Tables!$B6,'Bid Log'!$A$2:$A$402)))</f>
        <v>0</v>
      </c>
      <c r="J62" s="80" t="n">
        <f aca="false" t="array" ref="J62:J62">SUM(IF('Bid Log'!$AA$2:$AA$402=Tables!J$5,IF('Bid Log'!$G$2:$G$402=Tables!$B6,'Bid Log'!$P$2:$P$402)))</f>
        <v>0</v>
      </c>
      <c r="K62" s="74" t="n">
        <f aca="false" t="array" ref="K62:K62">COUNT(IF('Bid Log'!$AA$2:$AA$402=Tables!J$6,IF('Bid Log'!$G$2:$G$402=Tables!$B6,'Bid Log'!$A$2:$A$402)))</f>
        <v>0</v>
      </c>
      <c r="L62" s="80" t="n">
        <f aca="false" t="array" ref="L62:L62">SUM(IF('Bid Log'!$AA$2:$AA$402=Tables!J$6,IF('Bid Log'!$G$2:$G$402=Tables!$B6,'Bid Log'!$P$2:$P$402)))</f>
        <v>0</v>
      </c>
      <c r="M62" s="74" t="n">
        <f aca="false" t="array" ref="M62:M62">COUNT(IF('Bid Log'!$AA$2:$AA$402=Tables!J$7,IF('Bid Log'!$G$2:$G$402=Tables!$B6,'Bid Log'!$A$2:$A$402)))</f>
        <v>0</v>
      </c>
      <c r="N62" s="80" t="n">
        <f aca="false" t="array" ref="N62:N62">SUM(IF('Bid Log'!$AA$2:$AA$402=Tables!J$7,IF('Bid Log'!$G$2:$G$402=Tables!$B6,'Bid Log'!$P$2:$P$402)))</f>
        <v>0</v>
      </c>
      <c r="O62" s="74" t="n">
        <f aca="false" t="array" ref="O62:O62">COUNT(IF('Bid Log'!$AA$2:$AA$402=Tables!J$8,IF('Bid Log'!$G$2:$G$402=Tables!$B6,'Bid Log'!$A$2:$A$402)))</f>
        <v>0</v>
      </c>
      <c r="P62" s="80" t="n">
        <f aca="false" t="array" ref="P62:P62">SUM(IF('Bid Log'!$AA$2:$AA$402=Tables!J$8,IF('Bid Log'!$G$2:$G$402=Tables!$B6,'Bid Log'!$P$2:$P$402)))</f>
        <v>0</v>
      </c>
      <c r="Q62" s="74" t="n">
        <f aca="false" t="array" ref="Q62:Q62">COUNT(IF('Bid Log'!$AA$2:$AA$402=Tables!J$9,IF('Bid Log'!$G$2:$G$402=Tables!$B6,'Bid Log'!$A$2:$A$402)))</f>
        <v>0</v>
      </c>
      <c r="R62" s="80" t="n">
        <f aca="false" t="array" ref="R62:R62">SUM(IF('Bid Log'!$AA$2:$AA$402=Tables!J$9,IF('Bid Log'!$G$2:$G$402=Tables!$B6,'Bid Log'!$P$2:$P$402)))</f>
        <v>0</v>
      </c>
      <c r="S62" s="74" t="n">
        <f aca="false" t="array" ref="S62:S62">COUNT(IF('Bid Log'!$AA$2:$AA$402=Tables!J$10,IF('Bid Log'!$G$2:$G$402=Tables!$B6,'Bid Log'!$A$2:$A$402)))</f>
        <v>0</v>
      </c>
      <c r="T62" s="80" t="n">
        <f aca="false" t="array" ref="T62:T62">SUM(IF('Bid Log'!$AA$2:$AA$402=Tables!J$10,IF('Bid Log'!$G$2:$G$402=Tables!$B6,'Bid Log'!$P$2:$P$402)))</f>
        <v>0</v>
      </c>
      <c r="U62" s="74" t="n">
        <f aca="false" t="array" ref="U62:U62">COUNT(IF('Bid Log'!$AA$2:$AA$402=tables!#ref!,IF('Bid Log'!$G$2:$G$402=Tables!$B6,'Bid Log'!$A$2:$A$402)))</f>
        <v>0</v>
      </c>
      <c r="V62" s="80" t="e">
        <f aca="false" t="array" ref="V62:V62">SUM(IF('Bid Log'!$AA$2:$AA$402=tables!#ref!,IF('Bid Log'!$G$2:$G$402=Tables!$B6,'Bid Log'!$P$2:$P$402)))</f>
        <v>#NAME?</v>
      </c>
      <c r="W62" s="81" t="e">
        <f aca="false">SUM(D62/B62)</f>
        <v>#DIV/0!</v>
      </c>
      <c r="X62" s="81" t="e">
        <f aca="false">SUM(E62/C62)</f>
        <v>#DIV/0!</v>
      </c>
      <c r="Y62" s="80" t="n">
        <f aca="false" t="array" ref="Y62:Y62">SUM(IF('Bid Log'!$G$2:$G$402=Tables!$B6,'Bid Log'!$Z$2:$Z$402))</f>
        <v>0</v>
      </c>
      <c r="Z62" s="81" t="e">
        <f aca="false">SUM(Y62/C62)</f>
        <v>#DIV/0!</v>
      </c>
      <c r="AA62" s="80" t="n">
        <f aca="false" t="array" ref="AA62:AA62">SUM(IF('Bid Log'!$G$2:$G$402=Tables!$B6,'Bid Log'!$AI$2:$AI$402))</f>
        <v>0</v>
      </c>
      <c r="AB62" s="81" t="e">
        <f aca="false">SUM(AA62/F62)</f>
        <v>#DIV/0!</v>
      </c>
    </row>
    <row r="63" s="82" customFormat="true" ht="11.25" hidden="false" customHeight="false" outlineLevel="0" collapsed="false">
      <c r="A63" s="89" t="str">
        <f aca="false">Tables!B7</f>
        <v>40 LA-Studio</v>
      </c>
      <c r="B63" s="73" t="n">
        <f aca="false" t="array" ref="B63:B63">COUNT(IF('Bid Log'!$G$2:$G$402=Tables!$B7,'Bid Log'!$A$2:$A$402))</f>
        <v>0</v>
      </c>
      <c r="C63" s="80" t="n">
        <f aca="false" t="array" ref="C63:C63">SUM(IF('Bid Log'!$G$2:$G$402=Tables!$B7,'Bid Log'!$P$2:$P$402))</f>
        <v>0</v>
      </c>
      <c r="D63" s="73" t="n">
        <f aca="false" t="array" ref="D63:D63">COUNT(IF('Bid Log'!$AA$2:$AA$402=Tables!J$3,IF('Bid Log'!$G$2:$G$402=Tables!$B7,'Bid Log'!$A$2:$A$402)))</f>
        <v>0</v>
      </c>
      <c r="E63" s="80" t="n">
        <f aca="false" t="array" ref="E63:E63">SUM(IF('Bid Log'!$AA$2:$AA$402=Tables!J$3,IF('Bid Log'!$G$2:$G$402=Tables!$B7,'Bid Log'!$P$2:$P$402)))</f>
        <v>0</v>
      </c>
      <c r="F63" s="80" t="n">
        <f aca="false" t="array" ref="F63:F63">SUM(IF('Bid Log'!$AA$2:$AA$402=Tables!J$3,IF('Bid Log'!$G$2:$G$402=Tables!$B7,'Bid Log'!$AH$2:$AH$402)))</f>
        <v>0</v>
      </c>
      <c r="G63" s="74" t="n">
        <f aca="false" t="array" ref="G63:G63">COUNT(IF('Bid Log'!$AA$2:$AA$402=Tables!J$4,IF('Bid Log'!$G$2:$G$402=Tables!$B7,'Bid Log'!$A$2:$A$402)))</f>
        <v>0</v>
      </c>
      <c r="H63" s="80" t="n">
        <f aca="false" t="array" ref="H63:H63">SUM(IF('Bid Log'!$AA$2:$AA$402=Tables!J$4,IF('Bid Log'!$G$2:$G$402=Tables!$B7,'Bid Log'!$P$2:$P$402)))</f>
        <v>0</v>
      </c>
      <c r="I63" s="74" t="n">
        <f aca="false" t="array" ref="I63:I63">COUNT(IF('Bid Log'!$AA$2:$AA$402=Tables!J$5,IF('Bid Log'!$G$2:$G$402=Tables!$B7,'Bid Log'!$A$2:$A$402)))</f>
        <v>0</v>
      </c>
      <c r="J63" s="80" t="n">
        <f aca="false" t="array" ref="J63:J63">SUM(IF('Bid Log'!$AA$2:$AA$402=Tables!J$5,IF('Bid Log'!$G$2:$G$402=Tables!$B7,'Bid Log'!$P$2:$P$402)))</f>
        <v>0</v>
      </c>
      <c r="K63" s="74" t="n">
        <f aca="false" t="array" ref="K63:K63">COUNT(IF('Bid Log'!$AA$2:$AA$402=Tables!J$6,IF('Bid Log'!$G$2:$G$402=Tables!$B7,'Bid Log'!$A$2:$A$402)))</f>
        <v>0</v>
      </c>
      <c r="L63" s="80" t="n">
        <f aca="false" t="array" ref="L63:L63">SUM(IF('Bid Log'!$AA$2:$AA$402=Tables!J$6,IF('Bid Log'!$G$2:$G$402=Tables!$B7,'Bid Log'!$P$2:$P$402)))</f>
        <v>0</v>
      </c>
      <c r="M63" s="74" t="n">
        <f aca="false" t="array" ref="M63:M63">COUNT(IF('Bid Log'!$AA$2:$AA$402=Tables!J$7,IF('Bid Log'!$G$2:$G$402=Tables!$B7,'Bid Log'!$A$2:$A$402)))</f>
        <v>0</v>
      </c>
      <c r="N63" s="80" t="n">
        <f aca="false" t="array" ref="N63:N63">SUM(IF('Bid Log'!$AA$2:$AA$402=Tables!J$7,IF('Bid Log'!$G$2:$G$402=Tables!$B7,'Bid Log'!$P$2:$P$402)))</f>
        <v>0</v>
      </c>
      <c r="O63" s="74" t="n">
        <f aca="false" t="array" ref="O63:O63">COUNT(IF('Bid Log'!$AA$2:$AA$402=Tables!J$8,IF('Bid Log'!$G$2:$G$402=Tables!$B7,'Bid Log'!$A$2:$A$402)))</f>
        <v>0</v>
      </c>
      <c r="P63" s="80" t="n">
        <f aca="false" t="array" ref="P63:P63">SUM(IF('Bid Log'!$AA$2:$AA$402=Tables!J$8,IF('Bid Log'!$G$2:$G$402=Tables!$B7,'Bid Log'!$P$2:$P$402)))</f>
        <v>0</v>
      </c>
      <c r="Q63" s="74" t="n">
        <f aca="false" t="array" ref="Q63:Q63">COUNT(IF('Bid Log'!$AA$2:$AA$402=Tables!J$9,IF('Bid Log'!$G$2:$G$402=Tables!$B7,'Bid Log'!$A$2:$A$402)))</f>
        <v>0</v>
      </c>
      <c r="R63" s="80" t="n">
        <f aca="false" t="array" ref="R63:R63">SUM(IF('Bid Log'!$AA$2:$AA$402=Tables!J$9,IF('Bid Log'!$G$2:$G$402=Tables!$B7,'Bid Log'!$P$2:$P$402)))</f>
        <v>0</v>
      </c>
      <c r="S63" s="74" t="n">
        <f aca="false" t="array" ref="S63:S63">COUNT(IF('Bid Log'!$AA$2:$AA$402=Tables!J$10,IF('Bid Log'!$G$2:$G$402=Tables!$B7,'Bid Log'!$A$2:$A$402)))</f>
        <v>0</v>
      </c>
      <c r="T63" s="80" t="n">
        <f aca="false" t="array" ref="T63:T63">SUM(IF('Bid Log'!$AA$2:$AA$402=Tables!J$10,IF('Bid Log'!$G$2:$G$402=Tables!$B7,'Bid Log'!$P$2:$P$402)))</f>
        <v>0</v>
      </c>
      <c r="U63" s="74" t="n">
        <f aca="false" t="array" ref="U63:U63">COUNT(IF('Bid Log'!$AA$2:$AA$402=tables!#ref!,IF('Bid Log'!$G$2:$G$402=Tables!$B7,'Bid Log'!$A$2:$A$402)))</f>
        <v>0</v>
      </c>
      <c r="V63" s="80" t="e">
        <f aca="false" t="array" ref="V63:V63">SUM(IF('Bid Log'!$AA$2:$AA$402=tables!#ref!,IF('Bid Log'!$G$2:$G$402=Tables!$B7,'Bid Log'!$P$2:$P$402)))</f>
        <v>#NAME?</v>
      </c>
      <c r="W63" s="81" t="e">
        <f aca="false">SUM(D63/B63)</f>
        <v>#DIV/0!</v>
      </c>
      <c r="X63" s="81" t="e">
        <f aca="false">SUM(E63/C63)</f>
        <v>#DIV/0!</v>
      </c>
      <c r="Y63" s="80" t="n">
        <f aca="false" t="array" ref="Y63:Y63">SUM(IF('Bid Log'!$G$2:$G$402=Tables!$B7,'Bid Log'!$Z$2:$Z$402))</f>
        <v>0</v>
      </c>
      <c r="Z63" s="81" t="e">
        <f aca="false">SUM(Y63/C63)</f>
        <v>#DIV/0!</v>
      </c>
      <c r="AA63" s="80" t="n">
        <f aca="false" t="array" ref="AA63:AA63">SUM(IF('Bid Log'!$G$2:$G$402=Tables!$B7,'Bid Log'!$AI$2:$AI$402))</f>
        <v>0</v>
      </c>
      <c r="AB63" s="81" t="e">
        <f aca="false">SUM(AA63/F63)</f>
        <v>#DIV/0!</v>
      </c>
    </row>
    <row r="64" s="82" customFormat="true" ht="11.25" hidden="false" customHeight="false" outlineLevel="0" collapsed="false">
      <c r="A64" s="89" t="str">
        <f aca="false">Tables!B8</f>
        <v>401 Reno</v>
      </c>
      <c r="B64" s="73" t="n">
        <f aca="false" t="array" ref="B64:B64">COUNT(IF('Bid Log'!$G$2:$G$402=Tables!$B8,'Bid Log'!$A$2:$A$402))</f>
        <v>0</v>
      </c>
      <c r="C64" s="80" t="n">
        <f aca="false" t="array" ref="C64:C64">SUM(IF('Bid Log'!$G$2:$G$402=Tables!$B8,'Bid Log'!$P$2:$P$402))</f>
        <v>0</v>
      </c>
      <c r="D64" s="73" t="n">
        <f aca="false" t="array" ref="D64:D64">COUNT(IF('Bid Log'!$AA$2:$AA$402=Tables!J$3,IF('Bid Log'!$G$2:$G$402=Tables!$B8,'Bid Log'!$A$2:$A$402)))</f>
        <v>0</v>
      </c>
      <c r="E64" s="80" t="n">
        <f aca="false" t="array" ref="E64:E64">SUM(IF('Bid Log'!$AA$2:$AA$402=Tables!J$3,IF('Bid Log'!$G$2:$G$402=Tables!$B8,'Bid Log'!$P$2:$P$402)))</f>
        <v>0</v>
      </c>
      <c r="F64" s="80" t="n">
        <f aca="false" t="array" ref="F64:F64">SUM(IF('Bid Log'!$AA$2:$AA$402=Tables!J$3,IF('Bid Log'!$G$2:$G$402=Tables!$B8,'Bid Log'!$AH$2:$AH$402)))</f>
        <v>0</v>
      </c>
      <c r="G64" s="74" t="n">
        <f aca="false" t="array" ref="G64:G64">COUNT(IF('Bid Log'!$AA$2:$AA$402=Tables!J$4,IF('Bid Log'!$G$2:$G$402=Tables!$B8,'Bid Log'!$A$2:$A$402)))</f>
        <v>0</v>
      </c>
      <c r="H64" s="80" t="n">
        <f aca="false" t="array" ref="H64:H64">SUM(IF('Bid Log'!$AA$2:$AA$402=Tables!J$4,IF('Bid Log'!$G$2:$G$402=Tables!$B8,'Bid Log'!$P$2:$P$402)))</f>
        <v>0</v>
      </c>
      <c r="I64" s="74" t="n">
        <f aca="false" t="array" ref="I64:I64">COUNT(IF('Bid Log'!$AA$2:$AA$402=Tables!J$5,IF('Bid Log'!$G$2:$G$402=Tables!$B8,'Bid Log'!$A$2:$A$402)))</f>
        <v>0</v>
      </c>
      <c r="J64" s="80" t="n">
        <f aca="false" t="array" ref="J64:J64">SUM(IF('Bid Log'!$AA$2:$AA$402=Tables!J$5,IF('Bid Log'!$G$2:$G$402=Tables!$B8,'Bid Log'!$P$2:$P$402)))</f>
        <v>0</v>
      </c>
      <c r="K64" s="74" t="n">
        <f aca="false" t="array" ref="K64:K64">COUNT(IF('Bid Log'!$AA$2:$AA$402=Tables!J$6,IF('Bid Log'!$G$2:$G$402=Tables!$B8,'Bid Log'!$A$2:$A$402)))</f>
        <v>0</v>
      </c>
      <c r="L64" s="80" t="n">
        <f aca="false" t="array" ref="L64:L64">SUM(IF('Bid Log'!$AA$2:$AA$402=Tables!J$6,IF('Bid Log'!$G$2:$G$402=Tables!$B8,'Bid Log'!$P$2:$P$402)))</f>
        <v>0</v>
      </c>
      <c r="M64" s="74" t="n">
        <f aca="false" t="array" ref="M64:M64">COUNT(IF('Bid Log'!$AA$2:$AA$402=Tables!J$7,IF('Bid Log'!$G$2:$G$402=Tables!$B8,'Bid Log'!$A$2:$A$402)))</f>
        <v>0</v>
      </c>
      <c r="N64" s="80" t="n">
        <f aca="false" t="array" ref="N64:N64">SUM(IF('Bid Log'!$AA$2:$AA$402=Tables!J$7,IF('Bid Log'!$G$2:$G$402=Tables!$B8,'Bid Log'!$P$2:$P$402)))</f>
        <v>0</v>
      </c>
      <c r="O64" s="74" t="n">
        <f aca="false" t="array" ref="O64:O64">COUNT(IF('Bid Log'!$AA$2:$AA$402=Tables!J$8,IF('Bid Log'!$G$2:$G$402=Tables!$B8,'Bid Log'!$A$2:$A$402)))</f>
        <v>0</v>
      </c>
      <c r="P64" s="80" t="n">
        <f aca="false" t="array" ref="P64:P64">SUM(IF('Bid Log'!$AA$2:$AA$402=Tables!J$8,IF('Bid Log'!$G$2:$G$402=Tables!$B8,'Bid Log'!$P$2:$P$402)))</f>
        <v>0</v>
      </c>
      <c r="Q64" s="74" t="n">
        <f aca="false" t="array" ref="Q64:Q64">COUNT(IF('Bid Log'!$AA$2:$AA$402=Tables!J$9,IF('Bid Log'!$G$2:$G$402=Tables!$B8,'Bid Log'!$A$2:$A$402)))</f>
        <v>0</v>
      </c>
      <c r="R64" s="80" t="n">
        <f aca="false" t="array" ref="R64:R64">SUM(IF('Bid Log'!$AA$2:$AA$402=Tables!J$9,IF('Bid Log'!$G$2:$G$402=Tables!$B8,'Bid Log'!$P$2:$P$402)))</f>
        <v>0</v>
      </c>
      <c r="S64" s="74" t="n">
        <f aca="false" t="array" ref="S64:S64">COUNT(IF('Bid Log'!$AA$2:$AA$402=Tables!J$10,IF('Bid Log'!$G$2:$G$402=Tables!$B8,'Bid Log'!$A$2:$A$402)))</f>
        <v>0</v>
      </c>
      <c r="T64" s="80" t="n">
        <f aca="false" t="array" ref="T64:T64">SUM(IF('Bid Log'!$AA$2:$AA$402=Tables!J$10,IF('Bid Log'!$G$2:$G$402=Tables!$B8,'Bid Log'!$P$2:$P$402)))</f>
        <v>0</v>
      </c>
      <c r="U64" s="74" t="n">
        <f aca="false" t="array" ref="U64:U64">COUNT(IF('Bid Log'!$AA$2:$AA$402=tables!#ref!,IF('Bid Log'!$G$2:$G$402=Tables!$B8,'Bid Log'!$A$2:$A$402)))</f>
        <v>0</v>
      </c>
      <c r="V64" s="80" t="e">
        <f aca="false" t="array" ref="V64:V64">SUM(IF('Bid Log'!$AA$2:$AA$402=tables!#ref!,IF('Bid Log'!$G$2:$G$402=Tables!$B8,'Bid Log'!$P$2:$P$402)))</f>
        <v>#NAME?</v>
      </c>
      <c r="W64" s="81" t="e">
        <f aca="false">SUM(D64/B64)</f>
        <v>#DIV/0!</v>
      </c>
      <c r="X64" s="81" t="e">
        <f aca="false">SUM(E64/C64)</f>
        <v>#DIV/0!</v>
      </c>
      <c r="Y64" s="80" t="n">
        <f aca="false" t="array" ref="Y64:Y64">SUM(IF('Bid Log'!$G$2:$G$402=Tables!$B8,'Bid Log'!$Z$2:$Z$402))</f>
        <v>0</v>
      </c>
      <c r="Z64" s="81" t="e">
        <f aca="false">SUM(Y64/C64)</f>
        <v>#DIV/0!</v>
      </c>
      <c r="AA64" s="80" t="n">
        <f aca="false" t="array" ref="AA64:AA64">SUM(IF('Bid Log'!$G$2:$G$402=Tables!$B8,'Bid Log'!$AI$2:$AI$402))</f>
        <v>0</v>
      </c>
      <c r="AB64" s="81" t="e">
        <f aca="false">SUM(AA64/F64)</f>
        <v>#DIV/0!</v>
      </c>
    </row>
    <row r="65" customFormat="false" ht="11.25" hidden="false" customHeight="false" outlineLevel="0" collapsed="false">
      <c r="A65" s="83"/>
      <c r="B65" s="84" t="n">
        <f aca="false">SUM(B59:B64)</f>
        <v>393</v>
      </c>
      <c r="C65" s="86" t="n">
        <f aca="false">SUM(C59:C64)</f>
        <v>79655136.37</v>
      </c>
      <c r="D65" s="84" t="n">
        <f aca="false">SUM(D59:D64)</f>
        <v>138</v>
      </c>
      <c r="E65" s="86" t="n">
        <f aca="false">SUM(E59:E64)</f>
        <v>39803192</v>
      </c>
      <c r="F65" s="86" t="n">
        <f aca="false">SUM(F59:F63)</f>
        <v>0</v>
      </c>
      <c r="G65" s="84" t="n">
        <f aca="false">SUM(G59:G64)</f>
        <v>28</v>
      </c>
      <c r="H65" s="86" t="n">
        <f aca="false">SUM(H59:H64)</f>
        <v>12370517</v>
      </c>
      <c r="I65" s="84" t="n">
        <f aca="false">SUM(I59:I64)</f>
        <v>86</v>
      </c>
      <c r="J65" s="86" t="n">
        <f aca="false">SUM(J59:J64)</f>
        <v>17800483.37</v>
      </c>
      <c r="K65" s="84" t="n">
        <f aca="false">SUM(K59:K64)</f>
        <v>53</v>
      </c>
      <c r="L65" s="86" t="n">
        <f aca="false">SUM(L59:L64)</f>
        <v>7072465</v>
      </c>
      <c r="M65" s="84" t="n">
        <f aca="false">SUM(M59:M64)</f>
        <v>24</v>
      </c>
      <c r="N65" s="86" t="n">
        <f aca="false">SUM(N59:N64)</f>
        <v>1819537</v>
      </c>
      <c r="O65" s="84" t="n">
        <f aca="false">SUM(O59:O64)</f>
        <v>8</v>
      </c>
      <c r="P65" s="86" t="n">
        <f aca="false">SUM(P59:P64)</f>
        <v>38608</v>
      </c>
      <c r="Q65" s="84" t="n">
        <f aca="false">SUM(Q59:Q64)</f>
        <v>0</v>
      </c>
      <c r="R65" s="86" t="n">
        <f aca="false">SUM(R59:R64)</f>
        <v>0</v>
      </c>
      <c r="S65" s="84" t="n">
        <f aca="false">SUM(S59:S64)</f>
        <v>11</v>
      </c>
      <c r="T65" s="86" t="n">
        <f aca="false">SUM(T59:T64)</f>
        <v>8000</v>
      </c>
      <c r="U65" s="84" t="n">
        <f aca="false">SUM(U59:U64)</f>
        <v>0</v>
      </c>
      <c r="V65" s="86" t="e">
        <f aca="false">SUM(V59:V64)</f>
        <v>#NAME?</v>
      </c>
      <c r="W65" s="85" t="n">
        <f aca="false">SUM(D65/B65)</f>
        <v>0.351145038167939</v>
      </c>
      <c r="X65" s="85" t="n">
        <f aca="false">SUM(E65/C65)</f>
        <v>0.499693978491396</v>
      </c>
      <c r="Y65" s="86" t="n">
        <f aca="false">SUM(Y59:Y64)</f>
        <v>0</v>
      </c>
      <c r="Z65" s="85" t="n">
        <f aca="false">SUM(Y65/C65)</f>
        <v>0</v>
      </c>
      <c r="AA65" s="86" t="n">
        <f aca="false">SUM(AA59:AA64)</f>
        <v>0</v>
      </c>
      <c r="AB65" s="85" t="n">
        <f aca="false">SUM(AA65/E65)</f>
        <v>0</v>
      </c>
    </row>
    <row r="66" customFormat="false" ht="11.25" hidden="false" customHeight="false" outlineLevel="0" collapsed="false">
      <c r="A66" s="78" t="str">
        <f aca="false">Tables!H2</f>
        <v>Division</v>
      </c>
      <c r="C66" s="80"/>
      <c r="E66" s="80"/>
      <c r="F66" s="80"/>
      <c r="H66" s="80"/>
      <c r="J66" s="80"/>
      <c r="L66" s="80"/>
      <c r="N66" s="80"/>
      <c r="P66" s="80"/>
      <c r="R66" s="80"/>
      <c r="T66" s="80"/>
      <c r="V66" s="80"/>
      <c r="W66" s="81"/>
      <c r="X66" s="81"/>
    </row>
    <row r="67" customFormat="false" ht="11.25" hidden="false" customHeight="false" outlineLevel="0" collapsed="false">
      <c r="A67" s="72" t="str">
        <f aca="false">Tables!H3</f>
        <v>CA</v>
      </c>
      <c r="B67" s="73" t="n">
        <f aca="false" t="array" ref="B67:B67">COUNT(IF('Bid Log'!$N$2:$N$402=Tables!$H3,'Bid Log'!$A$2:$A$402))</f>
        <v>394</v>
      </c>
      <c r="C67" s="80" t="n">
        <f aca="false" t="array" ref="C67:C67">SUM(IF('Bid Log'!$N$2:$N$402=Tables!$H3,'Bid Log'!$P$2:$P$402))</f>
        <v>79655136.37</v>
      </c>
      <c r="D67" s="73" t="n">
        <f aca="false" t="array" ref="D67:D67">COUNT(IF('Bid Log'!$AA$2:$AA$402=Tables!J$3,IF('Bid Log'!$N$2:$N$402=Tables!$H3,'Bid Log'!$A$2:$A$402)))</f>
        <v>139</v>
      </c>
      <c r="E67" s="80" t="n">
        <f aca="false" t="array" ref="E67:E67">SUM(IF('Bid Log'!$AA$2:$AA$402=Tables!J$3,IF('Bid Log'!$N$2:$N$402=Tables!$H3,'Bid Log'!$P$2:$P$402)))</f>
        <v>39803192</v>
      </c>
      <c r="F67" s="80" t="n">
        <f aca="false" t="array" ref="F67:F67">SUM(IF('Bid Log'!$AA$2:$AA$402=Tables!J$3,IF('Bid Log'!$N$2:$N$402=Tables!$H3,'Bid Log'!$AH$2:$AH$402)))</f>
        <v>0</v>
      </c>
      <c r="G67" s="74" t="n">
        <f aca="false" t="array" ref="G67:G67">COUNT(IF('Bid Log'!$AA$2:$AA$402=Tables!J$4,IF('Bid Log'!$N$2:$N$402=Tables!$H3,'Bid Log'!$A$2:$A$402)))</f>
        <v>28</v>
      </c>
      <c r="H67" s="80" t="n">
        <f aca="false">SUM(IF('Bid Log'!$AA$2:$AA$402=Tables!J$4,IF('Bid Log'!$N$2:$N$402=Tables!$H3,'Bid Log'!$P$2:$P$402)))</f>
        <v>79655136.37</v>
      </c>
      <c r="I67" s="74" t="n">
        <f aca="false" t="array" ref="I67:I67">COUNT(IF('Bid Log'!$AA$2:$AA$402=Tables!J$5,IF('Bid Log'!$N$2:$N$402=Tables!$H3,'Bid Log'!$A$2:$A$402)))</f>
        <v>86</v>
      </c>
      <c r="J67" s="80" t="n">
        <f aca="false" t="array" ref="J67:J67">SUM(IF('Bid Log'!$AA$2:$AA$402=Tables!J$5,IF('Bid Log'!$N$2:$N$402=Tables!$H3,'Bid Log'!$P$2:$P$402)))</f>
        <v>17800483.37</v>
      </c>
      <c r="K67" s="74" t="n">
        <f aca="false" t="array" ref="K67:K67">COUNT(IF('Bid Log'!$AA$2:$AA$402=Tables!J$6,IF('Bid Log'!$N$2:$N$402=Tables!$H3,'Bid Log'!$A$2:$A$402)))</f>
        <v>53</v>
      </c>
      <c r="L67" s="80" t="n">
        <f aca="false" t="array" ref="L67:L67">SUM(IF('Bid Log'!$AA$2:$AA$402=Tables!J$6,IF('Bid Log'!$N$2:$N$402=Tables!$H3,'Bid Log'!$P$2:$P$402)))</f>
        <v>7072465</v>
      </c>
      <c r="M67" s="74" t="n">
        <f aca="false" t="array" ref="M67:M67">COUNT(IF('Bid Log'!$AA$2:$AA$402=Tables!J$7,IF('Bid Log'!$N$2:$N$402=Tables!$H3,'Bid Log'!$A$2:$A$402)))</f>
        <v>24</v>
      </c>
      <c r="N67" s="80" t="n">
        <f aca="false" t="array" ref="N67:N67">SUM(IF('Bid Log'!$AA$2:$AA$402=Tables!J$7,IF('Bid Log'!$N$2:$N$402=Tables!$H3,'Bid Log'!$P$2:$P$402)))</f>
        <v>1819537</v>
      </c>
      <c r="O67" s="74" t="n">
        <f aca="false" t="array" ref="O67:O67">COUNT(IF('Bid Log'!$AA$2:$AA$402=Tables!J$8,IF('Bid Log'!$N$2:$N$402=Tables!$H3,'Bid Log'!$A$2:$A$402)))</f>
        <v>8</v>
      </c>
      <c r="P67" s="80" t="n">
        <f aca="false" t="array" ref="P67:P67">SUM(IF('Bid Log'!$AA$2:$AA$402=Tables!J$8,IF('Bid Log'!$N$2:$N$402=Tables!$H3,'Bid Log'!$P$2:$P$402)))</f>
        <v>38608</v>
      </c>
      <c r="Q67" s="74" t="n">
        <f aca="false" t="array" ref="Q67:Q67">COUNT(IF('Bid Log'!$AA$2:$AA$402=Tables!J$9,IF('Bid Log'!$N$2:$N$402=Tables!$H3,'Bid Log'!$A$2:$A$402)))</f>
        <v>0</v>
      </c>
      <c r="R67" s="80" t="n">
        <f aca="false" t="array" ref="R67:R67">SUM(IF('Bid Log'!$AA$2:$AA$402=Tables!J$9,IF('Bid Log'!$N$2:$N$402=Tables!$H3,'Bid Log'!$P$2:$P$402)))</f>
        <v>0</v>
      </c>
      <c r="S67" s="74" t="n">
        <f aca="false" t="array" ref="S67:S67">COUNT(IF('Bid Log'!$AA$2:$AA$402=Tables!J$10,IF('Bid Log'!$N$2:$N$402=Tables!$H3,'Bid Log'!$A$2:$A$402)))</f>
        <v>11</v>
      </c>
      <c r="T67" s="80" t="n">
        <f aca="false" t="array" ref="T67:T67">SUM(IF('Bid Log'!$AA$2:$AA$402=Tables!J$10,IF('Bid Log'!$N$2:$N$402=Tables!$H3,'Bid Log'!$P$2:$P$402)))</f>
        <v>8000</v>
      </c>
      <c r="U67" s="74" t="n">
        <f aca="false" t="array" ref="U67:U67">COUNT(IF('Bid Log'!$AA$2:$AA$402=tables!#ref!,IF('Bid Log'!$N$2:$N$402=Tables!$H3,'Bid Log'!$A$2:$A$402)))</f>
        <v>0</v>
      </c>
      <c r="V67" s="80" t="e">
        <f aca="false" t="array" ref="V67:V67">SUM(IF('Bid Log'!$AA$2:$AA$402=tables!#ref!,IF('Bid Log'!$N$2:$N$402=Tables!$H3,'Bid Log'!$P$2:$P$402)))</f>
        <v>#NAME?</v>
      </c>
      <c r="W67" s="81" t="n">
        <f aca="false">SUM(D67/B67)</f>
        <v>0.352791878172589</v>
      </c>
      <c r="X67" s="81" t="n">
        <f aca="false">SUM(E67/C67)</f>
        <v>0.499693978491396</v>
      </c>
      <c r="Y67" s="80" t="n">
        <f aca="false" t="array" ref="Y67:Y67">SUM(IF('Bid Log'!$N$2:$N$402=Tables!$H3,'Bid Log'!$Z$2:$Z$402))</f>
        <v>0</v>
      </c>
      <c r="Z67" s="81" t="n">
        <f aca="false">SUM(Y67/C67)</f>
        <v>0</v>
      </c>
      <c r="AA67" s="80" t="n">
        <f aca="false" t="array" ref="AA67:AA67">SUM(IF('Bid Log'!$N$2:$N$402=Tables!$H3,'Bid Log'!$AI$2:$AI$402))</f>
        <v>0</v>
      </c>
      <c r="AB67" s="81" t="e">
        <f aca="false">SUM(AA67/F67)</f>
        <v>#DIV/0!</v>
      </c>
    </row>
    <row r="68" customFormat="false" ht="11.25" hidden="false" customHeight="false" outlineLevel="0" collapsed="false">
      <c r="A68" s="72" t="str">
        <f aca="false">Tables!H4</f>
        <v>NV</v>
      </c>
      <c r="B68" s="73" t="n">
        <f aca="false" t="array" ref="B68:B68">COUNT(IF('Bid Log'!$N$2:$N$402=Tables!$H4,'Bid Log'!$A$2:$A$402))</f>
        <v>0</v>
      </c>
      <c r="C68" s="80" t="n">
        <f aca="false" t="array" ref="C68:C68">SUM(IF('Bid Log'!$N$2:$N$402=Tables!$H4,'Bid Log'!$P$2:$P$402))</f>
        <v>0</v>
      </c>
      <c r="D68" s="73" t="n">
        <f aca="false" t="array" ref="D68:D68">COUNT(IF('Bid Log'!$AA$2:$AA$402=Tables!J$3,IF('Bid Log'!$N$2:$N$402=Tables!$H4,'Bid Log'!$A$2:$A$402)))</f>
        <v>0</v>
      </c>
      <c r="E68" s="80" t="n">
        <f aca="false" t="array" ref="E68:E68">SUM(IF('Bid Log'!$AA$2:$AA$402=Tables!J$3,IF('Bid Log'!$N$2:$N$402=Tables!$H4,'Bid Log'!$P$2:$P$402)))</f>
        <v>0</v>
      </c>
      <c r="F68" s="80" t="n">
        <f aca="false" t="array" ref="F68:F68">SUM(IF('Bid Log'!$AA$2:$AA$402=Tables!J$3,IF('Bid Log'!$N$2:$N$402=Tables!$H4,'Bid Log'!$AH$2:$AH$402)))</f>
        <v>0</v>
      </c>
      <c r="G68" s="74" t="n">
        <f aca="false" t="array" ref="G68:G68">COUNT(IF('Bid Log'!$AA$2:$AA$402=Tables!J$4,IF('Bid Log'!$N$2:$N$402=Tables!$H4,'Bid Log'!$A$2:$A$402)))</f>
        <v>0</v>
      </c>
      <c r="H68" s="80" t="n">
        <f aca="false">SUM(IF('Bid Log'!$AA$2:$AA$402=Tables!J$4,IF('Bid Log'!$N$2:$N$402=Tables!$H4,'Bid Log'!$P$2:$P$402)))</f>
        <v>0</v>
      </c>
      <c r="I68" s="74" t="n">
        <f aca="false" t="array" ref="I68:I68">COUNT(IF('Bid Log'!$AA$2:$AA$402=Tables!J$5,IF('Bid Log'!$N$2:$N$402=Tables!$H4,'Bid Log'!$A$2:$A$402)))</f>
        <v>0</v>
      </c>
      <c r="J68" s="80" t="n">
        <f aca="false" t="array" ref="J68:J68">SUM(IF('Bid Log'!$AA$2:$AA$402=Tables!J$5,IF('Bid Log'!$N$2:$N$402=Tables!$H4,'Bid Log'!$P$2:$P$402)))</f>
        <v>0</v>
      </c>
      <c r="K68" s="74" t="n">
        <f aca="false" t="array" ref="K68:K68">COUNT(IF('Bid Log'!$AA$2:$AA$402=Tables!J$6,IF('Bid Log'!$N$2:$N$402=Tables!$H4,'Bid Log'!$A$2:$A$402)))</f>
        <v>0</v>
      </c>
      <c r="L68" s="80" t="n">
        <f aca="false" t="array" ref="L68:L68">SUM(IF('Bid Log'!$AA$2:$AA$402=Tables!J$6,IF('Bid Log'!$N$2:$N$402=Tables!$H4,'Bid Log'!$P$2:$P$402)))</f>
        <v>0</v>
      </c>
      <c r="M68" s="74" t="n">
        <f aca="false" t="array" ref="M68:M68">COUNT(IF('Bid Log'!$AA$2:$AA$402=Tables!J$7,IF('Bid Log'!$N$2:$N$402=Tables!$H4,'Bid Log'!$A$2:$A$402)))</f>
        <v>0</v>
      </c>
      <c r="N68" s="80" t="n">
        <f aca="false" t="array" ref="N68:N68">SUM(IF('Bid Log'!$AA$2:$AA$402=Tables!J$7,IF('Bid Log'!$N$2:$N$402=Tables!$H4,'Bid Log'!$P$2:$P$402)))</f>
        <v>0</v>
      </c>
      <c r="O68" s="74" t="n">
        <f aca="false" t="array" ref="O68:O68">COUNT(IF('Bid Log'!$AA$2:$AA$402=Tables!J$8,IF('Bid Log'!$N$2:$N$402=Tables!$H4,'Bid Log'!$A$2:$A$402)))</f>
        <v>0</v>
      </c>
      <c r="P68" s="80" t="n">
        <f aca="false" t="array" ref="P68:P68">SUM(IF('Bid Log'!$AA$2:$AA$402=Tables!J$8,IF('Bid Log'!$N$2:$N$402=Tables!$H4,'Bid Log'!$P$2:$P$402)))</f>
        <v>0</v>
      </c>
      <c r="Q68" s="74" t="n">
        <f aca="false" t="array" ref="Q68:Q68">COUNT(IF('Bid Log'!$AA$2:$AA$402=Tables!J$9,IF('Bid Log'!$N$2:$N$402=Tables!$H4,'Bid Log'!$A$2:$A$402)))</f>
        <v>0</v>
      </c>
      <c r="R68" s="80" t="n">
        <f aca="false" t="array" ref="R68:R68">SUM(IF('Bid Log'!$AA$2:$AA$402=Tables!J$9,IF('Bid Log'!$N$2:$N$402=Tables!$H4,'Bid Log'!$P$2:$P$402)))</f>
        <v>0</v>
      </c>
      <c r="S68" s="74" t="n">
        <f aca="false" t="array" ref="S68:S68">COUNT(IF('Bid Log'!$AA$2:$AA$402=Tables!J$10,IF('Bid Log'!$N$2:$N$402=Tables!$H4,'Bid Log'!$A$2:$A$402)))</f>
        <v>0</v>
      </c>
      <c r="T68" s="80" t="n">
        <f aca="false" t="array" ref="T68:T68">SUM(IF('Bid Log'!$AA$2:$AA$402=Tables!J$10,IF('Bid Log'!$N$2:$N$402=Tables!$H4,'Bid Log'!$P$2:$P$402)))</f>
        <v>0</v>
      </c>
      <c r="U68" s="74" t="n">
        <f aca="false" t="array" ref="U68:U68">COUNT(IF('Bid Log'!$AA$2:$AA$402=tables!#ref!,IF('Bid Log'!$N$2:$N$402=Tables!$H4,'Bid Log'!$A$2:$A$402)))</f>
        <v>0</v>
      </c>
      <c r="V68" s="80" t="e">
        <f aca="false" t="array" ref="V68:V68">SUM(IF('Bid Log'!$AA$2:$AA$402=tables!#ref!,IF('Bid Log'!$N$2:$N$402=Tables!$H4,'Bid Log'!$P$2:$P$402)))</f>
        <v>#NAME?</v>
      </c>
      <c r="W68" s="81" t="e">
        <f aca="false">SUM(D68/B68)</f>
        <v>#DIV/0!</v>
      </c>
      <c r="X68" s="81" t="e">
        <f aca="false">SUM(E68/C68)</f>
        <v>#DIV/0!</v>
      </c>
      <c r="Y68" s="80" t="n">
        <f aca="false" t="array" ref="Y68:Y68">SUM(IF('Bid Log'!$N$2:$N$402=Tables!$H4,'Bid Log'!$Z$2:$Z$402))</f>
        <v>0</v>
      </c>
      <c r="Z68" s="81" t="e">
        <f aca="false">SUM(Y68/C68)</f>
        <v>#DIV/0!</v>
      </c>
      <c r="AA68" s="80" t="n">
        <f aca="false" t="array" ref="AA68:AA68">SUM(IF('Bid Log'!$N$2:$N$402=Tables!$H4,'Bid Log'!$AI$2:$AI$402))</f>
        <v>0</v>
      </c>
      <c r="AB68" s="81" t="e">
        <f aca="false">SUM(AA68/F68)</f>
        <v>#DIV/0!</v>
      </c>
    </row>
    <row r="69" customFormat="false" ht="12" hidden="false" customHeight="false" outlineLevel="0" collapsed="false">
      <c r="A69" s="72" t="str">
        <f aca="false">Tables!H5</f>
        <v>DATA</v>
      </c>
      <c r="B69" s="73" t="n">
        <f aca="false" t="array" ref="B69:B69">COUNT(IF('Bid Log'!$N$2:$N$402=Tables!$H5,'Bid Log'!$A$2:$A$402))</f>
        <v>0</v>
      </c>
      <c r="C69" s="80" t="n">
        <f aca="false" t="array" ref="C69:C69">SUM(IF('Bid Log'!$N$2:$N$402=Tables!$H5,'Bid Log'!$P$2:$P$402))</f>
        <v>0</v>
      </c>
      <c r="D69" s="73" t="n">
        <f aca="false" t="array" ref="D69:D69">COUNT(IF('Bid Log'!$AA$2:$AA$402=Tables!J$3,IF('Bid Log'!$N$2:$N$402=Tables!$H5,'Bid Log'!$A$2:$A$402)))</f>
        <v>0</v>
      </c>
      <c r="E69" s="80" t="n">
        <f aca="false" t="array" ref="E69:E69">SUM(IF('Bid Log'!$AA$2:$AA$402=Tables!J$3,IF('Bid Log'!$N$2:$N$402=Tables!$H5,'Bid Log'!$P$2:$P$402)))</f>
        <v>0</v>
      </c>
      <c r="F69" s="80" t="n">
        <f aca="false" t="array" ref="F69:F69">SUM(IF('Bid Log'!$AA$2:$AA$402=Tables!J$3,IF('Bid Log'!$N$2:$N$402=Tables!$H5,'Bid Log'!$AH$2:$AH$402)))</f>
        <v>0</v>
      </c>
      <c r="G69" s="74" t="n">
        <f aca="false" t="array" ref="G69:G69">COUNT(IF('Bid Log'!$AA$2:$AA$402=Tables!J$4,IF('Bid Log'!$N$2:$N$402=Tables!$H5,'Bid Log'!$A$2:$A$402)))</f>
        <v>0</v>
      </c>
      <c r="H69" s="80" t="n">
        <f aca="false">SUM(IF('Bid Log'!$AA$2:$AA$402=Tables!J$4,IF('Bid Log'!$N$2:$N$402=Tables!$H5,'Bid Log'!$P$2:$P$402)))</f>
        <v>0</v>
      </c>
      <c r="I69" s="74" t="n">
        <f aca="false" t="array" ref="I69:I69">COUNT(IF('Bid Log'!$AA$2:$AA$402=Tables!J$5,IF('Bid Log'!$N$2:$N$402=Tables!$H5,'Bid Log'!$A$2:$A$402)))</f>
        <v>0</v>
      </c>
      <c r="J69" s="80" t="n">
        <f aca="false" t="array" ref="J69:J69">SUM(IF('Bid Log'!$AA$2:$AA$402=Tables!J$5,IF('Bid Log'!$N$2:$N$402=Tables!$H5,'Bid Log'!$P$2:$P$402)))</f>
        <v>0</v>
      </c>
      <c r="K69" s="74" t="n">
        <f aca="false" t="array" ref="K69:K69">COUNT(IF('Bid Log'!$AA$2:$AA$402=Tables!J$6,IF('Bid Log'!$N$2:$N$402=Tables!$H5,'Bid Log'!$A$2:$A$402)))</f>
        <v>0</v>
      </c>
      <c r="L69" s="80" t="n">
        <f aca="false" t="array" ref="L69:L69">SUM(IF('Bid Log'!$AA$2:$AA$402=Tables!J$6,IF('Bid Log'!$N$2:$N$402=Tables!$H5,'Bid Log'!$P$2:$P$402)))</f>
        <v>0</v>
      </c>
      <c r="M69" s="74" t="n">
        <f aca="false" t="array" ref="M69:M69">COUNT(IF('Bid Log'!$AA$2:$AA$402=Tables!J$7,IF('Bid Log'!$N$2:$N$402=Tables!$H5,'Bid Log'!$A$2:$A$402)))</f>
        <v>0</v>
      </c>
      <c r="N69" s="80" t="n">
        <f aca="false" t="array" ref="N69:N69">SUM(IF('Bid Log'!$AA$2:$AA$402=Tables!J$7,IF('Bid Log'!$N$2:$N$402=Tables!$H5,'Bid Log'!$P$2:$P$402)))</f>
        <v>0</v>
      </c>
      <c r="O69" s="74" t="n">
        <f aca="false" t="array" ref="O69:O69">COUNT(IF('Bid Log'!$AA$2:$AA$402=Tables!J$8,IF('Bid Log'!$N$2:$N$402=Tables!$H5,'Bid Log'!$A$2:$A$402)))</f>
        <v>0</v>
      </c>
      <c r="P69" s="80" t="n">
        <f aca="false" t="array" ref="P69:P69">SUM(IF('Bid Log'!$AA$2:$AA$402=Tables!J$8,IF('Bid Log'!$N$2:$N$402=Tables!$H5,'Bid Log'!$P$2:$P$402)))</f>
        <v>0</v>
      </c>
      <c r="Q69" s="74" t="n">
        <f aca="false" t="array" ref="Q69:Q69">COUNT(IF('Bid Log'!$AA$2:$AA$402=Tables!J$9,IF('Bid Log'!$N$2:$N$402=Tables!$H5,'Bid Log'!$A$2:$A$402)))</f>
        <v>0</v>
      </c>
      <c r="R69" s="80" t="n">
        <f aca="false" t="array" ref="R69:R69">SUM(IF('Bid Log'!$AA$2:$AA$402=Tables!J$9,IF('Bid Log'!$N$2:$N$402=Tables!$H5,'Bid Log'!$P$2:$P$402)))</f>
        <v>0</v>
      </c>
      <c r="S69" s="74" t="n">
        <f aca="false" t="array" ref="S69:S69">COUNT(IF('Bid Log'!$AA$2:$AA$402=Tables!J$10,IF('Bid Log'!$N$2:$N$402=Tables!$H5,'Bid Log'!$A$2:$A$402)))</f>
        <v>0</v>
      </c>
      <c r="T69" s="80" t="n">
        <f aca="false" t="array" ref="T69:T69">SUM(IF('Bid Log'!$AA$2:$AA$402=Tables!J$10,IF('Bid Log'!$N$2:$N$402=Tables!$H5,'Bid Log'!$P$2:$P$402)))</f>
        <v>0</v>
      </c>
      <c r="U69" s="74" t="n">
        <f aca="false" t="array" ref="U69:U69">COUNT(IF('Bid Log'!$AA$2:$AA$402=tables!#ref!,IF('Bid Log'!$N$2:$N$402=Tables!$H5,'Bid Log'!$A$2:$A$402)))</f>
        <v>0</v>
      </c>
      <c r="V69" s="80" t="e">
        <f aca="false" t="array" ref="V69:V69">SUM(IF('Bid Log'!$AA$2:$AA$402=tables!#ref!,IF('Bid Log'!$N$2:$N$402=Tables!$H5,'Bid Log'!$P$2:$P$402)))</f>
        <v>#NAME?</v>
      </c>
      <c r="W69" s="81" t="e">
        <f aca="false">SUM(D69/B69)</f>
        <v>#DIV/0!</v>
      </c>
      <c r="X69" s="81" t="e">
        <f aca="false">SUM(E69/C69)</f>
        <v>#DIV/0!</v>
      </c>
      <c r="Y69" s="80" t="n">
        <f aca="false" t="array" ref="Y69:Y69">SUM(IF('Bid Log'!$N$2:$N$402=Tables!$H5,'Bid Log'!$Z$2:$Z$402))</f>
        <v>0</v>
      </c>
      <c r="Z69" s="81" t="e">
        <f aca="false">SUM(Y69/C69)</f>
        <v>#DIV/0!</v>
      </c>
      <c r="AA69" s="80" t="n">
        <f aca="false" t="array" ref="AA69:AA69">SUM(IF('Bid Log'!$N$2:$N$402=Tables!$H5,'Bid Log'!$AI$2:$AI$402))</f>
        <v>0</v>
      </c>
      <c r="AB69" s="81" t="e">
        <f aca="false">SUM(AA69/F69)</f>
        <v>#DIV/0!</v>
      </c>
      <c r="AC69" s="90"/>
    </row>
    <row r="70" s="96" customFormat="true" ht="12" hidden="false" customHeight="false" outlineLevel="0" collapsed="false">
      <c r="A70" s="91" t="s">
        <v>1192</v>
      </c>
      <c r="B70" s="92" t="n">
        <f aca="false">COUNT('Bid Log'!$A$2:$A$402)</f>
        <v>399</v>
      </c>
      <c r="C70" s="93" t="n">
        <f aca="false" t="array" ref="C70:C70">SUM('Bid Log'!$P$2:$P$402)</f>
        <v>79655136.37</v>
      </c>
      <c r="D70" s="92" t="n">
        <f aca="false" t="array" ref="D70:D70">COUNT(IF('Bid Log'!$AA$2:$AA$402=Tables!$J$3,'Bid Log'!$A$2:$A$402))</f>
        <v>139</v>
      </c>
      <c r="E70" s="93" t="n">
        <f aca="false" t="array" ref="E70:E70">SUM(IF('Bid Log'!$AA$2:$AA$402=Tables!$J$3,'Bid Log'!$P$2:$P$402))</f>
        <v>39803192</v>
      </c>
      <c r="F70" s="93" t="n">
        <f aca="false" t="array" ref="F70:F70">SUM(IF('Bid Log'!$AA$2:$AA$402=Tables!$J$3,'Bid Log'!$AH$2:$AH$402))</f>
        <v>0</v>
      </c>
      <c r="G70" s="94" t="n">
        <f aca="false" t="array" ref="G70:G70">COUNT(IF('Bid Log'!$AA$2:$AA$402=Tables!$J$4,'Bid Log'!$A$2:$A$402))</f>
        <v>28</v>
      </c>
      <c r="H70" s="93" t="n">
        <f aca="false" t="array" ref="H70:H70">SUM(IF('Bid Log'!$AA$2:$AA$402=Tables!$J$4,'Bid Log'!$P$2:$P$402))</f>
        <v>12370517</v>
      </c>
      <c r="I70" s="94" t="n">
        <f aca="false" t="array" ref="I70:I70">COUNT(IF('Bid Log'!$AA$2:$AA$402=Tables!$J$5,'Bid Log'!$A$2:$A$402))</f>
        <v>86</v>
      </c>
      <c r="J70" s="93" t="n">
        <f aca="false" t="array" ref="J70:J70">SUM(IF('Bid Log'!$AA$2:$AA$402=Tables!$J$5,'Bid Log'!$P$2:$P$402))</f>
        <v>17800483.37</v>
      </c>
      <c r="K70" s="94" t="n">
        <f aca="false" t="array" ref="K70:K70">COUNT(IF('Bid Log'!$AA$2:$AA$402=Tables!$J$6,'Bid Log'!$A$2:$A$402))</f>
        <v>53</v>
      </c>
      <c r="L70" s="93" t="n">
        <f aca="false" t="array" ref="L70:L70">SUM(IF('Bid Log'!$AA$2:$AA$402=Tables!$J$6,'Bid Log'!$P$2:$P$402))</f>
        <v>7072465</v>
      </c>
      <c r="M70" s="94" t="n">
        <f aca="false" t="array" ref="M70:M70">COUNT(IF('Bid Log'!$AA$2:$AA$402=Tables!$J$7,'Bid Log'!$A$2:$A$402))</f>
        <v>24</v>
      </c>
      <c r="N70" s="93" t="n">
        <f aca="false" t="array" ref="N70:N70">SUM(IF('Bid Log'!$AA$2:$AA$402=Tables!$J$7,'Bid Log'!$P$2:$P$402))</f>
        <v>1819537</v>
      </c>
      <c r="O70" s="94" t="n">
        <f aca="false" t="array" ref="O70:O70">COUNT(IF('Bid Log'!$AA$2:$AA$402=Tables!$J$8,'Bid Log'!$A$2:$A$402))</f>
        <v>8</v>
      </c>
      <c r="P70" s="93" t="n">
        <f aca="false" t="array" ref="P70:P70">SUM(IF('Bid Log'!$AA$2:$AA$402=Tables!$J$8,'Bid Log'!$P$2:$P$402))</f>
        <v>38608</v>
      </c>
      <c r="Q70" s="94" t="n">
        <f aca="false" t="array" ref="Q70:Q70">COUNT(IF('Bid Log'!$AA$2:$AA$402=Tables!$J$9,'Bid Log'!$A$2:$A$402))</f>
        <v>0</v>
      </c>
      <c r="R70" s="93" t="n">
        <f aca="false" t="array" ref="R70:R70">SUM(IF('Bid Log'!$AA$2:$AA$402=Tables!$J$9,'Bid Log'!$P$2:$P$402))</f>
        <v>0</v>
      </c>
      <c r="S70" s="94" t="n">
        <f aca="false" t="array" ref="S70:S70">COUNT(IF('Bid Log'!$AA$2:$AA$402=Tables!$J$10,'Bid Log'!$A$2:$A$402))</f>
        <v>11</v>
      </c>
      <c r="T70" s="93" t="n">
        <f aca="false" t="array" ref="T70:T70">SUM(IF('Bid Log'!$AA$2:$AA$402=Tables!$J$10,'Bid Log'!$P$2:$P$402))</f>
        <v>8000</v>
      </c>
      <c r="U70" s="94" t="n">
        <f aca="false" t="array" ref="U70:U70">COUNT(IF('Bid Log'!$AA$2:$AA$402=tables!#ref!,'Bid Log'!$A$2:$A$402))</f>
        <v>0</v>
      </c>
      <c r="V70" s="93" t="e">
        <f aca="false" t="array" ref="V70:V70">SUM(IF('Bid Log'!$AA$2:$AA$402=tables!#ref!,'Bid Log'!$P$2:$P$402))</f>
        <v>#NAME?</v>
      </c>
      <c r="W70" s="95" t="n">
        <f aca="false">SUM(D70/B70)</f>
        <v>0.348370927318296</v>
      </c>
      <c r="X70" s="95" t="n">
        <f aca="false">SUM(E70/C70)</f>
        <v>0.499693978491396</v>
      </c>
      <c r="Y70" s="93" t="n">
        <f aca="false">SUM(Y67:Y69)</f>
        <v>0</v>
      </c>
      <c r="Z70" s="95" t="n">
        <f aca="false">SUM(Y70/C70)</f>
        <v>0</v>
      </c>
      <c r="AA70" s="93" t="n">
        <f aca="false">SUM(AA67:AA69)</f>
        <v>0</v>
      </c>
      <c r="AB70" s="95" t="n">
        <f aca="false">SUM(AA70/E70)</f>
        <v>0</v>
      </c>
      <c r="AC70" s="72"/>
    </row>
    <row r="71" customFormat="false" ht="11.25" hidden="false" customHeight="false" outlineLevel="0" collapsed="false">
      <c r="W71" s="81"/>
      <c r="X71" s="81"/>
    </row>
    <row r="72" customFormat="false" ht="11.25" hidden="false" customHeight="false" outlineLevel="0" collapsed="false">
      <c r="C72" s="80"/>
      <c r="D72" s="97" t="n">
        <f aca="false">SUM(D70/($B70-$S70))</f>
        <v>0.358247422680412</v>
      </c>
      <c r="E72" s="98" t="n">
        <f aca="false">SUM(E70/C70)</f>
        <v>0.499693978491396</v>
      </c>
      <c r="F72" s="98" t="n">
        <f aca="false">SUM(F70/C70)</f>
        <v>0</v>
      </c>
      <c r="G72" s="97" t="n">
        <f aca="false">SUM(G70/($B70-$S70))</f>
        <v>0.0721649484536082</v>
      </c>
      <c r="H72" s="98" t="n">
        <f aca="false">SUM(H70/C70)</f>
        <v>0.155300933043899</v>
      </c>
      <c r="I72" s="97" t="n">
        <f aca="false">SUM(I70/($B70-$S70))</f>
        <v>0.221649484536082</v>
      </c>
      <c r="J72" s="98" t="n">
        <f aca="false">SUM(J70/C70)</f>
        <v>0.223469372863996</v>
      </c>
      <c r="K72" s="97" t="n">
        <f aca="false">SUM(K70/($B70-$S70))</f>
        <v>0.13659793814433</v>
      </c>
      <c r="L72" s="98" t="n">
        <f aca="false">SUM(L70/C70)</f>
        <v>0.0887885618216537</v>
      </c>
      <c r="M72" s="97" t="n">
        <f aca="false">SUM(M70/($B70-$S70))</f>
        <v>0.0618556701030928</v>
      </c>
      <c r="N72" s="98" t="n">
        <f aca="false">SUM(N70/C70)</f>
        <v>0.0228426826306367</v>
      </c>
      <c r="O72" s="97" t="n">
        <f aca="false">SUM(O70/($B70-$S70))</f>
        <v>0.0206185567010309</v>
      </c>
      <c r="P72" s="98" t="n">
        <f aca="false">SUM(P70/C70)</f>
        <v>0.00048468939681008</v>
      </c>
      <c r="Q72" s="97" t="n">
        <f aca="false">SUM(Q70/($B70-$S70))</f>
        <v>0</v>
      </c>
      <c r="R72" s="98" t="n">
        <f aca="false">SUM(R70/C70)</f>
        <v>0</v>
      </c>
      <c r="S72" s="98" t="n">
        <f aca="false">SUM(S70/B70)</f>
        <v>0.0275689223057644</v>
      </c>
      <c r="T72" s="98" t="n">
        <f aca="false">SUM(T70/C70)</f>
        <v>0.000100432945878591</v>
      </c>
      <c r="U72" s="97" t="n">
        <f aca="false">SUM(U70/($B70-$S70))</f>
        <v>0</v>
      </c>
      <c r="V72" s="98" t="e">
        <f aca="false">SUM(V70/C70)</f>
        <v>#NAME?</v>
      </c>
    </row>
  </sheetData>
  <printOptions headings="false" gridLines="true" gridLinesSet="true" horizontalCentered="false" verticalCentered="false"/>
  <pageMargins left="0.229861111111111" right="0.229861111111111" top="0.55" bottom="0.279861111111111" header="0.25" footer="0.25"/>
  <pageSetup paperSize="1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>&amp;CBRIGGS ELECTRIC, INC
ESTIMATE TOTALS</oddHeader>
    <oddFooter>&amp;L&amp;F&amp;A&amp;C&amp;P&amp;N&amp;R&amp;D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B1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2.75" zeroHeight="false" outlineLevelRow="0" outlineLevelCol="0"/>
  <cols>
    <col collapsed="false" customWidth="true" hidden="false" outlineLevel="0" max="2" min="1" style="0" width="8.67"/>
    <col collapsed="false" customWidth="false" hidden="false" outlineLevel="0" max="3" min="3" style="0" width="11.57"/>
    <col collapsed="false" customWidth="true" hidden="false" outlineLevel="0" max="4" min="4" style="0" width="12.57"/>
    <col collapsed="false" customWidth="true" hidden="false" outlineLevel="0" max="5" min="5" style="0" width="14.43"/>
    <col collapsed="false" customWidth="true" hidden="false" outlineLevel="0" max="6" min="6" style="0" width="12.57"/>
    <col collapsed="false" customWidth="true" hidden="false" outlineLevel="0" max="7" min="7" style="0" width="10.58"/>
    <col collapsed="false" customWidth="true" hidden="false" outlineLevel="0" max="9" min="8" style="0" width="8.67"/>
    <col collapsed="false" customWidth="true" hidden="false" outlineLevel="0" max="10" min="10" style="0" width="13.57"/>
    <col collapsed="false" customWidth="true" hidden="false" outlineLevel="0" max="11" min="11" style="0" width="8.42"/>
    <col collapsed="false" customWidth="true" hidden="false" outlineLevel="0" max="12" min="12" style="0" width="7.57"/>
    <col collapsed="false" customWidth="true" hidden="false" outlineLevel="0" max="21" min="13" style="0" width="8.67"/>
    <col collapsed="false" customWidth="true" hidden="false" outlineLevel="0" max="22" min="22" style="0" width="11.42"/>
    <col collapsed="false" customWidth="true" hidden="false" outlineLevel="0" max="55" min="23" style="0" width="10.58"/>
    <col collapsed="false" customWidth="true" hidden="false" outlineLevel="0" max="1025" min="56" style="0" width="8.67"/>
  </cols>
  <sheetData>
    <row r="1" customFormat="false" ht="12.75" hidden="false" customHeight="false" outlineLevel="0" collapsed="false">
      <c r="V1" s="0" t="n">
        <v>2019</v>
      </c>
      <c r="BB1" s="0" t="n">
        <v>2019</v>
      </c>
    </row>
    <row r="2" s="101" customFormat="true" ht="12.75" hidden="false" customHeight="false" outlineLevel="0" collapsed="false">
      <c r="A2" s="99" t="s">
        <v>5</v>
      </c>
      <c r="B2" s="100" t="s">
        <v>6</v>
      </c>
      <c r="C2" s="100" t="s">
        <v>8</v>
      </c>
      <c r="D2" s="100" t="s">
        <v>9</v>
      </c>
      <c r="E2" s="100" t="s">
        <v>10</v>
      </c>
      <c r="F2" s="100" t="s">
        <v>1193</v>
      </c>
      <c r="G2" s="100" t="s">
        <v>1194</v>
      </c>
      <c r="H2" s="100" t="s">
        <v>1195</v>
      </c>
      <c r="J2" s="100" t="s">
        <v>1196</v>
      </c>
      <c r="L2" s="99" t="s">
        <v>1197</v>
      </c>
      <c r="V2" s="101" t="s">
        <v>1198</v>
      </c>
      <c r="W2" s="102" t="n">
        <v>43344</v>
      </c>
      <c r="X2" s="102" t="n">
        <f aca="false">SUM(W2+1)</f>
        <v>43345</v>
      </c>
      <c r="Y2" s="102" t="n">
        <f aca="false">SUM(X2+1)</f>
        <v>43346</v>
      </c>
      <c r="Z2" s="102" t="n">
        <f aca="false">SUM(Y2+1)</f>
        <v>43347</v>
      </c>
      <c r="AA2" s="102" t="n">
        <f aca="false">SUM(Z2+1)</f>
        <v>43348</v>
      </c>
      <c r="AB2" s="102" t="n">
        <f aca="false">SUM(AA2+1)</f>
        <v>43349</v>
      </c>
      <c r="AC2" s="102" t="n">
        <f aca="false">SUM(AB2+1)</f>
        <v>43350</v>
      </c>
      <c r="AD2" s="102" t="n">
        <f aca="false">SUM(AC2+1)</f>
        <v>43351</v>
      </c>
      <c r="AE2" s="102" t="n">
        <f aca="false">SUM(AD2+1)</f>
        <v>43352</v>
      </c>
      <c r="AF2" s="102" t="n">
        <f aca="false">SUM(AE2+1)</f>
        <v>43353</v>
      </c>
      <c r="AG2" s="102" t="n">
        <f aca="false">SUM(AF2+1)</f>
        <v>43354</v>
      </c>
      <c r="AH2" s="102" t="n">
        <f aca="false">SUM(AG2+1)</f>
        <v>43355</v>
      </c>
      <c r="AI2" s="102" t="n">
        <f aca="false">SUM(AH2+1)</f>
        <v>43356</v>
      </c>
      <c r="AJ2" s="102" t="n">
        <f aca="false">SUM(AI2+1)</f>
        <v>43357</v>
      </c>
      <c r="AK2" s="102" t="n">
        <f aca="false">SUM(AJ2+1)</f>
        <v>43358</v>
      </c>
      <c r="AL2" s="102" t="n">
        <f aca="false">SUM(AK2+1)</f>
        <v>43359</v>
      </c>
      <c r="AM2" s="102" t="n">
        <f aca="false">SUM(AL2+1)</f>
        <v>43360</v>
      </c>
      <c r="AN2" s="102" t="n">
        <f aca="false">SUM(AM2+1)</f>
        <v>43361</v>
      </c>
      <c r="AO2" s="102" t="n">
        <f aca="false">SUM(AN2+1)</f>
        <v>43362</v>
      </c>
      <c r="AP2" s="102" t="n">
        <f aca="false">SUM(AO2+1)</f>
        <v>43363</v>
      </c>
      <c r="AQ2" s="102" t="n">
        <f aca="false">SUM(AP2+1)</f>
        <v>43364</v>
      </c>
      <c r="AR2" s="102" t="n">
        <f aca="false">SUM(AQ2+1)</f>
        <v>43365</v>
      </c>
      <c r="AS2" s="102" t="n">
        <f aca="false">SUM(AR2+1)</f>
        <v>43366</v>
      </c>
      <c r="AT2" s="102" t="n">
        <f aca="false">SUM(AS2+1)</f>
        <v>43367</v>
      </c>
      <c r="AU2" s="102" t="n">
        <f aca="false">SUM(AT2+1)</f>
        <v>43368</v>
      </c>
      <c r="AV2" s="102" t="n">
        <f aca="false">SUM(AU2+1)</f>
        <v>43369</v>
      </c>
      <c r="AW2" s="102" t="n">
        <f aca="false">SUM(AV2+1)</f>
        <v>43370</v>
      </c>
      <c r="AX2" s="102" t="n">
        <f aca="false">SUM(AW2+1)</f>
        <v>43371</v>
      </c>
      <c r="AY2" s="102" t="n">
        <f aca="false">SUM(AX2+1)</f>
        <v>43372</v>
      </c>
      <c r="AZ2" s="102" t="n">
        <f aca="false">SUM(AY2+1)</f>
        <v>43373</v>
      </c>
      <c r="BB2" s="101" t="s">
        <v>1198</v>
      </c>
    </row>
    <row r="3" customFormat="false" ht="12.75" hidden="false" customHeight="false" outlineLevel="0" collapsed="false">
      <c r="A3" s="2" t="s">
        <v>64</v>
      </c>
      <c r="B3" s="103" t="s">
        <v>65</v>
      </c>
      <c r="C3" s="2" t="s">
        <v>66</v>
      </c>
      <c r="D3" s="2" t="s">
        <v>78</v>
      </c>
      <c r="E3" s="2" t="s">
        <v>68</v>
      </c>
      <c r="F3" s="2" t="s">
        <v>140</v>
      </c>
      <c r="G3" s="2" t="s">
        <v>70</v>
      </c>
      <c r="H3" s="2" t="s">
        <v>64</v>
      </c>
      <c r="J3" s="0" t="s">
        <v>93</v>
      </c>
      <c r="L3" s="0" t="s">
        <v>1199</v>
      </c>
      <c r="V3" s="0" t="s">
        <v>1200</v>
      </c>
      <c r="W3" s="102" t="n">
        <f aca="false">SUM(AZ2+1)</f>
        <v>43374</v>
      </c>
      <c r="X3" s="102" t="n">
        <f aca="false">SUM(W3+1)</f>
        <v>43375</v>
      </c>
      <c r="Y3" s="102" t="n">
        <f aca="false">SUM(X3+1)</f>
        <v>43376</v>
      </c>
      <c r="Z3" s="102" t="n">
        <f aca="false">SUM(Y3+1)</f>
        <v>43377</v>
      </c>
      <c r="AA3" s="102" t="n">
        <f aca="false">SUM(Z3+1)</f>
        <v>43378</v>
      </c>
      <c r="AB3" s="102" t="n">
        <f aca="false">SUM(AA3+1)</f>
        <v>43379</v>
      </c>
      <c r="AC3" s="102" t="n">
        <f aca="false">SUM(AB3+1)</f>
        <v>43380</v>
      </c>
      <c r="AD3" s="102" t="n">
        <f aca="false">SUM(AC3+1)</f>
        <v>43381</v>
      </c>
      <c r="AE3" s="102" t="n">
        <f aca="false">SUM(AD3+1)</f>
        <v>43382</v>
      </c>
      <c r="AF3" s="102" t="n">
        <f aca="false">SUM(AE3+1)</f>
        <v>43383</v>
      </c>
      <c r="AG3" s="102" t="n">
        <f aca="false">SUM(AF3+1)</f>
        <v>43384</v>
      </c>
      <c r="AH3" s="102" t="n">
        <f aca="false">SUM(AG3+1)</f>
        <v>43385</v>
      </c>
      <c r="AI3" s="102" t="n">
        <f aca="false">SUM(AH3+1)</f>
        <v>43386</v>
      </c>
      <c r="AJ3" s="102" t="n">
        <f aca="false">SUM(AI3+1)</f>
        <v>43387</v>
      </c>
      <c r="AK3" s="102" t="n">
        <f aca="false">SUM(AJ3+1)</f>
        <v>43388</v>
      </c>
      <c r="AL3" s="102" t="n">
        <f aca="false">SUM(AK3+1)</f>
        <v>43389</v>
      </c>
      <c r="AM3" s="102" t="n">
        <f aca="false">SUM(AL3+1)</f>
        <v>43390</v>
      </c>
      <c r="AN3" s="102" t="n">
        <f aca="false">SUM(AM3+1)</f>
        <v>43391</v>
      </c>
      <c r="AO3" s="102" t="n">
        <f aca="false">SUM(AN3+1)</f>
        <v>43392</v>
      </c>
      <c r="AP3" s="102" t="n">
        <f aca="false">SUM(AO3+1)</f>
        <v>43393</v>
      </c>
      <c r="AQ3" s="102" t="n">
        <f aca="false">SUM(AP3+1)</f>
        <v>43394</v>
      </c>
      <c r="AR3" s="102" t="n">
        <f aca="false">SUM(AQ3+1)</f>
        <v>43395</v>
      </c>
      <c r="AS3" s="102" t="n">
        <f aca="false">SUM(AR3+1)</f>
        <v>43396</v>
      </c>
      <c r="AT3" s="102" t="n">
        <f aca="false">SUM(AS3+1)</f>
        <v>43397</v>
      </c>
      <c r="AU3" s="102" t="n">
        <f aca="false">SUM(AT3+1)</f>
        <v>43398</v>
      </c>
      <c r="AV3" s="102" t="n">
        <f aca="false">SUM(AU3+1)</f>
        <v>43399</v>
      </c>
      <c r="AW3" s="102" t="n">
        <f aca="false">SUM(AV3+1)</f>
        <v>43400</v>
      </c>
      <c r="AX3" s="102" t="n">
        <f aca="false">SUM(AW3+1)</f>
        <v>43401</v>
      </c>
      <c r="AY3" s="102" t="n">
        <f aca="false">SUM(AX3+1)</f>
        <v>43402</v>
      </c>
      <c r="AZ3" s="102" t="n">
        <f aca="false">SUM(AY3+1)</f>
        <v>43403</v>
      </c>
      <c r="BA3" s="102" t="n">
        <f aca="false">SUM(AZ3+1)</f>
        <v>43404</v>
      </c>
      <c r="BB3" s="0" t="s">
        <v>1200</v>
      </c>
    </row>
    <row r="4" customFormat="false" ht="12.75" hidden="false" customHeight="false" outlineLevel="0" collapsed="false">
      <c r="A4" s="2" t="s">
        <v>1201</v>
      </c>
      <c r="B4" s="103" t="s">
        <v>104</v>
      </c>
      <c r="C4" s="2" t="s">
        <v>173</v>
      </c>
      <c r="D4" s="2" t="s">
        <v>67</v>
      </c>
      <c r="E4" s="2" t="s">
        <v>111</v>
      </c>
      <c r="F4" s="2" t="s">
        <v>80</v>
      </c>
      <c r="G4" s="2" t="s">
        <v>208</v>
      </c>
      <c r="H4" s="2" t="s">
        <v>1201</v>
      </c>
      <c r="J4" s="0" t="s">
        <v>71</v>
      </c>
      <c r="L4" s="2" t="s">
        <v>1202</v>
      </c>
      <c r="V4" s="0" t="s">
        <v>1203</v>
      </c>
      <c r="W4" s="102" t="n">
        <f aca="false">SUM(BA3+1)</f>
        <v>43405</v>
      </c>
      <c r="X4" s="102" t="n">
        <f aca="false">SUM(W4+1)</f>
        <v>43406</v>
      </c>
      <c r="Y4" s="102" t="n">
        <f aca="false">SUM(X4+1)</f>
        <v>43407</v>
      </c>
      <c r="Z4" s="102" t="n">
        <f aca="false">SUM(Y4+1)</f>
        <v>43408</v>
      </c>
      <c r="AA4" s="102" t="n">
        <f aca="false">SUM(Z4+1)</f>
        <v>43409</v>
      </c>
      <c r="AB4" s="102" t="n">
        <f aca="false">SUM(AA4+1)</f>
        <v>43410</v>
      </c>
      <c r="AC4" s="102" t="n">
        <f aca="false">SUM(AB4+1)</f>
        <v>43411</v>
      </c>
      <c r="AD4" s="102" t="n">
        <f aca="false">SUM(AC4+1)</f>
        <v>43412</v>
      </c>
      <c r="AE4" s="102" t="n">
        <f aca="false">SUM(AD4+1)</f>
        <v>43413</v>
      </c>
      <c r="AF4" s="102" t="n">
        <f aca="false">SUM(AE4+1)</f>
        <v>43414</v>
      </c>
      <c r="AG4" s="102" t="n">
        <f aca="false">SUM(AF4+1)</f>
        <v>43415</v>
      </c>
      <c r="AH4" s="102" t="n">
        <f aca="false">SUM(AG4+1)</f>
        <v>43416</v>
      </c>
      <c r="AI4" s="102" t="n">
        <f aca="false">SUM(AH4+1)</f>
        <v>43417</v>
      </c>
      <c r="AJ4" s="102" t="n">
        <f aca="false">SUM(AI4+1)</f>
        <v>43418</v>
      </c>
      <c r="AK4" s="102" t="n">
        <f aca="false">SUM(AJ4+1)</f>
        <v>43419</v>
      </c>
      <c r="AL4" s="102" t="n">
        <f aca="false">SUM(AK4+1)</f>
        <v>43420</v>
      </c>
      <c r="AM4" s="102" t="n">
        <f aca="false">SUM(AL4+1)</f>
        <v>43421</v>
      </c>
      <c r="AN4" s="102" t="n">
        <f aca="false">SUM(AM4+1)</f>
        <v>43422</v>
      </c>
      <c r="AO4" s="102" t="n">
        <f aca="false">SUM(AN4+1)</f>
        <v>43423</v>
      </c>
      <c r="AP4" s="102" t="n">
        <f aca="false">SUM(AO4+1)</f>
        <v>43424</v>
      </c>
      <c r="AQ4" s="102" t="n">
        <f aca="false">SUM(AP4+1)</f>
        <v>43425</v>
      </c>
      <c r="AR4" s="102" t="n">
        <f aca="false">SUM(AQ4+1)</f>
        <v>43426</v>
      </c>
      <c r="AS4" s="102" t="n">
        <f aca="false">SUM(AR4+1)</f>
        <v>43427</v>
      </c>
      <c r="AT4" s="102" t="n">
        <f aca="false">SUM(AS4+1)</f>
        <v>43428</v>
      </c>
      <c r="AU4" s="102" t="n">
        <f aca="false">SUM(AT4+1)</f>
        <v>43429</v>
      </c>
      <c r="AV4" s="102" t="n">
        <f aca="false">SUM(AU4+1)</f>
        <v>43430</v>
      </c>
      <c r="AW4" s="102" t="n">
        <f aca="false">SUM(AV4+1)</f>
        <v>43431</v>
      </c>
      <c r="AX4" s="102" t="n">
        <f aca="false">SUM(AW4+1)</f>
        <v>43432</v>
      </c>
      <c r="AY4" s="102" t="n">
        <f aca="false">SUM(AX4+1)</f>
        <v>43433</v>
      </c>
      <c r="AZ4" s="102" t="n">
        <f aca="false">SUM(AY4+1)</f>
        <v>43434</v>
      </c>
      <c r="BB4" s="0" t="s">
        <v>1203</v>
      </c>
    </row>
    <row r="5" customFormat="false" ht="12.75" hidden="false" customHeight="false" outlineLevel="0" collapsed="false">
      <c r="B5" s="104" t="s">
        <v>326</v>
      </c>
      <c r="C5" s="2" t="s">
        <v>327</v>
      </c>
      <c r="D5" s="2" t="s">
        <v>90</v>
      </c>
      <c r="E5" s="2" t="s">
        <v>79</v>
      </c>
      <c r="F5" s="2" t="s">
        <v>69</v>
      </c>
      <c r="G5" s="2" t="s">
        <v>92</v>
      </c>
      <c r="H5" s="2" t="s">
        <v>1204</v>
      </c>
      <c r="J5" s="0" t="s">
        <v>209</v>
      </c>
      <c r="L5" s="0" t="s">
        <v>1205</v>
      </c>
      <c r="V5" s="0" t="s">
        <v>1206</v>
      </c>
      <c r="W5" s="102" t="n">
        <f aca="false">SUM(AZ4+1)</f>
        <v>43435</v>
      </c>
      <c r="X5" s="102" t="n">
        <f aca="false">SUM(W5+1)</f>
        <v>43436</v>
      </c>
      <c r="Y5" s="102" t="n">
        <f aca="false">SUM(X5+1)</f>
        <v>43437</v>
      </c>
      <c r="Z5" s="102" t="n">
        <f aca="false">SUM(Y5+1)</f>
        <v>43438</v>
      </c>
      <c r="AA5" s="102" t="n">
        <f aca="false">SUM(Z5+1)</f>
        <v>43439</v>
      </c>
      <c r="AB5" s="102" t="n">
        <f aca="false">SUM(AA5+1)</f>
        <v>43440</v>
      </c>
      <c r="AC5" s="102" t="n">
        <f aca="false">SUM(AB5+1)</f>
        <v>43441</v>
      </c>
      <c r="AD5" s="102" t="n">
        <f aca="false">SUM(AC5+1)</f>
        <v>43442</v>
      </c>
      <c r="AE5" s="102" t="n">
        <f aca="false">SUM(AD5+1)</f>
        <v>43443</v>
      </c>
      <c r="AF5" s="102" t="n">
        <f aca="false">SUM(AE5+1)</f>
        <v>43444</v>
      </c>
      <c r="AG5" s="102" t="n">
        <f aca="false">SUM(AF5+1)</f>
        <v>43445</v>
      </c>
      <c r="AH5" s="102" t="n">
        <f aca="false">SUM(AG5+1)</f>
        <v>43446</v>
      </c>
      <c r="AI5" s="102" t="n">
        <f aca="false">SUM(AH5+1)</f>
        <v>43447</v>
      </c>
      <c r="AJ5" s="102" t="n">
        <f aca="false">SUM(AI5+1)</f>
        <v>43448</v>
      </c>
      <c r="AK5" s="102" t="n">
        <f aca="false">SUM(AJ5+1)</f>
        <v>43449</v>
      </c>
      <c r="AL5" s="102" t="n">
        <f aca="false">SUM(AK5+1)</f>
        <v>43450</v>
      </c>
      <c r="AM5" s="102" t="n">
        <f aca="false">SUM(AL5+1)</f>
        <v>43451</v>
      </c>
      <c r="AN5" s="102" t="n">
        <f aca="false">SUM(AM5+1)</f>
        <v>43452</v>
      </c>
      <c r="AO5" s="102" t="n">
        <f aca="false">SUM(AN5+1)</f>
        <v>43453</v>
      </c>
      <c r="AP5" s="102" t="n">
        <f aca="false">SUM(AO5+1)</f>
        <v>43454</v>
      </c>
      <c r="AQ5" s="102" t="n">
        <f aca="false">SUM(AP5+1)</f>
        <v>43455</v>
      </c>
      <c r="AR5" s="102" t="n">
        <f aca="false">SUM(AQ5+1)</f>
        <v>43456</v>
      </c>
      <c r="AS5" s="102" t="n">
        <f aca="false">SUM(AR5+1)</f>
        <v>43457</v>
      </c>
      <c r="AT5" s="102" t="n">
        <f aca="false">SUM(AS5+1)</f>
        <v>43458</v>
      </c>
      <c r="AU5" s="102" t="n">
        <f aca="false">SUM(AT5+1)</f>
        <v>43459</v>
      </c>
      <c r="AV5" s="102" t="n">
        <f aca="false">SUM(AU5+1)</f>
        <v>43460</v>
      </c>
      <c r="AW5" s="102" t="n">
        <f aca="false">SUM(AV5+1)</f>
        <v>43461</v>
      </c>
      <c r="AX5" s="102" t="n">
        <f aca="false">SUM(AW5+1)</f>
        <v>43462</v>
      </c>
      <c r="AY5" s="102" t="n">
        <f aca="false">SUM(AX5+1)</f>
        <v>43463</v>
      </c>
      <c r="AZ5" s="102" t="n">
        <f aca="false">SUM(AY5+1)</f>
        <v>43464</v>
      </c>
      <c r="BA5" s="102" t="n">
        <f aca="false">SUM(AZ5+1)</f>
        <v>43465</v>
      </c>
      <c r="BB5" s="0" t="s">
        <v>1206</v>
      </c>
    </row>
    <row r="6" customFormat="false" ht="12.75" hidden="false" customHeight="false" outlineLevel="0" collapsed="false">
      <c r="B6" s="104" t="s">
        <v>1207</v>
      </c>
      <c r="C6" s="2" t="s">
        <v>105</v>
      </c>
      <c r="D6" s="2" t="s">
        <v>1208</v>
      </c>
      <c r="E6" s="2" t="s">
        <v>1209</v>
      </c>
      <c r="F6" s="2" t="s">
        <v>106</v>
      </c>
      <c r="G6" s="2" t="s">
        <v>1210</v>
      </c>
      <c r="H6" s="2"/>
      <c r="J6" s="0" t="s">
        <v>97</v>
      </c>
      <c r="L6" s="0" t="s">
        <v>1211</v>
      </c>
      <c r="V6" s="0" t="s">
        <v>1212</v>
      </c>
      <c r="W6" s="102" t="n">
        <f aca="false">SUM(BA5+1)</f>
        <v>43466</v>
      </c>
      <c r="X6" s="102" t="n">
        <f aca="false">SUM(W6+1)</f>
        <v>43467</v>
      </c>
      <c r="Y6" s="102" t="n">
        <f aca="false">SUM(X6+1)</f>
        <v>43468</v>
      </c>
      <c r="Z6" s="102" t="n">
        <f aca="false">SUM(Y6+1)</f>
        <v>43469</v>
      </c>
      <c r="AA6" s="102" t="n">
        <f aca="false">SUM(Z6+1)</f>
        <v>43470</v>
      </c>
      <c r="AB6" s="102" t="n">
        <f aca="false">SUM(AA6+1)</f>
        <v>43471</v>
      </c>
      <c r="AC6" s="102" t="n">
        <f aca="false">SUM(AB6+1)</f>
        <v>43472</v>
      </c>
      <c r="AD6" s="102" t="n">
        <f aca="false">SUM(AC6+1)</f>
        <v>43473</v>
      </c>
      <c r="AE6" s="102" t="n">
        <f aca="false">SUM(AD6+1)</f>
        <v>43474</v>
      </c>
      <c r="AF6" s="102" t="n">
        <f aca="false">SUM(AE6+1)</f>
        <v>43475</v>
      </c>
      <c r="AG6" s="102" t="n">
        <f aca="false">SUM(AF6+1)</f>
        <v>43476</v>
      </c>
      <c r="AH6" s="102" t="n">
        <f aca="false">SUM(AG6+1)</f>
        <v>43477</v>
      </c>
      <c r="AI6" s="102" t="n">
        <f aca="false">SUM(AH6+1)</f>
        <v>43478</v>
      </c>
      <c r="AJ6" s="102" t="n">
        <f aca="false">SUM(AI6+1)</f>
        <v>43479</v>
      </c>
      <c r="AK6" s="102" t="n">
        <f aca="false">SUM(AJ6+1)</f>
        <v>43480</v>
      </c>
      <c r="AL6" s="102" t="n">
        <f aca="false">SUM(AK6+1)</f>
        <v>43481</v>
      </c>
      <c r="AM6" s="102" t="n">
        <f aca="false">SUM(AL6+1)</f>
        <v>43482</v>
      </c>
      <c r="AN6" s="102" t="n">
        <f aca="false">SUM(AM6+1)</f>
        <v>43483</v>
      </c>
      <c r="AO6" s="102" t="n">
        <f aca="false">SUM(AN6+1)</f>
        <v>43484</v>
      </c>
      <c r="AP6" s="102" t="n">
        <f aca="false">SUM(AO6+1)</f>
        <v>43485</v>
      </c>
      <c r="AQ6" s="102" t="n">
        <f aca="false">SUM(AP6+1)</f>
        <v>43486</v>
      </c>
      <c r="AR6" s="102" t="n">
        <f aca="false">SUM(AQ6+1)</f>
        <v>43487</v>
      </c>
      <c r="AS6" s="102" t="n">
        <f aca="false">SUM(AR6+1)</f>
        <v>43488</v>
      </c>
      <c r="AT6" s="102" t="n">
        <f aca="false">SUM(AS6+1)</f>
        <v>43489</v>
      </c>
      <c r="AU6" s="102" t="n">
        <f aca="false">SUM(AT6+1)</f>
        <v>43490</v>
      </c>
      <c r="AV6" s="102" t="n">
        <f aca="false">SUM(AU6+1)</f>
        <v>43491</v>
      </c>
      <c r="AW6" s="102" t="n">
        <f aca="false">SUM(AV6+1)</f>
        <v>43492</v>
      </c>
      <c r="AX6" s="102" t="n">
        <f aca="false">SUM(AW6+1)</f>
        <v>43493</v>
      </c>
      <c r="AY6" s="102" t="n">
        <f aca="false">SUM(AX6+1)</f>
        <v>43494</v>
      </c>
      <c r="AZ6" s="102" t="n">
        <f aca="false">SUM(AY6+1)</f>
        <v>43495</v>
      </c>
      <c r="BA6" s="102" t="n">
        <f aca="false">SUM(AZ6+1)</f>
        <v>43496</v>
      </c>
      <c r="BB6" s="0" t="s">
        <v>1212</v>
      </c>
    </row>
    <row r="7" customFormat="false" ht="12.75" hidden="false" customHeight="false" outlineLevel="0" collapsed="false">
      <c r="B7" s="104" t="s">
        <v>1213</v>
      </c>
      <c r="C7" s="2" t="s">
        <v>89</v>
      </c>
      <c r="D7" s="0" t="s">
        <v>110</v>
      </c>
      <c r="F7" s="2" t="s">
        <v>91</v>
      </c>
      <c r="J7" s="0" t="s">
        <v>141</v>
      </c>
      <c r="L7" s="0" t="s">
        <v>1214</v>
      </c>
      <c r="V7" s="0" t="s">
        <v>1215</v>
      </c>
      <c r="W7" s="102" t="n">
        <f aca="false">SUM(BA6+1)</f>
        <v>43497</v>
      </c>
      <c r="X7" s="102" t="n">
        <f aca="false">SUM(W7+1)</f>
        <v>43498</v>
      </c>
      <c r="Y7" s="102" t="n">
        <f aca="false">SUM(X7+1)</f>
        <v>43499</v>
      </c>
      <c r="Z7" s="102" t="n">
        <f aca="false">SUM(Y7+1)</f>
        <v>43500</v>
      </c>
      <c r="AA7" s="102" t="n">
        <f aca="false">SUM(Z7+1)</f>
        <v>43501</v>
      </c>
      <c r="AB7" s="102" t="n">
        <f aca="false">SUM(AA7+1)</f>
        <v>43502</v>
      </c>
      <c r="AC7" s="102" t="n">
        <f aca="false">SUM(AB7+1)</f>
        <v>43503</v>
      </c>
      <c r="AD7" s="102" t="n">
        <f aca="false">SUM(AC7+1)</f>
        <v>43504</v>
      </c>
      <c r="AE7" s="102" t="n">
        <f aca="false">SUM(AD7+1)</f>
        <v>43505</v>
      </c>
      <c r="AF7" s="102" t="n">
        <f aca="false">SUM(AE7+1)</f>
        <v>43506</v>
      </c>
      <c r="AG7" s="102" t="n">
        <f aca="false">SUM(AF7+1)</f>
        <v>43507</v>
      </c>
      <c r="AH7" s="102" t="n">
        <f aca="false">SUM(AG7+1)</f>
        <v>43508</v>
      </c>
      <c r="AI7" s="102" t="n">
        <f aca="false">SUM(AH7+1)</f>
        <v>43509</v>
      </c>
      <c r="AJ7" s="102" t="n">
        <f aca="false">SUM(AI7+1)</f>
        <v>43510</v>
      </c>
      <c r="AK7" s="102" t="n">
        <f aca="false">SUM(AJ7+1)</f>
        <v>43511</v>
      </c>
      <c r="AL7" s="102" t="n">
        <f aca="false">SUM(AK7+1)</f>
        <v>43512</v>
      </c>
      <c r="AM7" s="102" t="n">
        <f aca="false">SUM(AL7+1)</f>
        <v>43513</v>
      </c>
      <c r="AN7" s="102" t="n">
        <f aca="false">SUM(AM7+1)</f>
        <v>43514</v>
      </c>
      <c r="AO7" s="102" t="n">
        <f aca="false">SUM(AN7+1)</f>
        <v>43515</v>
      </c>
      <c r="AP7" s="102" t="n">
        <f aca="false">SUM(AO7+1)</f>
        <v>43516</v>
      </c>
      <c r="AQ7" s="102" t="n">
        <f aca="false">SUM(AP7+1)</f>
        <v>43517</v>
      </c>
      <c r="AR7" s="102" t="n">
        <f aca="false">SUM(AQ7+1)</f>
        <v>43518</v>
      </c>
      <c r="AS7" s="102" t="n">
        <f aca="false">SUM(AR7+1)</f>
        <v>43519</v>
      </c>
      <c r="AT7" s="102" t="n">
        <f aca="false">SUM(AS7+1)</f>
        <v>43520</v>
      </c>
      <c r="AU7" s="102" t="n">
        <f aca="false">SUM(AT7+1)</f>
        <v>43521</v>
      </c>
      <c r="AV7" s="102" t="n">
        <f aca="false">SUM(AU7+1)</f>
        <v>43522</v>
      </c>
      <c r="AW7" s="102" t="n">
        <f aca="false">SUM(AV7+1)</f>
        <v>43523</v>
      </c>
      <c r="AX7" s="102" t="n">
        <f aca="false">SUM(AW7+1)</f>
        <v>43524</v>
      </c>
      <c r="AY7" s="102"/>
      <c r="AZ7" s="102"/>
      <c r="BB7" s="0" t="s">
        <v>1215</v>
      </c>
    </row>
    <row r="8" customFormat="false" ht="12.75" hidden="false" customHeight="false" outlineLevel="0" collapsed="false">
      <c r="B8" s="104" t="s">
        <v>1216</v>
      </c>
      <c r="C8" s="2" t="s">
        <v>306</v>
      </c>
      <c r="F8" s="2" t="s">
        <v>307</v>
      </c>
      <c r="J8" s="0" t="s">
        <v>851</v>
      </c>
      <c r="L8" s="0" t="s">
        <v>1217</v>
      </c>
      <c r="V8" s="0" t="s">
        <v>1218</v>
      </c>
      <c r="W8" s="102" t="n">
        <f aca="false">SUM(AX7+1)</f>
        <v>43525</v>
      </c>
      <c r="X8" s="102" t="n">
        <f aca="false">SUM(W8+1)</f>
        <v>43526</v>
      </c>
      <c r="Y8" s="102" t="n">
        <f aca="false">SUM(X8+1)</f>
        <v>43527</v>
      </c>
      <c r="Z8" s="102" t="n">
        <f aca="false">SUM(Y8+1)</f>
        <v>43528</v>
      </c>
      <c r="AA8" s="102" t="n">
        <f aca="false">SUM(Z8+1)</f>
        <v>43529</v>
      </c>
      <c r="AB8" s="102" t="n">
        <f aca="false">SUM(AA8+1)</f>
        <v>43530</v>
      </c>
      <c r="AC8" s="102" t="n">
        <f aca="false">SUM(AB8+1)</f>
        <v>43531</v>
      </c>
      <c r="AD8" s="102" t="n">
        <f aca="false">SUM(AC8+1)</f>
        <v>43532</v>
      </c>
      <c r="AE8" s="102" t="n">
        <f aca="false">SUM(AD8+1)</f>
        <v>43533</v>
      </c>
      <c r="AF8" s="102" t="n">
        <f aca="false">SUM(AE8+1)</f>
        <v>43534</v>
      </c>
      <c r="AG8" s="102" t="n">
        <f aca="false">SUM(AF8+1)</f>
        <v>43535</v>
      </c>
      <c r="AH8" s="102" t="n">
        <f aca="false">SUM(AG8+1)</f>
        <v>43536</v>
      </c>
      <c r="AI8" s="102" t="n">
        <f aca="false">SUM(AH8+1)</f>
        <v>43537</v>
      </c>
      <c r="AJ8" s="102" t="n">
        <f aca="false">SUM(AI8+1)</f>
        <v>43538</v>
      </c>
      <c r="AK8" s="102" t="n">
        <f aca="false">SUM(AJ8+1)</f>
        <v>43539</v>
      </c>
      <c r="AL8" s="102" t="n">
        <f aca="false">SUM(AK8+1)</f>
        <v>43540</v>
      </c>
      <c r="AM8" s="102" t="n">
        <f aca="false">SUM(AL8+1)</f>
        <v>43541</v>
      </c>
      <c r="AN8" s="102" t="n">
        <f aca="false">SUM(AM8+1)</f>
        <v>43542</v>
      </c>
      <c r="AO8" s="102" t="n">
        <f aca="false">SUM(AN8+1)</f>
        <v>43543</v>
      </c>
      <c r="AP8" s="102" t="n">
        <f aca="false">SUM(AO8+1)</f>
        <v>43544</v>
      </c>
      <c r="AQ8" s="102" t="n">
        <f aca="false">SUM(AP8+1)</f>
        <v>43545</v>
      </c>
      <c r="AR8" s="102" t="n">
        <f aca="false">SUM(AQ8+1)</f>
        <v>43546</v>
      </c>
      <c r="AS8" s="102" t="n">
        <f aca="false">SUM(AR8+1)</f>
        <v>43547</v>
      </c>
      <c r="AT8" s="102" t="n">
        <f aca="false">SUM(AS8+1)</f>
        <v>43548</v>
      </c>
      <c r="AU8" s="102" t="n">
        <f aca="false">SUM(AT8+1)</f>
        <v>43549</v>
      </c>
      <c r="AV8" s="102" t="n">
        <f aca="false">SUM(AU8+1)</f>
        <v>43550</v>
      </c>
      <c r="AW8" s="102" t="n">
        <f aca="false">SUM(AV8+1)</f>
        <v>43551</v>
      </c>
      <c r="AX8" s="102" t="n">
        <f aca="false">SUM(AW8+1)</f>
        <v>43552</v>
      </c>
      <c r="AY8" s="102" t="n">
        <f aca="false">SUM(AX8+1)</f>
        <v>43553</v>
      </c>
      <c r="AZ8" s="102" t="n">
        <f aca="false">SUM(AY8+1)</f>
        <v>43554</v>
      </c>
      <c r="BA8" s="102" t="n">
        <f aca="false">SUM(AZ8+1)</f>
        <v>43555</v>
      </c>
      <c r="BB8" s="0" t="s">
        <v>1218</v>
      </c>
    </row>
    <row r="9" customFormat="false" ht="12.75" hidden="false" customHeight="false" outlineLevel="0" collapsed="false">
      <c r="B9" s="104"/>
      <c r="C9" s="2" t="s">
        <v>767</v>
      </c>
      <c r="F9" s="2" t="s">
        <v>248</v>
      </c>
      <c r="J9" s="0" t="s">
        <v>1219</v>
      </c>
      <c r="L9" s="0" t="s">
        <v>1220</v>
      </c>
      <c r="V9" s="0" t="s">
        <v>1221</v>
      </c>
      <c r="W9" s="102" t="n">
        <f aca="false">SUM(BA8+1)</f>
        <v>43556</v>
      </c>
      <c r="X9" s="102" t="n">
        <f aca="false">SUM(W9+1)</f>
        <v>43557</v>
      </c>
      <c r="Y9" s="102" t="n">
        <f aca="false">SUM(X9+1)</f>
        <v>43558</v>
      </c>
      <c r="Z9" s="102" t="n">
        <f aca="false">SUM(Y9+1)</f>
        <v>43559</v>
      </c>
      <c r="AA9" s="102" t="n">
        <f aca="false">SUM(Z9+1)</f>
        <v>43560</v>
      </c>
      <c r="AB9" s="102" t="n">
        <f aca="false">SUM(AA9+1)</f>
        <v>43561</v>
      </c>
      <c r="AC9" s="102" t="n">
        <f aca="false">SUM(AB9+1)</f>
        <v>43562</v>
      </c>
      <c r="AD9" s="102" t="n">
        <f aca="false">SUM(AC9+1)</f>
        <v>43563</v>
      </c>
      <c r="AE9" s="102" t="n">
        <f aca="false">SUM(AD9+1)</f>
        <v>43564</v>
      </c>
      <c r="AF9" s="102" t="n">
        <f aca="false">SUM(AE9+1)</f>
        <v>43565</v>
      </c>
      <c r="AG9" s="102" t="n">
        <f aca="false">SUM(AF9+1)</f>
        <v>43566</v>
      </c>
      <c r="AH9" s="102" t="n">
        <f aca="false">SUM(AG9+1)</f>
        <v>43567</v>
      </c>
      <c r="AI9" s="102" t="n">
        <f aca="false">SUM(AH9+1)</f>
        <v>43568</v>
      </c>
      <c r="AJ9" s="102" t="n">
        <f aca="false">SUM(AI9+1)</f>
        <v>43569</v>
      </c>
      <c r="AK9" s="102" t="n">
        <f aca="false">SUM(AJ9+1)</f>
        <v>43570</v>
      </c>
      <c r="AL9" s="102" t="n">
        <f aca="false">SUM(AK9+1)</f>
        <v>43571</v>
      </c>
      <c r="AM9" s="102" t="n">
        <f aca="false">SUM(AL9+1)</f>
        <v>43572</v>
      </c>
      <c r="AN9" s="102" t="n">
        <f aca="false">SUM(AM9+1)</f>
        <v>43573</v>
      </c>
      <c r="AO9" s="102" t="n">
        <f aca="false">SUM(AN9+1)</f>
        <v>43574</v>
      </c>
      <c r="AP9" s="102" t="n">
        <f aca="false">SUM(AO9+1)</f>
        <v>43575</v>
      </c>
      <c r="AQ9" s="102" t="n">
        <f aca="false">SUM(AP9+1)</f>
        <v>43576</v>
      </c>
      <c r="AR9" s="102" t="n">
        <f aca="false">SUM(AQ9+1)</f>
        <v>43577</v>
      </c>
      <c r="AS9" s="102" t="n">
        <f aca="false">SUM(AR9+1)</f>
        <v>43578</v>
      </c>
      <c r="AT9" s="102" t="n">
        <f aca="false">SUM(AS9+1)</f>
        <v>43579</v>
      </c>
      <c r="AU9" s="102" t="n">
        <f aca="false">SUM(AT9+1)</f>
        <v>43580</v>
      </c>
      <c r="AV9" s="102" t="n">
        <f aca="false">SUM(AU9+1)</f>
        <v>43581</v>
      </c>
      <c r="AW9" s="102" t="n">
        <f aca="false">SUM(AV9+1)</f>
        <v>43582</v>
      </c>
      <c r="AX9" s="102" t="n">
        <f aca="false">SUM(AW9+1)</f>
        <v>43583</v>
      </c>
      <c r="AY9" s="102" t="n">
        <f aca="false">SUM(AX9+1)</f>
        <v>43584</v>
      </c>
      <c r="AZ9" s="102" t="n">
        <f aca="false">SUM(AY9+1)</f>
        <v>43585</v>
      </c>
      <c r="BB9" s="0" t="s">
        <v>1221</v>
      </c>
    </row>
    <row r="10" customFormat="false" ht="12.75" hidden="false" customHeight="false" outlineLevel="0" collapsed="false">
      <c r="B10" s="104"/>
      <c r="C10" s="2" t="s">
        <v>77</v>
      </c>
      <c r="F10" s="2" t="s">
        <v>507</v>
      </c>
      <c r="J10" s="0" t="s">
        <v>184</v>
      </c>
      <c r="L10" s="0" t="s">
        <v>1222</v>
      </c>
      <c r="V10" s="0" t="s">
        <v>1223</v>
      </c>
      <c r="W10" s="102" t="n">
        <f aca="false">SUM(AZ9+1)</f>
        <v>43586</v>
      </c>
      <c r="X10" s="102" t="n">
        <f aca="false">SUM(W10+1)</f>
        <v>43587</v>
      </c>
      <c r="Y10" s="102" t="n">
        <f aca="false">SUM(X10+1)</f>
        <v>43588</v>
      </c>
      <c r="Z10" s="102" t="n">
        <f aca="false">SUM(Y10+1)</f>
        <v>43589</v>
      </c>
      <c r="AA10" s="102" t="n">
        <f aca="false">SUM(Z10+1)</f>
        <v>43590</v>
      </c>
      <c r="AB10" s="102" t="n">
        <f aca="false">SUM(AA10+1)</f>
        <v>43591</v>
      </c>
      <c r="AC10" s="102" t="n">
        <f aca="false">SUM(AB10+1)</f>
        <v>43592</v>
      </c>
      <c r="AD10" s="102" t="n">
        <f aca="false">SUM(AC10+1)</f>
        <v>43593</v>
      </c>
      <c r="AE10" s="102" t="n">
        <f aca="false">SUM(AD10+1)</f>
        <v>43594</v>
      </c>
      <c r="AF10" s="102" t="n">
        <f aca="false">SUM(AE10+1)</f>
        <v>43595</v>
      </c>
      <c r="AG10" s="102" t="n">
        <f aca="false">SUM(AF10+1)</f>
        <v>43596</v>
      </c>
      <c r="AH10" s="102" t="n">
        <f aca="false">SUM(AG10+1)</f>
        <v>43597</v>
      </c>
      <c r="AI10" s="102" t="n">
        <f aca="false">SUM(AH10+1)</f>
        <v>43598</v>
      </c>
      <c r="AJ10" s="102" t="n">
        <f aca="false">SUM(AI10+1)</f>
        <v>43599</v>
      </c>
      <c r="AK10" s="102" t="n">
        <f aca="false">SUM(AJ10+1)</f>
        <v>43600</v>
      </c>
      <c r="AL10" s="102" t="n">
        <f aca="false">SUM(AK10+1)</f>
        <v>43601</v>
      </c>
      <c r="AM10" s="102" t="n">
        <f aca="false">SUM(AL10+1)</f>
        <v>43602</v>
      </c>
      <c r="AN10" s="102" t="n">
        <f aca="false">SUM(AM10+1)</f>
        <v>43603</v>
      </c>
      <c r="AO10" s="102" t="n">
        <f aca="false">SUM(AN10+1)</f>
        <v>43604</v>
      </c>
      <c r="AP10" s="102" t="n">
        <f aca="false">SUM(AO10+1)</f>
        <v>43605</v>
      </c>
      <c r="AQ10" s="102" t="n">
        <f aca="false">SUM(AP10+1)</f>
        <v>43606</v>
      </c>
      <c r="AR10" s="102" t="n">
        <f aca="false">SUM(AQ10+1)</f>
        <v>43607</v>
      </c>
      <c r="AS10" s="102" t="n">
        <f aca="false">SUM(AR10+1)</f>
        <v>43608</v>
      </c>
      <c r="AT10" s="102" t="n">
        <f aca="false">SUM(AS10+1)</f>
        <v>43609</v>
      </c>
      <c r="AU10" s="102" t="n">
        <f aca="false">SUM(AT10+1)</f>
        <v>43610</v>
      </c>
      <c r="AV10" s="102" t="n">
        <f aca="false">SUM(AU10+1)</f>
        <v>43611</v>
      </c>
      <c r="AW10" s="102" t="n">
        <f aca="false">SUM(AV10+1)</f>
        <v>43612</v>
      </c>
      <c r="AX10" s="102" t="n">
        <f aca="false">SUM(AW10+1)</f>
        <v>43613</v>
      </c>
      <c r="AY10" s="102" t="n">
        <f aca="false">SUM(AX10+1)</f>
        <v>43614</v>
      </c>
      <c r="AZ10" s="102" t="n">
        <f aca="false">SUM(AY10+1)</f>
        <v>43615</v>
      </c>
      <c r="BA10" s="102" t="n">
        <f aca="false">SUM(AZ10+1)</f>
        <v>43616</v>
      </c>
      <c r="BB10" s="0" t="s">
        <v>1223</v>
      </c>
    </row>
    <row r="11" customFormat="false" ht="12.75" hidden="false" customHeight="false" outlineLevel="0" collapsed="false">
      <c r="B11" s="104"/>
      <c r="C11" s="2" t="s">
        <v>504</v>
      </c>
      <c r="F11" s="2" t="s">
        <v>116</v>
      </c>
      <c r="L11" s="0" t="s">
        <v>1224</v>
      </c>
      <c r="V11" s="0" t="s">
        <v>1225</v>
      </c>
      <c r="W11" s="102" t="n">
        <f aca="false">SUM(BA10+1)</f>
        <v>43617</v>
      </c>
      <c r="X11" s="102" t="n">
        <f aca="false">SUM(W11+1)</f>
        <v>43618</v>
      </c>
      <c r="Y11" s="102" t="n">
        <f aca="false">SUM(X11+1)</f>
        <v>43619</v>
      </c>
      <c r="Z11" s="102" t="n">
        <f aca="false">SUM(Y11+1)</f>
        <v>43620</v>
      </c>
      <c r="AA11" s="102" t="n">
        <f aca="false">SUM(Z11+1)</f>
        <v>43621</v>
      </c>
      <c r="AB11" s="102" t="n">
        <f aca="false">SUM(AA11+1)</f>
        <v>43622</v>
      </c>
      <c r="AC11" s="102" t="n">
        <f aca="false">SUM(AB11+1)</f>
        <v>43623</v>
      </c>
      <c r="AD11" s="102" t="n">
        <f aca="false">SUM(AC11+1)</f>
        <v>43624</v>
      </c>
      <c r="AE11" s="102" t="n">
        <f aca="false">SUM(AD11+1)</f>
        <v>43625</v>
      </c>
      <c r="AF11" s="102" t="n">
        <f aca="false">SUM(AE11+1)</f>
        <v>43626</v>
      </c>
      <c r="AG11" s="102" t="n">
        <f aca="false">SUM(AF11+1)</f>
        <v>43627</v>
      </c>
      <c r="AH11" s="102" t="n">
        <f aca="false">SUM(AG11+1)</f>
        <v>43628</v>
      </c>
      <c r="AI11" s="102" t="n">
        <f aca="false">SUM(AH11+1)</f>
        <v>43629</v>
      </c>
      <c r="AJ11" s="102" t="n">
        <f aca="false">SUM(AI11+1)</f>
        <v>43630</v>
      </c>
      <c r="AK11" s="102" t="n">
        <f aca="false">SUM(AJ11+1)</f>
        <v>43631</v>
      </c>
      <c r="AL11" s="102" t="n">
        <f aca="false">SUM(AK11+1)</f>
        <v>43632</v>
      </c>
      <c r="AM11" s="102" t="n">
        <f aca="false">SUM(AL11+1)</f>
        <v>43633</v>
      </c>
      <c r="AN11" s="102" t="n">
        <f aca="false">SUM(AM11+1)</f>
        <v>43634</v>
      </c>
      <c r="AO11" s="102" t="n">
        <f aca="false">SUM(AN11+1)</f>
        <v>43635</v>
      </c>
      <c r="AP11" s="102" t="n">
        <f aca="false">SUM(AO11+1)</f>
        <v>43636</v>
      </c>
      <c r="AQ11" s="102" t="n">
        <f aca="false">SUM(AP11+1)</f>
        <v>43637</v>
      </c>
      <c r="AR11" s="102" t="n">
        <f aca="false">SUM(AQ11+1)</f>
        <v>43638</v>
      </c>
      <c r="AS11" s="102" t="n">
        <f aca="false">SUM(AR11+1)</f>
        <v>43639</v>
      </c>
      <c r="AT11" s="102" t="n">
        <f aca="false">SUM(AS11+1)</f>
        <v>43640</v>
      </c>
      <c r="AU11" s="102" t="n">
        <f aca="false">SUM(AT11+1)</f>
        <v>43641</v>
      </c>
      <c r="AV11" s="102" t="n">
        <f aca="false">SUM(AU11+1)</f>
        <v>43642</v>
      </c>
      <c r="AW11" s="102" t="n">
        <f aca="false">SUM(AV11+1)</f>
        <v>43643</v>
      </c>
      <c r="AX11" s="102" t="n">
        <f aca="false">SUM(AW11+1)</f>
        <v>43644</v>
      </c>
      <c r="AY11" s="102" t="n">
        <f aca="false">SUM(AX11+1)</f>
        <v>43645</v>
      </c>
      <c r="AZ11" s="102" t="n">
        <f aca="false">SUM(AY11+1)</f>
        <v>43646</v>
      </c>
      <c r="BA11" s="102"/>
      <c r="BB11" s="0" t="s">
        <v>1225</v>
      </c>
    </row>
    <row r="12" customFormat="false" ht="12.75" hidden="false" customHeight="false" outlineLevel="0" collapsed="false">
      <c r="B12" s="105"/>
      <c r="C12" s="2"/>
      <c r="F12" s="2" t="s">
        <v>546</v>
      </c>
      <c r="L12" s="0" t="s">
        <v>298</v>
      </c>
      <c r="V12" s="0" t="s">
        <v>1226</v>
      </c>
      <c r="W12" s="102" t="n">
        <f aca="false">SUM(AZ11+1)</f>
        <v>43647</v>
      </c>
      <c r="X12" s="102" t="n">
        <f aca="false">SUM(W12+1)</f>
        <v>43648</v>
      </c>
      <c r="Y12" s="102" t="n">
        <f aca="false">SUM(X12+1)</f>
        <v>43649</v>
      </c>
      <c r="Z12" s="102" t="n">
        <f aca="false">SUM(Y12+1)</f>
        <v>43650</v>
      </c>
      <c r="AA12" s="102" t="n">
        <f aca="false">SUM(Z12+1)</f>
        <v>43651</v>
      </c>
      <c r="AB12" s="102" t="n">
        <f aca="false">SUM(AA12+1)</f>
        <v>43652</v>
      </c>
      <c r="AC12" s="102" t="n">
        <f aca="false">SUM(AB12+1)</f>
        <v>43653</v>
      </c>
      <c r="AD12" s="102" t="n">
        <f aca="false">SUM(AC12+1)</f>
        <v>43654</v>
      </c>
      <c r="AE12" s="102" t="n">
        <f aca="false">SUM(AD12+1)</f>
        <v>43655</v>
      </c>
      <c r="AF12" s="102" t="n">
        <f aca="false">SUM(AE12+1)</f>
        <v>43656</v>
      </c>
      <c r="AG12" s="102" t="n">
        <f aca="false">SUM(AF12+1)</f>
        <v>43657</v>
      </c>
      <c r="AH12" s="102" t="n">
        <f aca="false">SUM(AG12+1)</f>
        <v>43658</v>
      </c>
      <c r="AI12" s="102" t="n">
        <f aca="false">SUM(AH12+1)</f>
        <v>43659</v>
      </c>
      <c r="AJ12" s="102" t="n">
        <f aca="false">SUM(AI12+1)</f>
        <v>43660</v>
      </c>
      <c r="AK12" s="102" t="n">
        <f aca="false">SUM(AJ12+1)</f>
        <v>43661</v>
      </c>
      <c r="AL12" s="102" t="n">
        <f aca="false">SUM(AK12+1)</f>
        <v>43662</v>
      </c>
      <c r="AM12" s="102" t="n">
        <f aca="false">SUM(AL12+1)</f>
        <v>43663</v>
      </c>
      <c r="AN12" s="102" t="n">
        <f aca="false">SUM(AM12+1)</f>
        <v>43664</v>
      </c>
      <c r="AO12" s="102" t="n">
        <f aca="false">SUM(AN12+1)</f>
        <v>43665</v>
      </c>
      <c r="AP12" s="102" t="n">
        <f aca="false">SUM(AO12+1)</f>
        <v>43666</v>
      </c>
      <c r="AQ12" s="102" t="n">
        <f aca="false">SUM(AP12+1)</f>
        <v>43667</v>
      </c>
      <c r="AR12" s="102" t="n">
        <f aca="false">SUM(AQ12+1)</f>
        <v>43668</v>
      </c>
      <c r="AS12" s="102" t="n">
        <f aca="false">SUM(AR12+1)</f>
        <v>43669</v>
      </c>
      <c r="AT12" s="102" t="n">
        <f aca="false">SUM(AS12+1)</f>
        <v>43670</v>
      </c>
      <c r="AU12" s="102" t="n">
        <f aca="false">SUM(AT12+1)</f>
        <v>43671</v>
      </c>
      <c r="AV12" s="102" t="n">
        <f aca="false">SUM(AU12+1)</f>
        <v>43672</v>
      </c>
      <c r="AW12" s="102" t="n">
        <f aca="false">SUM(AV12+1)</f>
        <v>43673</v>
      </c>
      <c r="AX12" s="102" t="n">
        <f aca="false">SUM(AW12+1)</f>
        <v>43674</v>
      </c>
      <c r="AY12" s="102" t="n">
        <f aca="false">SUM(AX12+1)</f>
        <v>43675</v>
      </c>
      <c r="AZ12" s="102" t="n">
        <f aca="false">SUM(AY12+1)</f>
        <v>43676</v>
      </c>
      <c r="BA12" s="102" t="n">
        <f aca="false">SUM(AZ12+1)</f>
        <v>43677</v>
      </c>
      <c r="BB12" s="0" t="s">
        <v>1226</v>
      </c>
    </row>
    <row r="13" customFormat="false" ht="12.75" hidden="false" customHeight="false" outlineLevel="0" collapsed="false">
      <c r="B13" s="105"/>
      <c r="F13" s="2" t="s">
        <v>901</v>
      </c>
      <c r="L13" s="0" t="s">
        <v>1227</v>
      </c>
      <c r="V13" s="0" t="s">
        <v>1228</v>
      </c>
      <c r="W13" s="102" t="n">
        <f aca="false">SUM(BA12+1)</f>
        <v>43678</v>
      </c>
      <c r="X13" s="102" t="n">
        <f aca="false">SUM(W13+1)</f>
        <v>43679</v>
      </c>
      <c r="Y13" s="102" t="n">
        <f aca="false">SUM(X13+1)</f>
        <v>43680</v>
      </c>
      <c r="Z13" s="102" t="n">
        <f aca="false">SUM(Y13+1)</f>
        <v>43681</v>
      </c>
      <c r="AA13" s="102" t="n">
        <f aca="false">SUM(Z13+1)</f>
        <v>43682</v>
      </c>
      <c r="AB13" s="102" t="n">
        <f aca="false">SUM(AA13+1)</f>
        <v>43683</v>
      </c>
      <c r="AC13" s="102" t="n">
        <f aca="false">SUM(AB13+1)</f>
        <v>43684</v>
      </c>
      <c r="AD13" s="102" t="n">
        <f aca="false">SUM(AC13+1)</f>
        <v>43685</v>
      </c>
      <c r="AE13" s="102" t="n">
        <f aca="false">SUM(AD13+1)</f>
        <v>43686</v>
      </c>
      <c r="AF13" s="102" t="n">
        <f aca="false">SUM(AE13+1)</f>
        <v>43687</v>
      </c>
      <c r="AG13" s="102" t="n">
        <f aca="false">SUM(AF13+1)</f>
        <v>43688</v>
      </c>
      <c r="AH13" s="102" t="n">
        <f aca="false">SUM(AG13+1)</f>
        <v>43689</v>
      </c>
      <c r="AI13" s="102" t="n">
        <f aca="false">SUM(AH13+1)</f>
        <v>43690</v>
      </c>
      <c r="AJ13" s="102" t="n">
        <f aca="false">SUM(AI13+1)</f>
        <v>43691</v>
      </c>
      <c r="AK13" s="102" t="n">
        <f aca="false">SUM(AJ13+1)</f>
        <v>43692</v>
      </c>
      <c r="AL13" s="102" t="n">
        <f aca="false">SUM(AK13+1)</f>
        <v>43693</v>
      </c>
      <c r="AM13" s="102" t="n">
        <f aca="false">SUM(AL13+1)</f>
        <v>43694</v>
      </c>
      <c r="AN13" s="102" t="n">
        <f aca="false">SUM(AM13+1)</f>
        <v>43695</v>
      </c>
      <c r="AO13" s="102" t="n">
        <f aca="false">SUM(AN13+1)</f>
        <v>43696</v>
      </c>
      <c r="AP13" s="102" t="n">
        <f aca="false">SUM(AO13+1)</f>
        <v>43697</v>
      </c>
      <c r="AQ13" s="102" t="n">
        <f aca="false">SUM(AP13+1)</f>
        <v>43698</v>
      </c>
      <c r="AR13" s="102" t="n">
        <f aca="false">SUM(AQ13+1)</f>
        <v>43699</v>
      </c>
      <c r="AS13" s="102" t="n">
        <f aca="false">SUM(AR13+1)</f>
        <v>43700</v>
      </c>
      <c r="AT13" s="102" t="n">
        <f aca="false">SUM(AS13+1)</f>
        <v>43701</v>
      </c>
      <c r="AU13" s="102" t="n">
        <f aca="false">SUM(AT13+1)</f>
        <v>43702</v>
      </c>
      <c r="AV13" s="102" t="n">
        <f aca="false">SUM(AU13+1)</f>
        <v>43703</v>
      </c>
      <c r="AW13" s="102" t="n">
        <f aca="false">SUM(AV13+1)</f>
        <v>43704</v>
      </c>
      <c r="AX13" s="102" t="n">
        <f aca="false">SUM(AW13+1)</f>
        <v>43705</v>
      </c>
      <c r="AY13" s="102" t="n">
        <f aca="false">SUM(AX13+1)</f>
        <v>43706</v>
      </c>
      <c r="AZ13" s="102" t="n">
        <f aca="false">SUM(AY13+1)</f>
        <v>43707</v>
      </c>
      <c r="BA13" s="102" t="n">
        <f aca="false">SUM(AZ13+1)</f>
        <v>43708</v>
      </c>
      <c r="BB13" s="0" t="s">
        <v>1228</v>
      </c>
    </row>
    <row r="14" customFormat="false" ht="12.75" hidden="false" customHeight="false" outlineLevel="0" collapsed="false">
      <c r="B14" s="105"/>
      <c r="F14" s="2" t="s">
        <v>914</v>
      </c>
      <c r="L14" s="0" t="s">
        <v>1229</v>
      </c>
      <c r="W14" s="102"/>
      <c r="X14" s="102"/>
      <c r="Y14" s="102"/>
      <c r="Z14" s="102"/>
      <c r="AA14" s="102"/>
      <c r="AB14" s="102"/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2"/>
      <c r="AN14" s="102"/>
      <c r="AO14" s="102"/>
      <c r="AP14" s="102"/>
      <c r="AQ14" s="102"/>
      <c r="AR14" s="102"/>
      <c r="AS14" s="102"/>
      <c r="AT14" s="102"/>
      <c r="AU14" s="102"/>
      <c r="AV14" s="102"/>
      <c r="AW14" s="102"/>
      <c r="AX14" s="102"/>
      <c r="AY14" s="102"/>
      <c r="AZ14" s="102"/>
      <c r="BA14" s="102"/>
    </row>
    <row r="15" customFormat="false" ht="12.75" hidden="false" customHeight="false" outlineLevel="0" collapsed="false">
      <c r="B15" s="105"/>
      <c r="F15" s="2" t="s">
        <v>1230</v>
      </c>
      <c r="L15" s="0" t="s">
        <v>1231</v>
      </c>
    </row>
    <row r="16" customFormat="false" ht="12.75" hidden="false" customHeight="false" outlineLevel="0" collapsed="false">
      <c r="B16" s="105"/>
      <c r="F16" s="2" t="s">
        <v>1232</v>
      </c>
      <c r="L16" s="0" t="s">
        <v>1233</v>
      </c>
    </row>
    <row r="17" customFormat="false" ht="12.75" hidden="false" customHeight="false" outlineLevel="0" collapsed="false">
      <c r="B17" s="105"/>
      <c r="F17" s="2" t="s">
        <v>1234</v>
      </c>
      <c r="L17" s="0" t="s">
        <v>1235</v>
      </c>
      <c r="W17" s="102"/>
      <c r="X17" s="102"/>
      <c r="Y17" s="102"/>
      <c r="Z17" s="102"/>
      <c r="AA17" s="102"/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2"/>
      <c r="AN17" s="102"/>
      <c r="AO17" s="102"/>
      <c r="AP17" s="102"/>
      <c r="AQ17" s="102"/>
      <c r="AR17" s="102"/>
      <c r="AS17" s="102"/>
      <c r="AT17" s="102"/>
      <c r="AU17" s="102"/>
      <c r="AV17" s="102"/>
      <c r="AW17" s="102"/>
      <c r="AX17" s="102"/>
      <c r="AY17" s="102"/>
      <c r="AZ17" s="102"/>
    </row>
    <row r="18" customFormat="false" ht="12.75" hidden="false" customHeight="false" outlineLevel="0" collapsed="false">
      <c r="F18" s="2" t="s">
        <v>1236</v>
      </c>
      <c r="L18" s="0" t="s">
        <v>1237</v>
      </c>
      <c r="W18" s="102"/>
      <c r="X18" s="102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2"/>
      <c r="AN18" s="102"/>
      <c r="AO18" s="102"/>
      <c r="AP18" s="102"/>
      <c r="AQ18" s="102"/>
      <c r="AR18" s="102"/>
      <c r="AS18" s="102"/>
      <c r="AT18" s="102"/>
      <c r="AU18" s="102"/>
      <c r="AV18" s="102"/>
      <c r="AW18" s="102"/>
      <c r="AX18" s="102"/>
      <c r="AY18" s="102"/>
      <c r="AZ18" s="102"/>
      <c r="BA18" s="102"/>
    </row>
    <row r="19" customFormat="false" ht="12.75" hidden="false" customHeight="false" outlineLevel="0" collapsed="false">
      <c r="F19" s="2" t="s">
        <v>1238</v>
      </c>
      <c r="L19" s="0" t="s">
        <v>1239</v>
      </c>
      <c r="W19" s="102"/>
      <c r="X19" s="102"/>
      <c r="Y19" s="102"/>
      <c r="Z19" s="102"/>
      <c r="AA19" s="102"/>
      <c r="AB19" s="102"/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2"/>
      <c r="AN19" s="102"/>
      <c r="AO19" s="102"/>
      <c r="AP19" s="102"/>
      <c r="AQ19" s="102"/>
      <c r="AR19" s="102"/>
      <c r="AS19" s="102"/>
      <c r="AT19" s="102"/>
      <c r="AU19" s="102"/>
      <c r="AV19" s="102"/>
      <c r="AW19" s="102"/>
      <c r="AX19" s="102"/>
      <c r="AY19" s="102"/>
      <c r="AZ19" s="102"/>
    </row>
    <row r="20" customFormat="false" ht="12.75" hidden="false" customHeight="false" outlineLevel="0" collapsed="false">
      <c r="F20" s="2" t="s">
        <v>1240</v>
      </c>
      <c r="L20" s="0" t="s">
        <v>72</v>
      </c>
      <c r="W20" s="102"/>
      <c r="X20" s="102"/>
      <c r="Y20" s="102"/>
      <c r="Z20" s="102"/>
      <c r="AA20" s="102"/>
      <c r="AB20" s="102"/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2"/>
      <c r="AN20" s="102"/>
      <c r="AO20" s="102"/>
      <c r="AP20" s="102"/>
      <c r="AQ20" s="102"/>
      <c r="AR20" s="102"/>
      <c r="AS20" s="102"/>
      <c r="AT20" s="102"/>
      <c r="AU20" s="102"/>
      <c r="AV20" s="102"/>
      <c r="AW20" s="102"/>
      <c r="AX20" s="102"/>
      <c r="AY20" s="102"/>
      <c r="AZ20" s="102"/>
      <c r="BA20" s="102"/>
    </row>
    <row r="21" customFormat="false" ht="12.75" hidden="false" customHeight="false" outlineLevel="0" collapsed="false">
      <c r="F21" s="2" t="s">
        <v>1241</v>
      </c>
      <c r="L21" s="0" t="s">
        <v>1242</v>
      </c>
      <c r="W21" s="102"/>
      <c r="X21" s="102"/>
      <c r="Y21" s="102"/>
      <c r="Z21" s="102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2"/>
      <c r="AN21" s="102"/>
      <c r="AO21" s="102"/>
      <c r="AP21" s="102"/>
      <c r="AQ21" s="102"/>
      <c r="AR21" s="102"/>
      <c r="AS21" s="102"/>
      <c r="AT21" s="102"/>
      <c r="AU21" s="102"/>
      <c r="AV21" s="102"/>
      <c r="AW21" s="102"/>
      <c r="AX21" s="102"/>
      <c r="AY21" s="102"/>
      <c r="AZ21" s="102"/>
      <c r="BA21" s="102"/>
    </row>
    <row r="22" customFormat="false" ht="12.75" hidden="false" customHeight="false" outlineLevel="0" collapsed="false">
      <c r="F22" s="2" t="s">
        <v>1243</v>
      </c>
      <c r="L22" s="0" t="s">
        <v>1244</v>
      </c>
      <c r="W22" s="102"/>
      <c r="X22" s="102"/>
      <c r="Y22" s="102"/>
      <c r="Z22" s="102"/>
      <c r="AA22" s="102"/>
      <c r="AB22" s="102"/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2"/>
      <c r="AN22" s="102"/>
      <c r="AO22" s="102"/>
      <c r="AP22" s="102"/>
      <c r="AQ22" s="102"/>
      <c r="AR22" s="102"/>
      <c r="AS22" s="102"/>
      <c r="AT22" s="102"/>
      <c r="AU22" s="102"/>
      <c r="AV22" s="102"/>
      <c r="AW22" s="102"/>
      <c r="AX22" s="102"/>
      <c r="AY22" s="102"/>
      <c r="AZ22" s="102"/>
      <c r="BA22" s="102"/>
    </row>
    <row r="23" customFormat="false" ht="12.75" hidden="false" customHeight="false" outlineLevel="0" collapsed="false">
      <c r="F23" s="2" t="s">
        <v>1245</v>
      </c>
      <c r="L23" s="0" t="s">
        <v>1246</v>
      </c>
      <c r="W23" s="102"/>
      <c r="X23" s="102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2"/>
      <c r="AN23" s="102"/>
      <c r="AO23" s="102"/>
      <c r="AP23" s="102"/>
      <c r="AQ23" s="102"/>
      <c r="AR23" s="102"/>
      <c r="AS23" s="102"/>
      <c r="AT23" s="102"/>
      <c r="AU23" s="102"/>
      <c r="AV23" s="102"/>
      <c r="AW23" s="102"/>
      <c r="AX23" s="102"/>
      <c r="AY23" s="102"/>
      <c r="AZ23" s="102"/>
    </row>
    <row r="24" customFormat="false" ht="12.75" hidden="false" customHeight="false" outlineLevel="0" collapsed="false">
      <c r="F24" s="2" t="s">
        <v>1247</v>
      </c>
      <c r="L24" s="0" t="s">
        <v>505</v>
      </c>
      <c r="W24" s="102"/>
      <c r="X24" s="102"/>
      <c r="Y24" s="102"/>
      <c r="Z24" s="102"/>
      <c r="AA24" s="102"/>
      <c r="AB24" s="102"/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2"/>
      <c r="AN24" s="102"/>
      <c r="AO24" s="102"/>
      <c r="AP24" s="102"/>
      <c r="AQ24" s="102"/>
      <c r="AR24" s="102"/>
      <c r="AS24" s="102"/>
      <c r="AT24" s="102"/>
      <c r="AU24" s="102"/>
      <c r="AV24" s="102"/>
      <c r="AW24" s="102"/>
      <c r="AX24" s="102"/>
      <c r="AY24" s="102"/>
      <c r="AZ24" s="102"/>
      <c r="BA24" s="102"/>
    </row>
    <row r="25" customFormat="false" ht="12.75" hidden="false" customHeight="false" outlineLevel="0" collapsed="false">
      <c r="F25" s="2" t="s">
        <v>1248</v>
      </c>
      <c r="L25" s="0" t="s">
        <v>1249</v>
      </c>
      <c r="W25" s="102"/>
      <c r="X25" s="102"/>
      <c r="Y25" s="102"/>
      <c r="Z25" s="102"/>
      <c r="AA25" s="102"/>
      <c r="AB25" s="102"/>
      <c r="AC25" s="102"/>
      <c r="AD25" s="102"/>
      <c r="AE25" s="102"/>
      <c r="AF25" s="102"/>
      <c r="AG25" s="102"/>
      <c r="AH25" s="102"/>
      <c r="AI25" s="102"/>
      <c r="AJ25" s="102"/>
      <c r="AK25" s="102"/>
      <c r="AL25" s="102"/>
      <c r="AM25" s="102"/>
      <c r="AN25" s="102"/>
      <c r="AO25" s="102"/>
      <c r="AP25" s="102"/>
      <c r="AQ25" s="102"/>
      <c r="AR25" s="102"/>
      <c r="AS25" s="102"/>
      <c r="AT25" s="102"/>
      <c r="AU25" s="102"/>
      <c r="AV25" s="102"/>
      <c r="AW25" s="102"/>
      <c r="AX25" s="102"/>
      <c r="AY25" s="102"/>
      <c r="AZ25" s="102"/>
    </row>
    <row r="26" customFormat="false" ht="12.75" hidden="false" customHeight="false" outlineLevel="0" collapsed="false">
      <c r="L26" s="0" t="s">
        <v>1250</v>
      </c>
      <c r="W26" s="102"/>
      <c r="X26" s="102"/>
      <c r="Y26" s="102"/>
      <c r="Z26" s="102"/>
      <c r="AA26" s="102"/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2"/>
      <c r="AN26" s="102"/>
      <c r="AO26" s="102"/>
      <c r="AP26" s="102"/>
      <c r="AQ26" s="102"/>
      <c r="AR26" s="102"/>
      <c r="AS26" s="102"/>
      <c r="AT26" s="102"/>
      <c r="AU26" s="102"/>
      <c r="AV26" s="102"/>
      <c r="AW26" s="102"/>
      <c r="AX26" s="102"/>
      <c r="AY26" s="102"/>
      <c r="AZ26" s="102"/>
      <c r="BA26" s="102"/>
    </row>
    <row r="27" customFormat="false" ht="12.75" hidden="false" customHeight="false" outlineLevel="0" collapsed="false">
      <c r="L27" s="0" t="s">
        <v>1251</v>
      </c>
      <c r="W27" s="102"/>
      <c r="X27" s="102"/>
      <c r="Y27" s="102"/>
      <c r="Z27" s="102"/>
      <c r="AA27" s="102"/>
      <c r="AB27" s="102"/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2"/>
      <c r="AN27" s="102"/>
      <c r="AO27" s="102"/>
      <c r="AP27" s="102"/>
      <c r="AQ27" s="102"/>
      <c r="AR27" s="102"/>
      <c r="AS27" s="102"/>
      <c r="AT27" s="102"/>
      <c r="AU27" s="102"/>
      <c r="AV27" s="102"/>
      <c r="AW27" s="102"/>
      <c r="AX27" s="102"/>
      <c r="AY27" s="102"/>
      <c r="AZ27" s="102"/>
      <c r="BA27" s="102"/>
    </row>
    <row r="28" customFormat="false" ht="12.75" hidden="false" customHeight="false" outlineLevel="0" collapsed="false">
      <c r="L28" s="0" t="s">
        <v>1252</v>
      </c>
      <c r="W28" s="102"/>
      <c r="X28" s="102"/>
      <c r="Y28" s="102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2"/>
      <c r="AN28" s="102"/>
      <c r="AO28" s="102"/>
      <c r="AP28" s="102"/>
      <c r="AQ28" s="102"/>
      <c r="AR28" s="102"/>
      <c r="AS28" s="102"/>
      <c r="AT28" s="102"/>
      <c r="AU28" s="102"/>
      <c r="AV28" s="102"/>
      <c r="AW28" s="102"/>
      <c r="AX28" s="102"/>
      <c r="AY28" s="102"/>
      <c r="AZ28" s="102"/>
      <c r="BA28" s="102"/>
    </row>
    <row r="29" customFormat="false" ht="12.75" hidden="false" customHeight="false" outlineLevel="0" collapsed="false">
      <c r="L29" s="0" t="s">
        <v>1253</v>
      </c>
      <c r="W29" s="102"/>
      <c r="X29" s="102"/>
      <c r="Y29" s="102"/>
      <c r="Z29" s="102"/>
      <c r="AA29" s="102"/>
      <c r="AB29" s="102"/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2"/>
      <c r="AN29" s="102"/>
      <c r="AO29" s="102"/>
      <c r="AP29" s="102"/>
      <c r="AQ29" s="102"/>
      <c r="AR29" s="102"/>
      <c r="AS29" s="102"/>
      <c r="AT29" s="102"/>
      <c r="AU29" s="102"/>
      <c r="AV29" s="102"/>
      <c r="AW29" s="102"/>
      <c r="AX29" s="102"/>
      <c r="AY29" s="102"/>
      <c r="AZ29" s="102"/>
      <c r="BA29" s="102"/>
    </row>
    <row r="30" customFormat="false" ht="12.75" hidden="false" customHeight="false" outlineLevel="0" collapsed="false">
      <c r="L30" s="0" t="s">
        <v>1254</v>
      </c>
      <c r="W30" s="102"/>
      <c r="X30" s="102"/>
      <c r="Y30" s="102"/>
      <c r="Z30" s="102"/>
      <c r="AA30" s="102"/>
      <c r="AB30" s="102"/>
      <c r="AC30" s="102"/>
      <c r="AD30" s="102"/>
      <c r="AE30" s="102"/>
      <c r="AF30" s="102"/>
      <c r="AG30" s="102"/>
      <c r="AH30" s="102"/>
      <c r="AI30" s="102"/>
      <c r="AJ30" s="102"/>
      <c r="AK30" s="102"/>
      <c r="AL30" s="102"/>
      <c r="AM30" s="102"/>
      <c r="AN30" s="102"/>
      <c r="AO30" s="102"/>
      <c r="AP30" s="102"/>
      <c r="AQ30" s="102"/>
      <c r="AR30" s="102"/>
      <c r="AS30" s="102"/>
      <c r="AT30" s="102"/>
      <c r="AU30" s="102"/>
      <c r="AV30" s="102"/>
      <c r="AW30" s="102"/>
      <c r="AX30" s="102"/>
      <c r="AY30" s="102"/>
      <c r="AZ30" s="102"/>
      <c r="BA30" s="102"/>
    </row>
    <row r="31" customFormat="false" ht="12.75" hidden="false" customHeight="false" outlineLevel="0" collapsed="false">
      <c r="L31" s="0" t="s">
        <v>241</v>
      </c>
    </row>
    <row r="32" customFormat="false" ht="12.75" hidden="false" customHeight="false" outlineLevel="0" collapsed="false">
      <c r="L32" s="0" t="s">
        <v>1255</v>
      </c>
    </row>
    <row r="33" customFormat="false" ht="12.75" hidden="false" customHeight="false" outlineLevel="0" collapsed="false">
      <c r="L33" s="0" t="s">
        <v>1256</v>
      </c>
    </row>
    <row r="34" customFormat="false" ht="12.75" hidden="false" customHeight="false" outlineLevel="0" collapsed="false">
      <c r="L34" s="0" t="s">
        <v>1257</v>
      </c>
    </row>
    <row r="35" customFormat="false" ht="12.75" hidden="false" customHeight="false" outlineLevel="0" collapsed="false">
      <c r="L35" s="0" t="s">
        <v>628</v>
      </c>
    </row>
    <row r="36" customFormat="false" ht="12.75" hidden="false" customHeight="false" outlineLevel="0" collapsed="false">
      <c r="L36" s="0" t="s">
        <v>1258</v>
      </c>
      <c r="W36" s="102"/>
    </row>
    <row r="37" customFormat="false" ht="12.75" hidden="false" customHeight="false" outlineLevel="0" collapsed="false">
      <c r="L37" s="0" t="s">
        <v>590</v>
      </c>
      <c r="W37" s="102"/>
    </row>
    <row r="38" customFormat="false" ht="12.75" hidden="false" customHeight="false" outlineLevel="0" collapsed="false">
      <c r="L38" s="0" t="s">
        <v>1259</v>
      </c>
    </row>
    <row r="39" customFormat="false" ht="12.75" hidden="false" customHeight="false" outlineLevel="0" collapsed="false">
      <c r="L39" s="0" t="s">
        <v>1260</v>
      </c>
    </row>
    <row r="40" customFormat="false" ht="12.75" hidden="false" customHeight="false" outlineLevel="0" collapsed="false">
      <c r="L40" s="0" t="s">
        <v>1261</v>
      </c>
    </row>
    <row r="41" customFormat="false" ht="12.75" hidden="false" customHeight="false" outlineLevel="0" collapsed="false">
      <c r="L41" s="0" t="s">
        <v>175</v>
      </c>
    </row>
    <row r="42" customFormat="false" ht="12.75" hidden="false" customHeight="false" outlineLevel="0" collapsed="false">
      <c r="L42" s="0" t="s">
        <v>1262</v>
      </c>
    </row>
    <row r="43" customFormat="false" ht="12.75" hidden="false" customHeight="false" outlineLevel="0" collapsed="false">
      <c r="L43" s="0" t="s">
        <v>1263</v>
      </c>
    </row>
    <row r="44" customFormat="false" ht="12.75" hidden="false" customHeight="false" outlineLevel="0" collapsed="false">
      <c r="L44" s="0" t="s">
        <v>1264</v>
      </c>
    </row>
    <row r="45" customFormat="false" ht="12.75" hidden="false" customHeight="false" outlineLevel="0" collapsed="false">
      <c r="L45" s="0" t="s">
        <v>1265</v>
      </c>
    </row>
    <row r="46" customFormat="false" ht="12.75" hidden="false" customHeight="false" outlineLevel="0" collapsed="false">
      <c r="L46" s="0" t="s">
        <v>1266</v>
      </c>
    </row>
    <row r="47" customFormat="false" ht="12.75" hidden="false" customHeight="false" outlineLevel="0" collapsed="false">
      <c r="L47" s="0" t="s">
        <v>1267</v>
      </c>
    </row>
    <row r="48" customFormat="false" ht="12.75" hidden="false" customHeight="false" outlineLevel="0" collapsed="false">
      <c r="L48" s="0" t="s">
        <v>1268</v>
      </c>
    </row>
    <row r="49" customFormat="false" ht="12.75" hidden="false" customHeight="false" outlineLevel="0" collapsed="false">
      <c r="L49" s="0" t="s">
        <v>1269</v>
      </c>
    </row>
    <row r="50" customFormat="false" ht="12.75" hidden="false" customHeight="false" outlineLevel="0" collapsed="false">
      <c r="L50" s="21" t="s">
        <v>1270</v>
      </c>
    </row>
    <row r="51" customFormat="false" ht="12.75" hidden="false" customHeight="false" outlineLevel="0" collapsed="false">
      <c r="L51" s="0" t="s">
        <v>1271</v>
      </c>
    </row>
    <row r="52" customFormat="false" ht="12.75" hidden="false" customHeight="false" outlineLevel="0" collapsed="false">
      <c r="L52" s="0" t="s">
        <v>1272</v>
      </c>
    </row>
    <row r="53" customFormat="false" ht="12.75" hidden="false" customHeight="false" outlineLevel="0" collapsed="false">
      <c r="L53" s="0" t="s">
        <v>1273</v>
      </c>
    </row>
    <row r="54" customFormat="false" ht="12.75" hidden="false" customHeight="false" outlineLevel="0" collapsed="false">
      <c r="L54" s="0" t="s">
        <v>1274</v>
      </c>
    </row>
    <row r="55" customFormat="false" ht="12.75" hidden="false" customHeight="false" outlineLevel="0" collapsed="false">
      <c r="L55" s="0" t="s">
        <v>1275</v>
      </c>
    </row>
    <row r="56" customFormat="false" ht="12.75" hidden="false" customHeight="false" outlineLevel="0" collapsed="false">
      <c r="L56" s="0" t="s">
        <v>98</v>
      </c>
    </row>
    <row r="57" customFormat="false" ht="12.75" hidden="false" customHeight="false" outlineLevel="0" collapsed="false">
      <c r="L57" s="0" t="s">
        <v>1276</v>
      </c>
    </row>
    <row r="58" customFormat="false" ht="12.75" hidden="false" customHeight="false" outlineLevel="0" collapsed="false">
      <c r="L58" s="0" t="s">
        <v>1277</v>
      </c>
    </row>
    <row r="59" customFormat="false" ht="12.75" hidden="false" customHeight="false" outlineLevel="0" collapsed="false">
      <c r="L59" s="0" t="s">
        <v>1278</v>
      </c>
    </row>
    <row r="60" customFormat="false" ht="12.75" hidden="false" customHeight="false" outlineLevel="0" collapsed="false">
      <c r="L60" s="0" t="s">
        <v>1279</v>
      </c>
    </row>
    <row r="61" customFormat="false" ht="12.75" hidden="false" customHeight="false" outlineLevel="0" collapsed="false">
      <c r="L61" s="0" t="s">
        <v>1280</v>
      </c>
    </row>
    <row r="62" customFormat="false" ht="12.75" hidden="false" customHeight="false" outlineLevel="0" collapsed="false">
      <c r="L62" s="0" t="s">
        <v>1281</v>
      </c>
    </row>
    <row r="63" customFormat="false" ht="12.75" hidden="false" customHeight="false" outlineLevel="0" collapsed="false">
      <c r="L63" s="0" t="s">
        <v>1282</v>
      </c>
    </row>
    <row r="64" customFormat="false" ht="12.75" hidden="false" customHeight="false" outlineLevel="0" collapsed="false">
      <c r="L64" s="0" t="s">
        <v>1283</v>
      </c>
    </row>
    <row r="65" customFormat="false" ht="12.75" hidden="false" customHeight="false" outlineLevel="0" collapsed="false">
      <c r="L65" s="0" t="s">
        <v>1284</v>
      </c>
    </row>
    <row r="66" customFormat="false" ht="12.75" hidden="false" customHeight="false" outlineLevel="0" collapsed="false">
      <c r="L66" s="0" t="s">
        <v>1285</v>
      </c>
    </row>
    <row r="67" customFormat="false" ht="12.75" hidden="false" customHeight="false" outlineLevel="0" collapsed="false">
      <c r="L67" s="0" t="s">
        <v>1286</v>
      </c>
    </row>
    <row r="68" customFormat="false" ht="12.75" hidden="false" customHeight="false" outlineLevel="0" collapsed="false">
      <c r="L68" s="0" t="s">
        <v>1287</v>
      </c>
    </row>
    <row r="69" customFormat="false" ht="12.75" hidden="false" customHeight="false" outlineLevel="0" collapsed="false">
      <c r="L69" s="0" t="s">
        <v>1288</v>
      </c>
    </row>
    <row r="70" customFormat="false" ht="12.75" hidden="false" customHeight="false" outlineLevel="0" collapsed="false">
      <c r="L70" s="0" t="s">
        <v>1289</v>
      </c>
    </row>
    <row r="71" customFormat="false" ht="12.75" hidden="false" customHeight="false" outlineLevel="0" collapsed="false">
      <c r="L71" s="0" t="s">
        <v>1290</v>
      </c>
    </row>
    <row r="72" customFormat="false" ht="12.75" hidden="false" customHeight="false" outlineLevel="0" collapsed="false">
      <c r="L72" s="0" t="s">
        <v>1291</v>
      </c>
    </row>
    <row r="73" customFormat="false" ht="12.75" hidden="false" customHeight="false" outlineLevel="0" collapsed="false">
      <c r="L73" s="0" t="s">
        <v>1292</v>
      </c>
    </row>
    <row r="74" customFormat="false" ht="12.75" hidden="false" customHeight="false" outlineLevel="0" collapsed="false">
      <c r="L74" s="0" t="s">
        <v>1293</v>
      </c>
    </row>
    <row r="75" customFormat="false" ht="12.75" hidden="false" customHeight="false" outlineLevel="0" collapsed="false">
      <c r="L75" s="0" t="s">
        <v>1017</v>
      </c>
    </row>
    <row r="76" customFormat="false" ht="12.75" hidden="false" customHeight="false" outlineLevel="0" collapsed="false">
      <c r="L76" s="0" t="s">
        <v>1294</v>
      </c>
    </row>
    <row r="77" customFormat="false" ht="12.75" hidden="false" customHeight="false" outlineLevel="0" collapsed="false">
      <c r="L77" s="0" t="s">
        <v>1295</v>
      </c>
    </row>
    <row r="78" customFormat="false" ht="12.75" hidden="false" customHeight="false" outlineLevel="0" collapsed="false">
      <c r="L78" s="0" t="s">
        <v>1296</v>
      </c>
    </row>
    <row r="79" customFormat="false" ht="12.75" hidden="false" customHeight="false" outlineLevel="0" collapsed="false">
      <c r="L79" s="0" t="s">
        <v>1297</v>
      </c>
    </row>
    <row r="80" customFormat="false" ht="12.75" hidden="false" customHeight="false" outlineLevel="0" collapsed="false">
      <c r="L80" s="0" t="s">
        <v>1298</v>
      </c>
    </row>
    <row r="81" customFormat="false" ht="12.75" hidden="false" customHeight="false" outlineLevel="0" collapsed="false">
      <c r="L81" s="0" t="s">
        <v>1299</v>
      </c>
    </row>
    <row r="82" customFormat="false" ht="12.75" hidden="false" customHeight="false" outlineLevel="0" collapsed="false">
      <c r="L82" s="0" t="s">
        <v>1300</v>
      </c>
    </row>
    <row r="83" customFormat="false" ht="12.75" hidden="false" customHeight="false" outlineLevel="0" collapsed="false">
      <c r="L83" s="0" t="s">
        <v>1301</v>
      </c>
    </row>
    <row r="84" customFormat="false" ht="12.75" hidden="false" customHeight="false" outlineLevel="0" collapsed="false">
      <c r="L84" s="0" t="s">
        <v>1302</v>
      </c>
    </row>
    <row r="85" customFormat="false" ht="12.75" hidden="false" customHeight="false" outlineLevel="0" collapsed="false">
      <c r="L85" s="0" t="s">
        <v>1303</v>
      </c>
    </row>
    <row r="86" customFormat="false" ht="12.75" hidden="false" customHeight="false" outlineLevel="0" collapsed="false">
      <c r="L86" s="0" t="s">
        <v>1304</v>
      </c>
    </row>
    <row r="87" customFormat="false" ht="12.75" hidden="false" customHeight="false" outlineLevel="0" collapsed="false">
      <c r="L87" s="0" t="s">
        <v>1305</v>
      </c>
    </row>
    <row r="88" customFormat="false" ht="12.75" hidden="false" customHeight="false" outlineLevel="0" collapsed="false">
      <c r="L88" s="0" t="s">
        <v>388</v>
      </c>
    </row>
    <row r="89" customFormat="false" ht="12.75" hidden="false" customHeight="false" outlineLevel="0" collapsed="false">
      <c r="L89" s="0" t="s">
        <v>1306</v>
      </c>
    </row>
    <row r="90" customFormat="false" ht="12.75" hidden="false" customHeight="false" outlineLevel="0" collapsed="false">
      <c r="L90" s="0" t="s">
        <v>1307</v>
      </c>
    </row>
    <row r="91" customFormat="false" ht="12.75" hidden="false" customHeight="false" outlineLevel="0" collapsed="false">
      <c r="L91" s="0" t="s">
        <v>1308</v>
      </c>
    </row>
    <row r="92" customFormat="false" ht="12.75" hidden="false" customHeight="false" outlineLevel="0" collapsed="false">
      <c r="L92" s="0" t="s">
        <v>1309</v>
      </c>
    </row>
    <row r="93" customFormat="false" ht="12.75" hidden="false" customHeight="false" outlineLevel="0" collapsed="false">
      <c r="L93" s="0" t="s">
        <v>1310</v>
      </c>
    </row>
    <row r="94" customFormat="false" ht="12.75" hidden="false" customHeight="false" outlineLevel="0" collapsed="false">
      <c r="L94" s="0" t="s">
        <v>1311</v>
      </c>
    </row>
    <row r="95" customFormat="false" ht="12.75" hidden="false" customHeight="false" outlineLevel="0" collapsed="false">
      <c r="L95" s="0" t="s">
        <v>1312</v>
      </c>
    </row>
    <row r="96" customFormat="false" ht="12.75" hidden="false" customHeight="false" outlineLevel="0" collapsed="false">
      <c r="L96" s="0" t="s">
        <v>1313</v>
      </c>
    </row>
    <row r="97" customFormat="false" ht="12.75" hidden="false" customHeight="false" outlineLevel="0" collapsed="false">
      <c r="L97" s="0" t="s">
        <v>160</v>
      </c>
    </row>
    <row r="98" customFormat="false" ht="12.75" hidden="false" customHeight="false" outlineLevel="0" collapsed="false">
      <c r="L98" s="0" t="s">
        <v>1314</v>
      </c>
    </row>
    <row r="99" customFormat="false" ht="12.75" hidden="false" customHeight="false" outlineLevel="0" collapsed="false">
      <c r="L99" s="0" t="s">
        <v>1315</v>
      </c>
    </row>
    <row r="100" customFormat="false" ht="12.75" hidden="false" customHeight="false" outlineLevel="0" collapsed="false">
      <c r="L100" s="0" t="s">
        <v>959</v>
      </c>
    </row>
    <row r="101" customFormat="false" ht="12.75" hidden="false" customHeight="false" outlineLevel="0" collapsed="false">
      <c r="L101" s="0" t="s">
        <v>1316</v>
      </c>
    </row>
    <row r="102" customFormat="false" ht="12.75" hidden="false" customHeight="false" outlineLevel="0" collapsed="false">
      <c r="L102" s="0" t="s">
        <v>1317</v>
      </c>
    </row>
    <row r="103" customFormat="false" ht="12.75" hidden="false" customHeight="false" outlineLevel="0" collapsed="false">
      <c r="L103" s="0" t="s">
        <v>1318</v>
      </c>
    </row>
    <row r="104" customFormat="false" ht="12.75" hidden="false" customHeight="false" outlineLevel="0" collapsed="false">
      <c r="L104" s="0" t="s">
        <v>1056</v>
      </c>
    </row>
    <row r="105" customFormat="false" ht="12.75" hidden="false" customHeight="false" outlineLevel="0" collapsed="false">
      <c r="L105" s="0" t="s">
        <v>1319</v>
      </c>
    </row>
    <row r="106" customFormat="false" ht="12.75" hidden="false" customHeight="false" outlineLevel="0" collapsed="false">
      <c r="L106" s="0" t="s">
        <v>1320</v>
      </c>
    </row>
    <row r="107" customFormat="false" ht="12.75" hidden="false" customHeight="false" outlineLevel="0" collapsed="false">
      <c r="L107" s="0" t="s">
        <v>1321</v>
      </c>
    </row>
    <row r="108" customFormat="false" ht="12.75" hidden="false" customHeight="false" outlineLevel="0" collapsed="false">
      <c r="L108" s="0" t="s">
        <v>1322</v>
      </c>
    </row>
    <row r="109" customFormat="false" ht="12.75" hidden="false" customHeight="false" outlineLevel="0" collapsed="false">
      <c r="L109" s="0" t="s">
        <v>1323</v>
      </c>
    </row>
    <row r="110" customFormat="false" ht="12.75" hidden="false" customHeight="false" outlineLevel="0" collapsed="false">
      <c r="L110" s="0" t="s">
        <v>1324</v>
      </c>
    </row>
    <row r="111" customFormat="false" ht="12.75" hidden="false" customHeight="false" outlineLevel="0" collapsed="false">
      <c r="L111" s="0" t="s">
        <v>1325</v>
      </c>
    </row>
    <row r="112" customFormat="false" ht="12.75" hidden="false" customHeight="false" outlineLevel="0" collapsed="false">
      <c r="L112" s="0" t="s">
        <v>1326</v>
      </c>
    </row>
    <row r="113" customFormat="false" ht="12.75" hidden="false" customHeight="false" outlineLevel="0" collapsed="false">
      <c r="L113" s="0" t="s">
        <v>1327</v>
      </c>
    </row>
    <row r="114" customFormat="false" ht="12.75" hidden="false" customHeight="false" outlineLevel="0" collapsed="false">
      <c r="L114" s="2" t="s">
        <v>1328</v>
      </c>
    </row>
    <row r="115" customFormat="false" ht="12.75" hidden="false" customHeight="false" outlineLevel="0" collapsed="false">
      <c r="L115" s="0" t="s">
        <v>1329</v>
      </c>
    </row>
    <row r="116" customFormat="false" ht="12.75" hidden="false" customHeight="false" outlineLevel="0" collapsed="false">
      <c r="L116" s="0" t="s">
        <v>1330</v>
      </c>
    </row>
    <row r="117" customFormat="false" ht="12.75" hidden="false" customHeight="false" outlineLevel="0" collapsed="false">
      <c r="L117" s="0" t="s">
        <v>81</v>
      </c>
    </row>
    <row r="118" customFormat="false" ht="12.75" hidden="false" customHeight="false" outlineLevel="0" collapsed="false">
      <c r="L118" s="0" t="s">
        <v>1331</v>
      </c>
    </row>
    <row r="119" customFormat="false" ht="12.75" hidden="false" customHeight="false" outlineLevel="0" collapsed="false">
      <c r="L119" s="0" t="s">
        <v>1332</v>
      </c>
    </row>
    <row r="120" customFormat="false" ht="12.75" hidden="false" customHeight="false" outlineLevel="0" collapsed="false">
      <c r="L120" s="0" t="s">
        <v>759</v>
      </c>
    </row>
    <row r="121" customFormat="false" ht="12.75" hidden="false" customHeight="false" outlineLevel="0" collapsed="false">
      <c r="L121" s="0" t="s">
        <v>1333</v>
      </c>
    </row>
    <row r="122" customFormat="false" ht="12.75" hidden="false" customHeight="false" outlineLevel="0" collapsed="false">
      <c r="L122" s="0" t="s">
        <v>1334</v>
      </c>
    </row>
    <row r="123" customFormat="false" ht="12.75" hidden="false" customHeight="false" outlineLevel="0" collapsed="false">
      <c r="L123" s="0" t="s">
        <v>1335</v>
      </c>
    </row>
    <row r="124" customFormat="false" ht="12.75" hidden="false" customHeight="false" outlineLevel="0" collapsed="false">
      <c r="L124" s="0" t="s">
        <v>1336</v>
      </c>
    </row>
    <row r="125" customFormat="false" ht="12.75" hidden="false" customHeight="false" outlineLevel="0" collapsed="false">
      <c r="L125" s="2" t="s">
        <v>1337</v>
      </c>
    </row>
    <row r="126" customFormat="false" ht="12.75" hidden="false" customHeight="false" outlineLevel="0" collapsed="false">
      <c r="L126" s="0" t="s">
        <v>83</v>
      </c>
    </row>
    <row r="127" customFormat="false" ht="12.75" hidden="false" customHeight="false" outlineLevel="0" collapsed="false">
      <c r="L127" s="0" t="s">
        <v>1338</v>
      </c>
    </row>
    <row r="128" customFormat="false" ht="12.75" hidden="false" customHeight="false" outlineLevel="0" collapsed="false">
      <c r="L128" s="0" t="s">
        <v>1339</v>
      </c>
    </row>
    <row r="129" customFormat="false" ht="12.75" hidden="false" customHeight="false" outlineLevel="0" collapsed="false">
      <c r="L129" s="0" t="s">
        <v>1340</v>
      </c>
    </row>
    <row r="130" customFormat="false" ht="12.75" hidden="false" customHeight="false" outlineLevel="0" collapsed="false">
      <c r="L130" s="0" t="s">
        <v>1341</v>
      </c>
    </row>
    <row r="131" customFormat="false" ht="12.75" hidden="false" customHeight="false" outlineLevel="0" collapsed="false">
      <c r="L131" s="0" t="s">
        <v>1342</v>
      </c>
    </row>
    <row r="132" customFormat="false" ht="12.75" hidden="false" customHeight="false" outlineLevel="0" collapsed="false">
      <c r="L132" s="0" t="s">
        <v>1343</v>
      </c>
    </row>
    <row r="133" customFormat="false" ht="12.75" hidden="false" customHeight="false" outlineLevel="0" collapsed="false">
      <c r="L133" s="0" t="s">
        <v>1344</v>
      </c>
    </row>
    <row r="134" customFormat="false" ht="12.75" hidden="false" customHeight="false" outlineLevel="0" collapsed="false">
      <c r="L134" s="0" t="s">
        <v>119</v>
      </c>
    </row>
    <row r="135" customFormat="false" ht="12.75" hidden="false" customHeight="false" outlineLevel="0" collapsed="false">
      <c r="L135" s="0" t="s">
        <v>1345</v>
      </c>
    </row>
    <row r="136" customFormat="false" ht="12.75" hidden="false" customHeight="false" outlineLevel="0" collapsed="false">
      <c r="L136" s="0" t="s">
        <v>1346</v>
      </c>
    </row>
    <row r="137" customFormat="false" ht="12.75" hidden="false" customHeight="false" outlineLevel="0" collapsed="false">
      <c r="L137" s="0" t="s">
        <v>1347</v>
      </c>
    </row>
    <row r="138" customFormat="false" ht="12.75" hidden="false" customHeight="false" outlineLevel="0" collapsed="false">
      <c r="L138" s="0" t="s">
        <v>857</v>
      </c>
    </row>
    <row r="139" customFormat="false" ht="12.75" hidden="false" customHeight="false" outlineLevel="0" collapsed="false">
      <c r="L139" s="0" t="s">
        <v>1348</v>
      </c>
    </row>
    <row r="140" customFormat="false" ht="12.75" hidden="false" customHeight="false" outlineLevel="0" collapsed="false">
      <c r="L140" s="0" t="s">
        <v>1349</v>
      </c>
    </row>
    <row r="141" customFormat="false" ht="12.75" hidden="false" customHeight="false" outlineLevel="0" collapsed="false">
      <c r="L141" s="0" t="s">
        <v>1350</v>
      </c>
    </row>
    <row r="142" customFormat="false" ht="12.75" hidden="false" customHeight="false" outlineLevel="0" collapsed="false">
      <c r="L142" s="0" t="s">
        <v>438</v>
      </c>
    </row>
    <row r="143" customFormat="false" ht="12.75" hidden="false" customHeight="false" outlineLevel="0" collapsed="false">
      <c r="L143" s="0" t="s">
        <v>1351</v>
      </c>
    </row>
    <row r="144" customFormat="false" ht="12.75" hidden="false" customHeight="false" outlineLevel="0" collapsed="false">
      <c r="L144" s="0" t="s">
        <v>1352</v>
      </c>
    </row>
  </sheetData>
  <dataValidations count="1">
    <dataValidation allowBlank="true" operator="between" showDropDown="false" showErrorMessage="true" showInputMessage="true" sqref="L50" type="list">
      <formula1>GC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6" topLeftCell="A7" activePane="bottomLeft" state="frozen"/>
      <selection pane="topLeft" activeCell="A1" activeCellId="0" sqref="A1"/>
      <selection pane="bottomLeft" activeCell="I10" activeCellId="0" sqref="I10"/>
    </sheetView>
  </sheetViews>
  <sheetFormatPr defaultRowHeight="12.75" zeroHeight="false" outlineLevelRow="0" outlineLevelCol="0"/>
  <cols>
    <col collapsed="false" customWidth="true" hidden="false" outlineLevel="0" max="2" min="1" style="0" width="21.43"/>
    <col collapsed="false" customWidth="true" hidden="false" outlineLevel="0" max="3" min="3" style="0" width="12.42"/>
    <col collapsed="false" customWidth="true" hidden="false" outlineLevel="0" max="4" min="4" style="0" width="13.57"/>
    <col collapsed="false" customWidth="true" hidden="false" outlineLevel="0" max="5" min="5" style="0" width="12.42"/>
    <col collapsed="false" customWidth="false" hidden="false" outlineLevel="0" max="6" min="6" style="0" width="11.57"/>
    <col collapsed="false" customWidth="true" hidden="false" outlineLevel="0" max="7" min="7" style="0" width="11.42"/>
    <col collapsed="false" customWidth="true" hidden="false" outlineLevel="0" max="8" min="8" style="0" width="10.99"/>
    <col collapsed="false" customWidth="true" hidden="false" outlineLevel="0" max="9" min="9" style="0" width="12.42"/>
    <col collapsed="false" customWidth="false" hidden="false" outlineLevel="0" max="16" min="10" style="0" width="11.57"/>
    <col collapsed="false" customWidth="true" hidden="false" outlineLevel="0" max="17" min="17" style="0" width="13.01"/>
    <col collapsed="false" customWidth="true" hidden="false" outlineLevel="0" max="18" min="18" style="0" width="12.57"/>
    <col collapsed="false" customWidth="true" hidden="false" outlineLevel="0" max="19" min="19" style="0" width="12.42"/>
    <col collapsed="false" customWidth="true" hidden="false" outlineLevel="0" max="1025" min="20" style="0" width="8.67"/>
  </cols>
  <sheetData>
    <row r="1" customFormat="false" ht="18" hidden="false" customHeight="false" outlineLevel="0" collapsed="false">
      <c r="A1" s="106" t="s">
        <v>1353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</row>
    <row r="2" customFormat="false" ht="15.75" hidden="false" customHeight="false" outlineLevel="0" collapsed="false">
      <c r="A2" s="107" t="s">
        <v>1354</v>
      </c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</row>
    <row r="3" customFormat="false" ht="15.75" hidden="false" customHeight="false" outlineLevel="0" collapsed="false">
      <c r="A3" s="107" t="s">
        <v>1355</v>
      </c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</row>
    <row r="4" customFormat="false" ht="13.5" hidden="false" customHeight="false" outlineLevel="0" collapsed="false">
      <c r="A4" s="108"/>
      <c r="B4" s="108"/>
      <c r="C4" s="108"/>
      <c r="D4" s="108"/>
      <c r="E4" s="108"/>
      <c r="F4" s="108"/>
      <c r="G4" s="108"/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</row>
    <row r="5" customFormat="false" ht="12.75" hidden="false" customHeight="false" outlineLevel="0" collapsed="false">
      <c r="A5" s="109"/>
      <c r="B5" s="109"/>
      <c r="C5" s="110" t="s">
        <v>1356</v>
      </c>
      <c r="D5" s="110" t="s">
        <v>1200</v>
      </c>
      <c r="E5" s="110" t="s">
        <v>1203</v>
      </c>
      <c r="F5" s="110" t="s">
        <v>1206</v>
      </c>
      <c r="G5" s="110" t="s">
        <v>1212</v>
      </c>
      <c r="H5" s="110" t="s">
        <v>1357</v>
      </c>
      <c r="I5" s="110" t="s">
        <v>1218</v>
      </c>
      <c r="J5" s="110" t="s">
        <v>1221</v>
      </c>
      <c r="K5" s="110" t="s">
        <v>1223</v>
      </c>
      <c r="L5" s="110" t="s">
        <v>1225</v>
      </c>
      <c r="M5" s="110" t="s">
        <v>1226</v>
      </c>
      <c r="N5" s="110" t="s">
        <v>1228</v>
      </c>
      <c r="O5" s="111" t="s">
        <v>1358</v>
      </c>
      <c r="P5" s="111" t="s">
        <v>1358</v>
      </c>
      <c r="Q5" s="112" t="s">
        <v>1359</v>
      </c>
      <c r="R5" s="112" t="s">
        <v>1359</v>
      </c>
      <c r="S5" s="113" t="s">
        <v>1360</v>
      </c>
    </row>
    <row r="6" customFormat="false" ht="12.75" hidden="false" customHeight="false" outlineLevel="0" collapsed="false">
      <c r="A6" s="114"/>
      <c r="B6" s="114"/>
      <c r="C6" s="115" t="s">
        <v>1361</v>
      </c>
      <c r="D6" s="115" t="s">
        <v>1361</v>
      </c>
      <c r="E6" s="115" t="s">
        <v>1361</v>
      </c>
      <c r="F6" s="115" t="s">
        <v>1361</v>
      </c>
      <c r="G6" s="115" t="s">
        <v>1361</v>
      </c>
      <c r="H6" s="115" t="s">
        <v>1361</v>
      </c>
      <c r="I6" s="115" t="s">
        <v>1361</v>
      </c>
      <c r="J6" s="115" t="s">
        <v>1361</v>
      </c>
      <c r="K6" s="115" t="s">
        <v>1361</v>
      </c>
      <c r="L6" s="115" t="s">
        <v>1361</v>
      </c>
      <c r="M6" s="115" t="s">
        <v>1361</v>
      </c>
      <c r="N6" s="115" t="s">
        <v>1361</v>
      </c>
      <c r="O6" s="116" t="s">
        <v>1362</v>
      </c>
      <c r="P6" s="116" t="s">
        <v>1363</v>
      </c>
      <c r="Q6" s="115" t="s">
        <v>1362</v>
      </c>
      <c r="R6" s="115" t="s">
        <v>1361</v>
      </c>
      <c r="S6" s="117" t="s">
        <v>1362</v>
      </c>
    </row>
    <row r="7" customFormat="false" ht="15.75" hidden="false" customHeight="false" outlineLevel="0" collapsed="false">
      <c r="A7" s="118" t="s">
        <v>1364</v>
      </c>
      <c r="B7" s="118"/>
      <c r="C7" s="119"/>
      <c r="D7" s="119"/>
      <c r="E7" s="119"/>
      <c r="F7" s="119"/>
      <c r="G7" s="119"/>
      <c r="H7" s="119"/>
      <c r="I7" s="119"/>
      <c r="J7" s="119"/>
      <c r="K7" s="119"/>
      <c r="L7" s="119"/>
      <c r="M7" s="119"/>
      <c r="N7" s="119"/>
      <c r="O7" s="119"/>
      <c r="P7" s="120" t="n">
        <v>12</v>
      </c>
      <c r="Q7" s="119"/>
      <c r="R7" s="119"/>
      <c r="S7" s="121"/>
    </row>
    <row r="8" customFormat="false" ht="12.75" hidden="false" customHeight="false" outlineLevel="0" collapsed="false">
      <c r="A8" s="122" t="s">
        <v>1365</v>
      </c>
      <c r="B8" s="123"/>
      <c r="C8" s="119" t="n">
        <f aca="false">Estimating!C8+'Project Mgmt.'!C8+SP!C8</f>
        <v>4229538</v>
      </c>
      <c r="D8" s="119" t="n">
        <f aca="false">Estimating!D8+'Project Mgmt.'!D8+SP!D8</f>
        <v>7093435</v>
      </c>
      <c r="E8" s="119" t="n">
        <f aca="false">Estimating!E8+'Project Mgmt.'!E8+SP!E8</f>
        <v>4942905</v>
      </c>
      <c r="F8" s="119" t="n">
        <f aca="false">Estimating!F8+'Project Mgmt.'!F8+SP!F8</f>
        <v>2318986</v>
      </c>
      <c r="G8" s="119" t="n">
        <f aca="false">Estimating!G8+'Project Mgmt.'!G8+SP!G8</f>
        <v>9638680</v>
      </c>
      <c r="H8" s="119" t="n">
        <f aca="false">Estimating!H8+'Project Mgmt.'!H8+SP!H8</f>
        <v>9449517</v>
      </c>
      <c r="I8" s="119" t="n">
        <f aca="false">Estimating!I8+'Project Mgmt.'!I8+SP!I8</f>
        <v>3273212</v>
      </c>
      <c r="J8" s="119" t="n">
        <f aca="false">Estimating!J8+'Project Mgmt.'!J8+SP!J8</f>
        <v>26329885</v>
      </c>
      <c r="K8" s="119" t="n">
        <f aca="false">Estimating!K8+'Project Mgmt.'!K8+SP!K8</f>
        <v>3060198</v>
      </c>
      <c r="L8" s="119" t="n">
        <f aca="false">Estimating!L8+'Project Mgmt.'!L8+SP!L8</f>
        <v>3269633</v>
      </c>
      <c r="M8" s="119" t="n">
        <f aca="false">Estimating!M8+'Project Mgmt.'!M8+SP!M8</f>
        <v>2377331</v>
      </c>
      <c r="N8" s="119" t="n">
        <f aca="false">Estimating!N8+'Project Mgmt.'!N8+SP!N8</f>
        <v>1182941</v>
      </c>
      <c r="O8" s="119" t="n">
        <f aca="false">Estimating!O8+'Project Mgmt.'!O8+SP!O8</f>
        <v>9833333.33333333</v>
      </c>
      <c r="P8" s="119" t="n">
        <f aca="false">Estimating!P8+'Project Mgmt.'!P8+SP!P8</f>
        <v>6430521.75</v>
      </c>
      <c r="Q8" s="119" t="n">
        <f aca="false">Estimating!Q8+'Project Mgmt.'!Q8+SP!Q8</f>
        <v>118000000</v>
      </c>
      <c r="R8" s="119" t="n">
        <f aca="false">Estimating!R8+'Project Mgmt.'!R8+SP!R8</f>
        <v>77166261</v>
      </c>
      <c r="S8" s="119" t="n">
        <f aca="false">Estimating!S8+'Project Mgmt.'!S8+SP!S8</f>
        <v>118000000</v>
      </c>
    </row>
    <row r="9" customFormat="false" ht="12.75" hidden="false" customHeight="false" outlineLevel="0" collapsed="false">
      <c r="A9" s="122" t="s">
        <v>1366</v>
      </c>
      <c r="B9" s="123"/>
      <c r="C9" s="124" t="n">
        <f aca="false">SUM(C10/C8)</f>
        <v>0.229708540270829</v>
      </c>
      <c r="D9" s="124" t="n">
        <f aca="false">SUM(D10/D8)</f>
        <v>0.323943195363036</v>
      </c>
      <c r="E9" s="124" t="n">
        <f aca="false">SUM(E10/E8)</f>
        <v>0.471559133748271</v>
      </c>
      <c r="F9" s="124" t="n">
        <f aca="false">SUM(F10/F8)</f>
        <v>0.2032629778705</v>
      </c>
      <c r="G9" s="124" t="n">
        <f aca="false">SUM(G10/G8)</f>
        <v>0.566194333663946</v>
      </c>
      <c r="H9" s="124" t="n">
        <f aca="false">SUM(H10/H8)</f>
        <v>0.555046146803059</v>
      </c>
      <c r="I9" s="124" t="n">
        <f aca="false">SUM(I10/I8)</f>
        <v>0.258710709847086</v>
      </c>
      <c r="J9" s="124" t="n">
        <f aca="false">SUM(J10/J8)</f>
        <v>0.634102693574241</v>
      </c>
      <c r="K9" s="124" t="n">
        <f aca="false">SUM(K10/K8)</f>
        <v>0.790547539734357</v>
      </c>
      <c r="L9" s="124" t="n">
        <f aca="false">SUM(L10/L8)</f>
        <v>0.712495867273177</v>
      </c>
      <c r="M9" s="124" t="n">
        <f aca="false">SUM(M10/M8)</f>
        <v>0.276569817160505</v>
      </c>
      <c r="N9" s="124" t="n">
        <f aca="false">SUM(N10/N8)</f>
        <v>0.0647919042454357</v>
      </c>
      <c r="O9" s="124" t="n">
        <f aca="false">SUM(O10/O8)</f>
        <v>0.194915254237288</v>
      </c>
      <c r="P9" s="124" t="n">
        <f aca="false">SUM(P10/P8)</f>
        <v>0.515764162786117</v>
      </c>
      <c r="Q9" s="124" t="n">
        <f aca="false">SUM(Q10/Q8)</f>
        <v>0.194915254237288</v>
      </c>
      <c r="R9" s="124" t="n">
        <f aca="false">SUM(R10/R8)</f>
        <v>0.515764162786117</v>
      </c>
      <c r="S9" s="125" t="n">
        <f aca="false">SUM(S10/S8)</f>
        <v>0.194915254237288</v>
      </c>
    </row>
    <row r="10" customFormat="false" ht="13.5" hidden="false" customHeight="false" outlineLevel="0" collapsed="false">
      <c r="A10" s="126" t="s">
        <v>1367</v>
      </c>
      <c r="B10" s="127"/>
      <c r="C10" s="128" t="n">
        <f aca="false">Estimating!C10+'Project Mgmt.'!C10+SP!C10</f>
        <v>971561</v>
      </c>
      <c r="D10" s="128" t="n">
        <f aca="false">Estimating!D10+'Project Mgmt.'!D10+SP!D10</f>
        <v>2297870</v>
      </c>
      <c r="E10" s="128" t="n">
        <f aca="false">Estimating!E10+'Project Mgmt.'!E10+SP!E10</f>
        <v>2330872</v>
      </c>
      <c r="F10" s="128" t="n">
        <f aca="false">Estimating!F10+'Project Mgmt.'!F10+SP!F10</f>
        <v>471364</v>
      </c>
      <c r="G10" s="128" t="n">
        <f aca="false">Estimating!G10+'Project Mgmt.'!G10+SP!G10</f>
        <v>5457366</v>
      </c>
      <c r="H10" s="128" t="n">
        <f aca="false">Estimating!H10+'Project Mgmt.'!H10+SP!H10</f>
        <v>5244918</v>
      </c>
      <c r="I10" s="128" t="n">
        <f aca="false">Estimating!I10+'Project Mgmt.'!I10+SP!I10</f>
        <v>846815</v>
      </c>
      <c r="J10" s="128" t="n">
        <f aca="false">Estimating!J10+'Project Mgmt.'!J10+SP!J10</f>
        <v>16695851</v>
      </c>
      <c r="K10" s="128" t="n">
        <f aca="false">Estimating!K10+'Project Mgmt.'!K10+SP!K10</f>
        <v>2419232</v>
      </c>
      <c r="L10" s="128" t="n">
        <f aca="false">Estimating!L10+'Project Mgmt.'!L10+SP!L10</f>
        <v>2329600</v>
      </c>
      <c r="M10" s="128" t="n">
        <f aca="false">Estimating!M10+'Project Mgmt.'!M10+SP!M10</f>
        <v>657498</v>
      </c>
      <c r="N10" s="128" t="n">
        <f aca="false">Estimating!N10+'Project Mgmt.'!N10+SP!N10</f>
        <v>76645</v>
      </c>
      <c r="O10" s="128" t="n">
        <f aca="false">Estimating!O10+'Project Mgmt.'!O10+SP!O10</f>
        <v>1916666.66666667</v>
      </c>
      <c r="P10" s="128" t="n">
        <f aca="false">Estimating!P10+'Project Mgmt.'!P10+SP!P10</f>
        <v>3316632.66666667</v>
      </c>
      <c r="Q10" s="128" t="n">
        <f aca="false">Estimating!Q10+'Project Mgmt.'!Q10+SP!Q10</f>
        <v>23000000</v>
      </c>
      <c r="R10" s="128" t="n">
        <f aca="false">Estimating!R10+'Project Mgmt.'!R10+SP!R10</f>
        <v>39799592</v>
      </c>
      <c r="S10" s="128" t="n">
        <f aca="false">Estimating!S10+'Project Mgmt.'!S10+SP!S10</f>
        <v>23000000</v>
      </c>
    </row>
    <row r="11" customFormat="false" ht="12.75" hidden="false" customHeight="false" outlineLevel="0" collapsed="false">
      <c r="A11" s="129"/>
      <c r="C11" s="130"/>
      <c r="D11" s="130"/>
      <c r="E11" s="130"/>
      <c r="F11" s="130"/>
      <c r="G11" s="130"/>
      <c r="H11" s="130"/>
      <c r="I11" s="130"/>
      <c r="J11" s="130"/>
      <c r="K11" s="130"/>
      <c r="L11" s="130"/>
      <c r="M11" s="130"/>
      <c r="N11" s="130"/>
      <c r="O11" s="130"/>
      <c r="P11" s="130"/>
      <c r="Q11" s="130"/>
      <c r="R11" s="130"/>
      <c r="S11" s="130"/>
    </row>
    <row r="12" customFormat="false" ht="12.75" hidden="false" customHeight="false" outlineLevel="0" collapsed="false">
      <c r="A12" s="129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1" t="s">
        <v>1368</v>
      </c>
    </row>
    <row r="13" customFormat="false" ht="13.5" hidden="false" customHeight="false" outlineLevel="0" collapsed="false">
      <c r="A13" s="132"/>
      <c r="B13" s="133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5" t="s">
        <v>28</v>
      </c>
    </row>
    <row r="14" customFormat="false" ht="15.75" hidden="false" customHeight="false" outlineLevel="0" collapsed="false">
      <c r="A14" s="136" t="s">
        <v>1369</v>
      </c>
      <c r="B14" s="137"/>
      <c r="C14" s="138"/>
      <c r="D14" s="138"/>
      <c r="E14" s="138"/>
      <c r="F14" s="138"/>
      <c r="G14" s="138"/>
      <c r="H14" s="138"/>
      <c r="I14" s="138"/>
      <c r="J14" s="138"/>
      <c r="K14" s="138"/>
      <c r="L14" s="138"/>
      <c r="M14" s="138"/>
      <c r="N14" s="138"/>
      <c r="O14" s="138"/>
      <c r="P14" s="138"/>
      <c r="Q14" s="138"/>
      <c r="R14" s="139"/>
      <c r="S14" s="140"/>
    </row>
    <row r="15" customFormat="false" ht="12.75" hidden="false" customHeight="false" outlineLevel="0" collapsed="false">
      <c r="A15" s="122" t="s">
        <v>1370</v>
      </c>
      <c r="B15" s="123"/>
      <c r="C15" s="119" t="n">
        <f aca="false">Estimating!C14+'Project Mgmt.'!C14+SP!C14</f>
        <v>0</v>
      </c>
      <c r="D15" s="119" t="n">
        <f aca="false">Estimating!D14+'Project Mgmt.'!D14+SP!D14</f>
        <v>437027</v>
      </c>
      <c r="E15" s="119" t="n">
        <f aca="false">Estimating!E14+'Project Mgmt.'!E14+SP!E14</f>
        <v>0</v>
      </c>
      <c r="F15" s="119" t="n">
        <f aca="false">Estimating!F14+'Project Mgmt.'!F14+SP!F14</f>
        <v>228921</v>
      </c>
      <c r="G15" s="119" t="n">
        <f aca="false">Estimating!G14+'Project Mgmt.'!G14+SP!G14</f>
        <v>12432</v>
      </c>
      <c r="H15" s="119" t="n">
        <f aca="false">Estimating!H14+'Project Mgmt.'!H14+SP!H14</f>
        <v>2595490</v>
      </c>
      <c r="I15" s="119" t="n">
        <f aca="false">Estimating!I14+'Project Mgmt.'!I14+SP!I14</f>
        <v>667441</v>
      </c>
      <c r="J15" s="119" t="n">
        <f aca="false">Estimating!J14+'Project Mgmt.'!J14+SP!J14</f>
        <v>9634034</v>
      </c>
      <c r="K15" s="119" t="n">
        <f aca="false">Estimating!K14+'Project Mgmt.'!K14+SP!K14</f>
        <v>548200</v>
      </c>
      <c r="L15" s="119" t="n">
        <f aca="false">Estimating!L14+'Project Mgmt.'!L14+SP!L14</f>
        <v>832394</v>
      </c>
      <c r="M15" s="119" t="n">
        <f aca="false">Estimating!M14+'Project Mgmt.'!M14+SP!M14</f>
        <v>1195023</v>
      </c>
      <c r="N15" s="119" t="n">
        <f aca="false">Estimating!N14+'Project Mgmt.'!N14+SP!N14</f>
        <v>1046252</v>
      </c>
      <c r="O15" s="141"/>
      <c r="P15" s="119" t="n">
        <f aca="false">SUM(R15/P7)</f>
        <v>1433101.16666667</v>
      </c>
      <c r="Q15" s="141"/>
      <c r="R15" s="142" t="n">
        <f aca="false">C15+D15+E15+F15+G15+H15+I15+J15+K15+L15+M15+N15</f>
        <v>17197214</v>
      </c>
      <c r="S15" s="143"/>
    </row>
    <row r="16" customFormat="false" ht="12.75" hidden="false" customHeight="false" outlineLevel="0" collapsed="false">
      <c r="A16" s="144" t="s">
        <v>1371</v>
      </c>
      <c r="B16" s="123"/>
      <c r="C16" s="124" t="e">
        <f aca="false">SUM(C17/C15)</f>
        <v>#DIV/0!</v>
      </c>
      <c r="D16" s="124" t="n">
        <f aca="false">SUM(D17/D15)</f>
        <v>0</v>
      </c>
      <c r="E16" s="124" t="e">
        <f aca="false">SUM(E17/E15)</f>
        <v>#DIV/0!</v>
      </c>
      <c r="F16" s="124" t="n">
        <f aca="false">SUM(F17/F15)</f>
        <v>0</v>
      </c>
      <c r="G16" s="124" t="n">
        <f aca="false">SUM(G17/G15)</f>
        <v>0</v>
      </c>
      <c r="H16" s="124" t="n">
        <f aca="false">SUM(H17/H15)</f>
        <v>0.0993856651345218</v>
      </c>
      <c r="I16" s="124" t="n">
        <f aca="false">SUM(I17/I15)</f>
        <v>0.0194938578840677</v>
      </c>
      <c r="J16" s="124" t="n">
        <f aca="false">SUM(J17/J15)</f>
        <v>0.0254611619597772</v>
      </c>
      <c r="K16" s="124" t="n">
        <f aca="false">SUM(K17/K15)</f>
        <v>0.272087741700109</v>
      </c>
      <c r="L16" s="124" t="n">
        <f aca="false">SUM(L17/L15)</f>
        <v>0</v>
      </c>
      <c r="M16" s="124" t="n">
        <f aca="false">SUM(M17/M15)</f>
        <v>0.0681838759588728</v>
      </c>
      <c r="N16" s="124" t="n">
        <f aca="false">SUM(N17/N15)</f>
        <v>0</v>
      </c>
      <c r="O16" s="119"/>
      <c r="P16" s="124" t="n">
        <f aca="false">SUM(P17/P15)</f>
        <v>0.0434313953411291</v>
      </c>
      <c r="Q16" s="119"/>
      <c r="R16" s="145" t="n">
        <f aca="false">SUM(R17/R15)</f>
        <v>0.0434313953411291</v>
      </c>
      <c r="S16" s="125"/>
    </row>
    <row r="17" customFormat="false" ht="12.75" hidden="false" customHeight="false" outlineLevel="0" collapsed="false">
      <c r="A17" s="144" t="s">
        <v>1372</v>
      </c>
      <c r="B17" s="123"/>
      <c r="C17" s="119" t="n">
        <f aca="false">Estimating!C16+'Project Mgmt.'!C16+SP!C16</f>
        <v>0</v>
      </c>
      <c r="D17" s="119" t="n">
        <f aca="false">Estimating!D16+'Project Mgmt.'!D16+SP!D16</f>
        <v>0</v>
      </c>
      <c r="E17" s="119" t="n">
        <f aca="false">Estimating!E16+'Project Mgmt.'!E16+SP!E16</f>
        <v>0</v>
      </c>
      <c r="F17" s="119" t="n">
        <f aca="false">Estimating!F16+'Project Mgmt.'!F16+SP!F16</f>
        <v>0</v>
      </c>
      <c r="G17" s="119" t="n">
        <f aca="false">Estimating!G16+'Project Mgmt.'!G16+SP!G16</f>
        <v>0</v>
      </c>
      <c r="H17" s="119" t="n">
        <f aca="false">Estimating!H16+'Project Mgmt.'!H16+SP!H16</f>
        <v>257954.5</v>
      </c>
      <c r="I17" s="119" t="n">
        <f aca="false">Estimating!I16+'Project Mgmt.'!I16+SP!I16</f>
        <v>13011</v>
      </c>
      <c r="J17" s="119" t="n">
        <f aca="false">Estimating!J16+'Project Mgmt.'!J16+SP!J16</f>
        <v>245293.7</v>
      </c>
      <c r="K17" s="119" t="n">
        <f aca="false">Estimating!K16+'Project Mgmt.'!K16+SP!K16</f>
        <v>149158.5</v>
      </c>
      <c r="L17" s="119" t="n">
        <f aca="false">Estimating!L16+'Project Mgmt.'!L16+SP!L16</f>
        <v>0</v>
      </c>
      <c r="M17" s="119" t="n">
        <f aca="false">Estimating!M16+'Project Mgmt.'!M16+SP!M16</f>
        <v>81481.3</v>
      </c>
      <c r="N17" s="119" t="n">
        <f aca="false">Estimating!N16+'Project Mgmt.'!N16+SP!N16</f>
        <v>0</v>
      </c>
      <c r="O17" s="119"/>
      <c r="P17" s="119" t="n">
        <f aca="false">SUM(R17/P7)</f>
        <v>62241.5833333333</v>
      </c>
      <c r="Q17" s="119"/>
      <c r="R17" s="142" t="n">
        <f aca="false">C17+D17+E17+F17+G17+H17+I17+J17+K17+L17+M17+N17</f>
        <v>746899</v>
      </c>
      <c r="S17" s="121"/>
    </row>
    <row r="18" customFormat="false" ht="12.75" hidden="false" customHeight="false" outlineLevel="0" collapsed="false">
      <c r="A18" s="146"/>
      <c r="B18" s="123"/>
      <c r="C18" s="119"/>
      <c r="D18" s="119"/>
      <c r="E18" s="119"/>
      <c r="F18" s="119"/>
      <c r="G18" s="119"/>
      <c r="H18" s="119"/>
      <c r="I18" s="119"/>
      <c r="J18" s="119"/>
      <c r="K18" s="119"/>
      <c r="L18" s="119"/>
      <c r="M18" s="119"/>
      <c r="N18" s="119"/>
      <c r="O18" s="119"/>
      <c r="P18" s="119"/>
      <c r="Q18" s="119"/>
      <c r="R18" s="147"/>
      <c r="S18" s="121"/>
    </row>
    <row r="19" customFormat="false" ht="12.75" hidden="false" customHeight="false" outlineLevel="0" collapsed="false">
      <c r="A19" s="144" t="s">
        <v>1373</v>
      </c>
      <c r="B19" s="123"/>
      <c r="C19" s="124" t="n">
        <f aca="false">SUM(C20/C8)</f>
        <v>0.229708540270829</v>
      </c>
      <c r="D19" s="124" t="n">
        <f aca="false">SUM(D20/D8)</f>
        <v>0.323943195363036</v>
      </c>
      <c r="E19" s="124" t="n">
        <f aca="false">SUM(E20/E8)</f>
        <v>0.471559133748271</v>
      </c>
      <c r="F19" s="124" t="n">
        <f aca="false">SUM(F20/F8)</f>
        <v>0.2032629778705</v>
      </c>
      <c r="G19" s="124" t="n">
        <f aca="false">SUM(G20/G8)</f>
        <v>0.566194333663946</v>
      </c>
      <c r="H19" s="124" t="n">
        <f aca="false">SUM(H20/H8)</f>
        <v>0.582344314529515</v>
      </c>
      <c r="I19" s="124" t="n">
        <f aca="false">SUM(I20/I8)</f>
        <v>0.262685704439554</v>
      </c>
      <c r="J19" s="124" t="n">
        <f aca="false">SUM(J20/J8)</f>
        <v>0.643418864153793</v>
      </c>
      <c r="K19" s="124" t="n">
        <f aca="false">SUM(K20/K8)</f>
        <v>0.839288993718707</v>
      </c>
      <c r="L19" s="124" t="n">
        <f aca="false">SUM(L20/L8)</f>
        <v>0.712495867273177</v>
      </c>
      <c r="M19" s="124" t="n">
        <f aca="false">SUM(M20/M8)</f>
        <v>0.310844093649559</v>
      </c>
      <c r="N19" s="124" t="n">
        <f aca="false">SUM(N20/N8)</f>
        <v>0.0647919042454357</v>
      </c>
      <c r="O19" s="124" t="n">
        <f aca="false">SUM(O9)</f>
        <v>0.194915254237288</v>
      </c>
      <c r="P19" s="124" t="n">
        <f aca="false">SUM(P20/P8)</f>
        <v>0.525443250386331</v>
      </c>
      <c r="Q19" s="124" t="n">
        <f aca="false">SUM(Q9)</f>
        <v>0.194915254237288</v>
      </c>
      <c r="R19" s="145" t="n">
        <f aca="false">SUM(R20/R8)</f>
        <v>0.525443250386331</v>
      </c>
      <c r="S19" s="125"/>
    </row>
    <row r="20" customFormat="false" ht="13.5" hidden="false" customHeight="false" outlineLevel="0" collapsed="false">
      <c r="A20" s="148" t="s">
        <v>1374</v>
      </c>
      <c r="B20" s="127"/>
      <c r="C20" s="128" t="n">
        <f aca="false">SUM(C10+C17)</f>
        <v>971561</v>
      </c>
      <c r="D20" s="128" t="n">
        <f aca="false">SUM(D10+D17)</f>
        <v>2297870</v>
      </c>
      <c r="E20" s="128" t="n">
        <f aca="false">SUM(E10+E17)</f>
        <v>2330872</v>
      </c>
      <c r="F20" s="128" t="n">
        <f aca="false">SUM(F10+F17)</f>
        <v>471364</v>
      </c>
      <c r="G20" s="128" t="n">
        <f aca="false">SUM(G10+G17)</f>
        <v>5457366</v>
      </c>
      <c r="H20" s="128" t="n">
        <f aca="false">SUM(H10+H17)</f>
        <v>5502872.5</v>
      </c>
      <c r="I20" s="128" t="n">
        <f aca="false">SUM(I10+I17)</f>
        <v>859826</v>
      </c>
      <c r="J20" s="128" t="n">
        <f aca="false">SUM(J10+J17)</f>
        <v>16941144.7</v>
      </c>
      <c r="K20" s="128" t="n">
        <f aca="false">SUM(K10+K17)</f>
        <v>2568390.5</v>
      </c>
      <c r="L20" s="128" t="n">
        <f aca="false">SUM(L10+L17)</f>
        <v>2329600</v>
      </c>
      <c r="M20" s="128" t="n">
        <f aca="false">SUM(M10+M17)</f>
        <v>738979.3</v>
      </c>
      <c r="N20" s="128" t="n">
        <f aca="false">SUM(N10+N17)</f>
        <v>76645</v>
      </c>
      <c r="O20" s="128" t="n">
        <f aca="false">SUM(O10)</f>
        <v>1916666.66666667</v>
      </c>
      <c r="P20" s="128" t="n">
        <f aca="false">SUM(R20/P7)</f>
        <v>3378874.25</v>
      </c>
      <c r="Q20" s="128" t="n">
        <f aca="false">SUM(Q10)</f>
        <v>23000000</v>
      </c>
      <c r="R20" s="149" t="n">
        <f aca="false">C20+D20+E20+F20+G20+H20+I20+J20+K20+L20+M20+N20</f>
        <v>40546491</v>
      </c>
      <c r="S20" s="150" t="n">
        <f aca="false">SUM(O20*12)</f>
        <v>23000000</v>
      </c>
    </row>
    <row r="43" customFormat="false" ht="13.5" hidden="false" customHeight="false" outlineLevel="0" collapsed="false"/>
    <row r="44" customFormat="false" ht="12.75" hidden="false" customHeight="false" outlineLevel="0" collapsed="false">
      <c r="A44" s="109"/>
      <c r="B44" s="109"/>
      <c r="C44" s="110" t="s">
        <v>1356</v>
      </c>
      <c r="D44" s="110" t="s">
        <v>1200</v>
      </c>
      <c r="E44" s="110" t="s">
        <v>1203</v>
      </c>
      <c r="F44" s="110" t="s">
        <v>1206</v>
      </c>
      <c r="G44" s="110" t="s">
        <v>1212</v>
      </c>
      <c r="H44" s="110" t="s">
        <v>1357</v>
      </c>
      <c r="I44" s="110" t="s">
        <v>1218</v>
      </c>
      <c r="J44" s="110" t="s">
        <v>1221</v>
      </c>
      <c r="K44" s="110" t="s">
        <v>1223</v>
      </c>
      <c r="L44" s="110" t="s">
        <v>1225</v>
      </c>
      <c r="M44" s="110" t="s">
        <v>1226</v>
      </c>
      <c r="N44" s="110" t="s">
        <v>1228</v>
      </c>
      <c r="O44" s="111" t="s">
        <v>1375</v>
      </c>
      <c r="P44" s="111" t="s">
        <v>1375</v>
      </c>
      <c r="Q44" s="112" t="s">
        <v>1376</v>
      </c>
      <c r="R44" s="112" t="s">
        <v>1376</v>
      </c>
      <c r="S44" s="113" t="s">
        <v>1377</v>
      </c>
      <c r="T44" s="151"/>
    </row>
    <row r="45" customFormat="false" ht="12.75" hidden="false" customHeight="false" outlineLevel="0" collapsed="false">
      <c r="A45" s="114"/>
      <c r="B45" s="114"/>
      <c r="C45" s="115" t="s">
        <v>1361</v>
      </c>
      <c r="D45" s="115" t="s">
        <v>1361</v>
      </c>
      <c r="E45" s="115" t="s">
        <v>1361</v>
      </c>
      <c r="F45" s="115" t="s">
        <v>1361</v>
      </c>
      <c r="G45" s="115" t="s">
        <v>1361</v>
      </c>
      <c r="H45" s="115" t="s">
        <v>1361</v>
      </c>
      <c r="I45" s="115" t="s">
        <v>1361</v>
      </c>
      <c r="J45" s="115" t="s">
        <v>1361</v>
      </c>
      <c r="K45" s="115" t="s">
        <v>1361</v>
      </c>
      <c r="L45" s="115" t="s">
        <v>1361</v>
      </c>
      <c r="M45" s="115" t="s">
        <v>1361</v>
      </c>
      <c r="N45" s="115" t="s">
        <v>1361</v>
      </c>
      <c r="O45" s="115" t="s">
        <v>1362</v>
      </c>
      <c r="P45" s="116" t="s">
        <v>1363</v>
      </c>
      <c r="Q45" s="116" t="s">
        <v>1362</v>
      </c>
      <c r="R45" s="116" t="s">
        <v>1361</v>
      </c>
      <c r="S45" s="117" t="s">
        <v>1362</v>
      </c>
    </row>
    <row r="46" customFormat="false" ht="15.75" hidden="false" customHeight="false" outlineLevel="0" collapsed="false">
      <c r="A46" s="118" t="s">
        <v>1364</v>
      </c>
      <c r="B46" s="118"/>
      <c r="C46" s="119"/>
      <c r="D46" s="119"/>
      <c r="E46" s="119"/>
      <c r="F46" s="119"/>
      <c r="G46" s="119"/>
      <c r="H46" s="119"/>
      <c r="I46" s="119"/>
      <c r="J46" s="119"/>
      <c r="K46" s="119"/>
      <c r="L46" s="119"/>
      <c r="M46" s="119"/>
      <c r="N46" s="119"/>
      <c r="O46" s="119"/>
      <c r="P46" s="152" t="n">
        <f aca="false">SUM(P7)</f>
        <v>12</v>
      </c>
      <c r="Q46" s="119"/>
      <c r="R46" s="119"/>
      <c r="S46" s="121"/>
    </row>
    <row r="47" customFormat="false" ht="12.75" hidden="false" customHeight="false" outlineLevel="0" collapsed="false">
      <c r="A47" s="146" t="s">
        <v>1365</v>
      </c>
      <c r="B47" s="123"/>
      <c r="C47" s="119" t="n">
        <f aca="false">Estimating!C52+'Project Mgmt.'!C51+SP!C51</f>
        <v>21</v>
      </c>
      <c r="D47" s="119" t="n">
        <f aca="false">Estimating!D52+'Project Mgmt.'!D51+SP!D51</f>
        <v>41</v>
      </c>
      <c r="E47" s="119" t="n">
        <f aca="false">Estimating!E52+'Project Mgmt.'!E51+SP!E51</f>
        <v>34</v>
      </c>
      <c r="F47" s="119" t="n">
        <f aca="false">Estimating!F52+'Project Mgmt.'!F51+SP!F51</f>
        <v>31</v>
      </c>
      <c r="G47" s="119" t="n">
        <f aca="false">Estimating!G52+'Project Mgmt.'!G51+SP!G51</f>
        <v>33</v>
      </c>
      <c r="H47" s="119" t="n">
        <f aca="false">Estimating!H52+'Project Mgmt.'!H51+SP!H51</f>
        <v>36</v>
      </c>
      <c r="I47" s="119" t="n">
        <f aca="false">Estimating!I52+'Project Mgmt.'!I51+SP!I51</f>
        <v>24</v>
      </c>
      <c r="J47" s="119" t="n">
        <f aca="false">Estimating!J52+'Project Mgmt.'!J51+SP!J51</f>
        <v>29</v>
      </c>
      <c r="K47" s="119" t="n">
        <f aca="false">Estimating!K52+'Project Mgmt.'!K51+SP!K51</f>
        <v>36</v>
      </c>
      <c r="L47" s="119" t="n">
        <f aca="false">Estimating!L52+'Project Mgmt.'!L51+SP!L51</f>
        <v>24</v>
      </c>
      <c r="M47" s="119" t="n">
        <f aca="false">Estimating!M52+'Project Mgmt.'!M51+SP!M51</f>
        <v>26</v>
      </c>
      <c r="N47" s="119" t="n">
        <f aca="false">Estimating!N52+'Project Mgmt.'!N51+SP!N51</f>
        <v>25</v>
      </c>
      <c r="O47" s="141" t="n">
        <f aca="false">SUM(S47/12)</f>
        <v>17.7777777777778</v>
      </c>
      <c r="P47" s="141" t="n">
        <f aca="false">SUM(R47/P$7)</f>
        <v>30</v>
      </c>
      <c r="Q47" s="141" t="n">
        <f aca="false">SUM(O47*P$7)</f>
        <v>213.333333333333</v>
      </c>
      <c r="R47" s="141" t="n">
        <f aca="false">C47+D47+E47+F47+G47+H47+I47+J47+K47+L47+M47+N47</f>
        <v>360</v>
      </c>
      <c r="S47" s="143" t="n">
        <f aca="false">SUM(S49/S48)</f>
        <v>213.333333333333</v>
      </c>
    </row>
    <row r="48" customFormat="false" ht="12.75" hidden="false" customHeight="false" outlineLevel="0" collapsed="false">
      <c r="A48" s="146" t="s">
        <v>1366</v>
      </c>
      <c r="B48" s="123"/>
      <c r="C48" s="124" t="n">
        <f aca="false">SUM(C49/C47)</f>
        <v>0.380952380952381</v>
      </c>
      <c r="D48" s="124" t="n">
        <f aca="false">SUM(D49/D47)</f>
        <v>0.414634146341463</v>
      </c>
      <c r="E48" s="124" t="n">
        <f aca="false">SUM(E49/E47)</f>
        <v>0.382352941176471</v>
      </c>
      <c r="F48" s="124" t="n">
        <f aca="false">SUM(F49/F47)</f>
        <v>0.516129032258065</v>
      </c>
      <c r="G48" s="124" t="n">
        <f aca="false">SUM(G49/G47)</f>
        <v>0.333333333333333</v>
      </c>
      <c r="H48" s="124" t="n">
        <f aca="false">SUM(H49/H47)</f>
        <v>0.416666666666667</v>
      </c>
      <c r="I48" s="124" t="n">
        <f aca="false">SUM(I49/I47)</f>
        <v>0.458333333333333</v>
      </c>
      <c r="J48" s="124" t="n">
        <f aca="false">SUM(J49/J47)</f>
        <v>0.379310344827586</v>
      </c>
      <c r="K48" s="124" t="n">
        <f aca="false">SUM(K49/K47)</f>
        <v>0.305555555555556</v>
      </c>
      <c r="L48" s="124" t="n">
        <f aca="false">SUM(L49/L47)</f>
        <v>0.333333333333333</v>
      </c>
      <c r="M48" s="124" t="n">
        <f aca="false">SUM(M49/M47)</f>
        <v>0.269230769230769</v>
      </c>
      <c r="N48" s="124" t="n">
        <f aca="false">SUM(N49/N47)</f>
        <v>0.4</v>
      </c>
      <c r="O48" s="124" t="n">
        <f aca="false">SUM(O49/O47)</f>
        <v>0.45</v>
      </c>
      <c r="P48" s="124" t="n">
        <f aca="false">SUM(P49/P47)</f>
        <v>0.383333333333333</v>
      </c>
      <c r="Q48" s="124" t="n">
        <f aca="false">SUM(Q49/Q47)</f>
        <v>0.45</v>
      </c>
      <c r="R48" s="124" t="n">
        <f aca="false">SUM(R49/R47)</f>
        <v>0.383333333333333</v>
      </c>
      <c r="S48" s="153" t="n">
        <v>0.45</v>
      </c>
    </row>
    <row r="49" s="157" customFormat="true" ht="13.5" hidden="false" customHeight="false" outlineLevel="0" collapsed="false">
      <c r="A49" s="148" t="s">
        <v>1367</v>
      </c>
      <c r="B49" s="154"/>
      <c r="C49" s="128" t="n">
        <f aca="false">Estimating!C54+'Project Mgmt.'!C53+SP!C53</f>
        <v>8</v>
      </c>
      <c r="D49" s="128" t="n">
        <f aca="false">Estimating!D54+'Project Mgmt.'!D53+SP!D53</f>
        <v>17</v>
      </c>
      <c r="E49" s="128" t="n">
        <f aca="false">Estimating!E54+'Project Mgmt.'!E53+SP!E53</f>
        <v>13</v>
      </c>
      <c r="F49" s="128" t="n">
        <f aca="false">Estimating!F54+'Project Mgmt.'!F53+SP!F53</f>
        <v>16</v>
      </c>
      <c r="G49" s="128" t="n">
        <f aca="false">Estimating!G54+'Project Mgmt.'!G53+SP!G53</f>
        <v>11</v>
      </c>
      <c r="H49" s="128" t="n">
        <f aca="false">Estimating!H54+'Project Mgmt.'!H53+SP!H53</f>
        <v>15</v>
      </c>
      <c r="I49" s="128" t="n">
        <f aca="false">Estimating!I54+'Project Mgmt.'!I53+SP!I53</f>
        <v>11</v>
      </c>
      <c r="J49" s="128" t="n">
        <f aca="false">Estimating!J54+'Project Mgmt.'!J53+SP!J53</f>
        <v>11</v>
      </c>
      <c r="K49" s="128" t="n">
        <f aca="false">Estimating!K54+'Project Mgmt.'!K53+SP!K53</f>
        <v>11</v>
      </c>
      <c r="L49" s="128" t="n">
        <f aca="false">Estimating!L54+'Project Mgmt.'!L53+SP!L53</f>
        <v>8</v>
      </c>
      <c r="M49" s="128" t="n">
        <f aca="false">Estimating!M54+'Project Mgmt.'!M53+SP!M53</f>
        <v>7</v>
      </c>
      <c r="N49" s="128" t="n">
        <f aca="false">Estimating!N54+'Project Mgmt.'!N53+SP!N53</f>
        <v>10</v>
      </c>
      <c r="O49" s="155" t="n">
        <f aca="false">SUM(S49/12)</f>
        <v>8</v>
      </c>
      <c r="P49" s="155" t="n">
        <f aca="false">SUM(R49/P$7)</f>
        <v>11.5</v>
      </c>
      <c r="Q49" s="155" t="n">
        <f aca="false">SUM(O49*P46)</f>
        <v>96</v>
      </c>
      <c r="R49" s="155" t="n">
        <f aca="false">C49+D49+E49+F49+G49+H49+I49+J49+K49+L49+M49+N49</f>
        <v>138</v>
      </c>
      <c r="S49" s="156" t="n">
        <v>96</v>
      </c>
    </row>
    <row r="50" s="157" customFormat="true" ht="12.75" hidden="false" customHeight="false" outlineLevel="0" collapsed="false">
      <c r="A50" s="2"/>
      <c r="C50" s="158"/>
      <c r="D50" s="158"/>
      <c r="E50" s="158"/>
      <c r="F50" s="158"/>
      <c r="G50" s="158"/>
      <c r="H50" s="158"/>
      <c r="I50" s="158"/>
      <c r="J50" s="158"/>
      <c r="K50" s="158"/>
      <c r="L50" s="158"/>
      <c r="M50" s="158"/>
      <c r="N50" s="158"/>
      <c r="O50" s="159"/>
      <c r="P50" s="159"/>
      <c r="Q50" s="159"/>
      <c r="R50" s="159"/>
      <c r="S50" s="160"/>
    </row>
    <row r="51" customFormat="false" ht="13.5" hidden="false" customHeight="false" outlineLevel="0" collapsed="false">
      <c r="A51" s="133"/>
      <c r="B51" s="133"/>
      <c r="C51" s="134"/>
      <c r="D51" s="134"/>
      <c r="E51" s="134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4"/>
      <c r="S51" s="134"/>
    </row>
    <row r="52" customFormat="false" ht="15.75" hidden="false" customHeight="false" outlineLevel="0" collapsed="false">
      <c r="A52" s="136" t="s">
        <v>1369</v>
      </c>
      <c r="B52" s="137"/>
      <c r="C52" s="138"/>
      <c r="D52" s="138"/>
      <c r="E52" s="138"/>
      <c r="F52" s="138"/>
      <c r="G52" s="138"/>
      <c r="H52" s="138"/>
      <c r="I52" s="138"/>
      <c r="J52" s="138"/>
      <c r="K52" s="138"/>
      <c r="L52" s="138"/>
      <c r="M52" s="138"/>
      <c r="N52" s="138"/>
      <c r="O52" s="138"/>
      <c r="P52" s="138"/>
      <c r="Q52" s="138"/>
      <c r="R52" s="138"/>
      <c r="S52" s="140"/>
    </row>
    <row r="53" s="157" customFormat="true" ht="12.75" hidden="false" customHeight="false" outlineLevel="0" collapsed="false">
      <c r="A53" s="146" t="s">
        <v>1370</v>
      </c>
      <c r="B53" s="161"/>
      <c r="C53" s="119" t="n">
        <f aca="false">Estimating!C58+'Project Mgmt.'!C57+SP!C57</f>
        <v>0</v>
      </c>
      <c r="D53" s="119" t="n">
        <f aca="false">Estimating!D58+'Project Mgmt.'!D57+SP!D57</f>
        <v>1</v>
      </c>
      <c r="E53" s="119" t="n">
        <f aca="false">Estimating!E58+'Project Mgmt.'!E57+SP!E57</f>
        <v>0</v>
      </c>
      <c r="F53" s="119" t="n">
        <f aca="false">Estimating!F58+'Project Mgmt.'!F57+SP!F57</f>
        <v>1</v>
      </c>
      <c r="G53" s="119" t="n">
        <f aca="false">Estimating!G58+'Project Mgmt.'!G57+SP!G57</f>
        <v>1</v>
      </c>
      <c r="H53" s="119" t="n">
        <f aca="false">Estimating!H58+'Project Mgmt.'!H57+SP!H57</f>
        <v>16</v>
      </c>
      <c r="I53" s="119" t="n">
        <f aca="false">Estimating!I58+'Project Mgmt.'!I57+SP!I57</f>
        <v>11</v>
      </c>
      <c r="J53" s="119" t="n">
        <f aca="false">Estimating!J58+'Project Mgmt.'!J57+SP!J57</f>
        <v>17</v>
      </c>
      <c r="K53" s="119" t="n">
        <f aca="false">Estimating!K58+'Project Mgmt.'!K57+SP!K57</f>
        <v>7</v>
      </c>
      <c r="L53" s="119" t="n">
        <f aca="false">Estimating!L58+'Project Mgmt.'!L57+SP!L57</f>
        <v>9</v>
      </c>
      <c r="M53" s="119" t="n">
        <f aca="false">Estimating!M58+'Project Mgmt.'!M57+SP!M57</f>
        <v>9</v>
      </c>
      <c r="N53" s="119" t="n">
        <f aca="false">Estimating!N58+'Project Mgmt.'!N57+SP!N57</f>
        <v>8</v>
      </c>
      <c r="O53" s="141"/>
      <c r="P53" s="141"/>
      <c r="Q53" s="141"/>
      <c r="R53" s="141" t="n">
        <f aca="false">C53+D53+E53+F53+G53+H53+I53+J53+K53+L53+M53+N53</f>
        <v>80</v>
      </c>
      <c r="S53" s="162"/>
    </row>
    <row r="54" customFormat="false" ht="12.75" hidden="false" customHeight="false" outlineLevel="0" collapsed="false">
      <c r="A54" s="144" t="s">
        <v>1371</v>
      </c>
      <c r="B54" s="123"/>
      <c r="C54" s="124" t="e">
        <f aca="false">SUM(C55/C53)</f>
        <v>#DIV/0!</v>
      </c>
      <c r="D54" s="124" t="n">
        <f aca="false">SUM(D55/D53)</f>
        <v>0</v>
      </c>
      <c r="E54" s="124" t="e">
        <f aca="false">SUM(E55/E53)</f>
        <v>#DIV/0!</v>
      </c>
      <c r="F54" s="124" t="n">
        <f aca="false">SUM(F55/F53)</f>
        <v>0</v>
      </c>
      <c r="G54" s="124" t="n">
        <f aca="false">SUM(G55/G53)</f>
        <v>0</v>
      </c>
      <c r="H54" s="124" t="n">
        <f aca="false">SUM(H55/H53)</f>
        <v>0</v>
      </c>
      <c r="I54" s="124" t="n">
        <f aca="false">SUM(I55/I53)</f>
        <v>0</v>
      </c>
      <c r="J54" s="124" t="n">
        <f aca="false">SUM(J55/J53)</f>
        <v>0</v>
      </c>
      <c r="K54" s="124" t="n">
        <f aca="false">SUM(K55/K53)</f>
        <v>0</v>
      </c>
      <c r="L54" s="124" t="n">
        <f aca="false">SUM(L55/L53)</f>
        <v>0</v>
      </c>
      <c r="M54" s="124" t="n">
        <f aca="false">SUM(M55/M53)</f>
        <v>0</v>
      </c>
      <c r="N54" s="124" t="n">
        <f aca="false">SUM(N55/N53)</f>
        <v>0</v>
      </c>
      <c r="O54" s="119"/>
      <c r="P54" s="124" t="n">
        <f aca="false">SUM(P55/P47)</f>
        <v>0</v>
      </c>
      <c r="Q54" s="119"/>
      <c r="R54" s="124" t="n">
        <f aca="false">SUM(R55/R53)</f>
        <v>0</v>
      </c>
      <c r="S54" s="121"/>
    </row>
    <row r="55" customFormat="false" ht="12.75" hidden="false" customHeight="false" outlineLevel="0" collapsed="false">
      <c r="A55" s="144" t="s">
        <v>1372</v>
      </c>
      <c r="B55" s="123"/>
      <c r="C55" s="119" t="n">
        <f aca="false">Estimating!C60+'Project Mgmt.'!C59+SP!C59</f>
        <v>0</v>
      </c>
      <c r="D55" s="119" t="n">
        <f aca="false">Estimating!D60+'Project Mgmt.'!D59+SP!D59</f>
        <v>0</v>
      </c>
      <c r="E55" s="119" t="n">
        <f aca="false">Estimating!E60+'Project Mgmt.'!E59+SP!E59</f>
        <v>0</v>
      </c>
      <c r="F55" s="119" t="n">
        <f aca="false">Estimating!F60+'Project Mgmt.'!F59+SP!F59</f>
        <v>0</v>
      </c>
      <c r="G55" s="119" t="n">
        <f aca="false">Estimating!G60+'Project Mgmt.'!G59+SP!G59</f>
        <v>0</v>
      </c>
      <c r="H55" s="119" t="n">
        <f aca="false">Estimating!H60+'Project Mgmt.'!H59+SP!H59</f>
        <v>0</v>
      </c>
      <c r="I55" s="119" t="n">
        <f aca="false">Estimating!I60+'Project Mgmt.'!I59+SP!I59</f>
        <v>0</v>
      </c>
      <c r="J55" s="119" t="n">
        <f aca="false">Estimating!J60+'Project Mgmt.'!J59+SP!J59</f>
        <v>0</v>
      </c>
      <c r="K55" s="119" t="n">
        <f aca="false">Estimating!K60+'Project Mgmt.'!K59+SP!K59</f>
        <v>0</v>
      </c>
      <c r="L55" s="119" t="n">
        <f aca="false">Estimating!L60+'Project Mgmt.'!L59+SP!L59</f>
        <v>0</v>
      </c>
      <c r="M55" s="119" t="n">
        <f aca="false">Estimating!M60+'Project Mgmt.'!M59+SP!M59</f>
        <v>0</v>
      </c>
      <c r="N55" s="119" t="n">
        <f aca="false">Estimating!N60+'Project Mgmt.'!N59+SP!N59</f>
        <v>0</v>
      </c>
      <c r="O55" s="119"/>
      <c r="P55" s="119" t="n">
        <f aca="false">SUM(R55/P46)</f>
        <v>0</v>
      </c>
      <c r="Q55" s="119"/>
      <c r="R55" s="141" t="n">
        <f aca="false">C55+D55+E55+F55+G55+H55+I55+J55+K55+L55+M55+N55</f>
        <v>0</v>
      </c>
      <c r="S55" s="121"/>
    </row>
    <row r="56" customFormat="false" ht="12.75" hidden="false" customHeight="false" outlineLevel="0" collapsed="false">
      <c r="A56" s="146"/>
      <c r="B56" s="123"/>
      <c r="C56" s="119"/>
      <c r="D56" s="119"/>
      <c r="E56" s="119"/>
      <c r="F56" s="119"/>
      <c r="G56" s="119"/>
      <c r="H56" s="119"/>
      <c r="I56" s="119"/>
      <c r="J56" s="119"/>
      <c r="K56" s="119"/>
      <c r="L56" s="119"/>
      <c r="M56" s="119"/>
      <c r="N56" s="119"/>
      <c r="O56" s="119"/>
      <c r="P56" s="119"/>
      <c r="Q56" s="119"/>
      <c r="R56" s="119"/>
      <c r="S56" s="121"/>
    </row>
    <row r="57" customFormat="false" ht="12.75" hidden="false" customHeight="false" outlineLevel="0" collapsed="false">
      <c r="A57" s="144" t="s">
        <v>1373</v>
      </c>
      <c r="B57" s="123"/>
      <c r="C57" s="124" t="n">
        <f aca="false">SUM(C58/C47)</f>
        <v>0.380952380952381</v>
      </c>
      <c r="D57" s="124" t="n">
        <f aca="false">SUM(D58/D47)</f>
        <v>0.414634146341463</v>
      </c>
      <c r="E57" s="124" t="n">
        <f aca="false">SUM(E58/E47)</f>
        <v>0.382352941176471</v>
      </c>
      <c r="F57" s="124" t="n">
        <f aca="false">SUM(F58/F47)</f>
        <v>0.516129032258065</v>
      </c>
      <c r="G57" s="124" t="n">
        <f aca="false">SUM(G58/G47)</f>
        <v>0.333333333333333</v>
      </c>
      <c r="H57" s="124" t="n">
        <f aca="false">SUM(H58/H47)</f>
        <v>0.416666666666667</v>
      </c>
      <c r="I57" s="124" t="n">
        <f aca="false">SUM(I58/I47)</f>
        <v>0.458333333333333</v>
      </c>
      <c r="J57" s="124" t="n">
        <f aca="false">SUM(J58/J47)</f>
        <v>0.379310344827586</v>
      </c>
      <c r="K57" s="124" t="n">
        <f aca="false">SUM(K58/K47)</f>
        <v>0.305555555555556</v>
      </c>
      <c r="L57" s="124" t="n">
        <f aca="false">SUM(L58/L47)</f>
        <v>0.333333333333333</v>
      </c>
      <c r="M57" s="124" t="n">
        <f aca="false">SUM(M58/M47)</f>
        <v>0.269230769230769</v>
      </c>
      <c r="N57" s="124" t="n">
        <f aca="false">SUM(N58/N47)</f>
        <v>0.4</v>
      </c>
      <c r="O57" s="124" t="n">
        <f aca="false">SUM(O48)</f>
        <v>0.45</v>
      </c>
      <c r="P57" s="124" t="n">
        <f aca="false">SUM(P58/P47)</f>
        <v>0.383333333333333</v>
      </c>
      <c r="Q57" s="124" t="n">
        <f aca="false">SUM(Q48)</f>
        <v>0.45</v>
      </c>
      <c r="R57" s="124" t="n">
        <f aca="false">SUM(R58/R47)</f>
        <v>0.383333333333333</v>
      </c>
      <c r="S57" s="121"/>
    </row>
    <row r="58" customFormat="false" ht="13.5" hidden="false" customHeight="false" outlineLevel="0" collapsed="false">
      <c r="A58" s="148" t="s">
        <v>1374</v>
      </c>
      <c r="B58" s="127"/>
      <c r="C58" s="128" t="n">
        <f aca="false">SUM(C49+C55)</f>
        <v>8</v>
      </c>
      <c r="D58" s="128" t="n">
        <f aca="false">SUM(D49+D55)</f>
        <v>17</v>
      </c>
      <c r="E58" s="128" t="n">
        <f aca="false">SUM(E49+E55)</f>
        <v>13</v>
      </c>
      <c r="F58" s="128" t="n">
        <f aca="false">SUM(F49+F55)</f>
        <v>16</v>
      </c>
      <c r="G58" s="128" t="n">
        <f aca="false">SUM(G49+G55)</f>
        <v>11</v>
      </c>
      <c r="H58" s="128" t="n">
        <f aca="false">SUM(H49+H55)</f>
        <v>15</v>
      </c>
      <c r="I58" s="128" t="n">
        <f aca="false">SUM(I49+I55)</f>
        <v>11</v>
      </c>
      <c r="J58" s="128" t="n">
        <f aca="false">SUM(J49+J55)</f>
        <v>11</v>
      </c>
      <c r="K58" s="128" t="n">
        <f aca="false">SUM(K49+K55)</f>
        <v>11</v>
      </c>
      <c r="L58" s="128" t="n">
        <f aca="false">SUM(L49+L55)</f>
        <v>8</v>
      </c>
      <c r="M58" s="128" t="n">
        <f aca="false">SUM(M49+M55)</f>
        <v>7</v>
      </c>
      <c r="N58" s="128" t="n">
        <f aca="false">SUM(N49+N55)</f>
        <v>10</v>
      </c>
      <c r="O58" s="128" t="n">
        <f aca="false">SUM(O49)</f>
        <v>8</v>
      </c>
      <c r="P58" s="128" t="n">
        <f aca="false">SUM(R58/P46)</f>
        <v>11.5</v>
      </c>
      <c r="Q58" s="128" t="n">
        <f aca="false">SUM(Q49)</f>
        <v>96</v>
      </c>
      <c r="R58" s="155" t="n">
        <f aca="false">C58+D58+E58+F58+G58+H58+I58+J58+K58+L58+M58+N58</f>
        <v>138</v>
      </c>
      <c r="S58" s="163"/>
    </row>
  </sheetData>
  <mergeCells count="10">
    <mergeCell ref="A1:S1"/>
    <mergeCell ref="A2:S2"/>
    <mergeCell ref="A3:S3"/>
    <mergeCell ref="A4:S4"/>
    <mergeCell ref="A5:B5"/>
    <mergeCell ref="A6:B6"/>
    <mergeCell ref="A7:B7"/>
    <mergeCell ref="A44:B44"/>
    <mergeCell ref="A45:B45"/>
    <mergeCell ref="A46:B46"/>
  </mergeCells>
  <printOptions headings="false" gridLines="false" gridLinesSet="true" horizontalCentered="true" verticalCentered="false"/>
  <pageMargins left="0.470138888888889" right="0.25" top="0.5" bottom="0.5" header="0.511805555555555" footer="0.511805555555555"/>
  <pageSetup paperSize="5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2.75" zeroHeight="false" outlineLevelRow="0" outlineLevelCol="0"/>
  <cols>
    <col collapsed="false" customWidth="true" hidden="false" outlineLevel="0" max="1" min="1" style="0" width="2.57"/>
    <col collapsed="false" customWidth="true" hidden="false" outlineLevel="0" max="2" min="2" style="0" width="20.57"/>
    <col collapsed="false" customWidth="true" hidden="false" outlineLevel="0" max="3" min="3" style="0" width="12.42"/>
    <col collapsed="false" customWidth="true" hidden="false" outlineLevel="0" max="4" min="4" style="0" width="10.99"/>
    <col collapsed="false" customWidth="true" hidden="false" outlineLevel="0" max="5" min="5" style="0" width="12.42"/>
    <col collapsed="false" customWidth="true" hidden="false" outlineLevel="0" max="6" min="6" style="0" width="10.99"/>
    <col collapsed="false" customWidth="true" hidden="false" outlineLevel="0" max="7" min="7" style="0" width="11.99"/>
    <col collapsed="false" customWidth="true" hidden="false" outlineLevel="0" max="8" min="8" style="0" width="10.99"/>
    <col collapsed="false" customWidth="false" hidden="false" outlineLevel="0" max="15" min="9" style="0" width="11.57"/>
    <col collapsed="false" customWidth="true" hidden="false" outlineLevel="0" max="16" min="16" style="0" width="11.99"/>
    <col collapsed="false" customWidth="true" hidden="false" outlineLevel="0" max="17" min="17" style="0" width="12.57"/>
    <col collapsed="false" customWidth="true" hidden="false" outlineLevel="0" max="18" min="18" style="0" width="13.43"/>
    <col collapsed="false" customWidth="true" hidden="false" outlineLevel="0" max="19" min="19" style="0" width="12.57"/>
    <col collapsed="false" customWidth="true" hidden="true" outlineLevel="0" max="20" min="20" style="0" width="11.99"/>
    <col collapsed="false" customWidth="true" hidden="false" outlineLevel="0" max="1025" min="21" style="0" width="8.67"/>
  </cols>
  <sheetData>
    <row r="1" customFormat="false" ht="18" hidden="false" customHeight="false" outlineLevel="0" collapsed="false">
      <c r="A1" s="106" t="s">
        <v>1353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</row>
    <row r="2" customFormat="false" ht="15.75" hidden="false" customHeight="false" outlineLevel="0" collapsed="false">
      <c r="A2" s="107" t="s">
        <v>1354</v>
      </c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</row>
    <row r="3" customFormat="false" ht="15.75" hidden="false" customHeight="false" outlineLevel="0" collapsed="false">
      <c r="A3" s="107" t="s">
        <v>1378</v>
      </c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</row>
    <row r="4" customFormat="false" ht="13.5" hidden="false" customHeight="false" outlineLevel="0" collapsed="false">
      <c r="A4" s="108"/>
      <c r="B4" s="108"/>
      <c r="C4" s="108"/>
      <c r="D4" s="108"/>
      <c r="E4" s="108"/>
      <c r="F4" s="108"/>
      <c r="G4" s="108"/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</row>
    <row r="5" customFormat="false" ht="12.75" hidden="false" customHeight="false" outlineLevel="0" collapsed="false">
      <c r="A5" s="109"/>
      <c r="B5" s="109"/>
      <c r="C5" s="110" t="s">
        <v>1356</v>
      </c>
      <c r="D5" s="110" t="s">
        <v>1200</v>
      </c>
      <c r="E5" s="110" t="s">
        <v>1203</v>
      </c>
      <c r="F5" s="110" t="s">
        <v>1206</v>
      </c>
      <c r="G5" s="110" t="s">
        <v>1212</v>
      </c>
      <c r="H5" s="110" t="s">
        <v>1357</v>
      </c>
      <c r="I5" s="110" t="s">
        <v>1218</v>
      </c>
      <c r="J5" s="110" t="s">
        <v>1221</v>
      </c>
      <c r="K5" s="110" t="s">
        <v>1223</v>
      </c>
      <c r="L5" s="110" t="s">
        <v>1225</v>
      </c>
      <c r="M5" s="110" t="s">
        <v>1226</v>
      </c>
      <c r="N5" s="110" t="s">
        <v>1228</v>
      </c>
      <c r="O5" s="111" t="str">
        <f aca="false">('EST. V.F.'!O5)</f>
        <v>2019 Monthly</v>
      </c>
      <c r="P5" s="111" t="str">
        <f aca="false">('EST. V.F.'!P5)</f>
        <v>2019 Monthly</v>
      </c>
      <c r="Q5" s="111" t="str">
        <f aca="false">('EST. V.F.'!Q5)</f>
        <v>2019 To Date</v>
      </c>
      <c r="R5" s="111" t="str">
        <f aca="false">('EST. V.F.'!R5)</f>
        <v>2019 To Date</v>
      </c>
      <c r="S5" s="111" t="str">
        <f aca="false">('EST. V.F.'!S5)</f>
        <v>2018 Annual</v>
      </c>
      <c r="T5" s="164" t="s">
        <v>1192</v>
      </c>
      <c r="U5" s="151"/>
    </row>
    <row r="6" customFormat="false" ht="12.75" hidden="false" customHeight="false" outlineLevel="0" collapsed="false">
      <c r="A6" s="114"/>
      <c r="B6" s="114"/>
      <c r="C6" s="115" t="s">
        <v>1361</v>
      </c>
      <c r="D6" s="115" t="s">
        <v>1361</v>
      </c>
      <c r="E6" s="115" t="s">
        <v>1361</v>
      </c>
      <c r="F6" s="115" t="s">
        <v>1361</v>
      </c>
      <c r="G6" s="115" t="s">
        <v>1361</v>
      </c>
      <c r="H6" s="115" t="s">
        <v>1361</v>
      </c>
      <c r="I6" s="115" t="s">
        <v>1361</v>
      </c>
      <c r="J6" s="115" t="s">
        <v>1361</v>
      </c>
      <c r="K6" s="115" t="s">
        <v>1361</v>
      </c>
      <c r="L6" s="115" t="s">
        <v>1361</v>
      </c>
      <c r="M6" s="115" t="s">
        <v>1361</v>
      </c>
      <c r="N6" s="115" t="s">
        <v>1361</v>
      </c>
      <c r="O6" s="115" t="s">
        <v>1362</v>
      </c>
      <c r="P6" s="116" t="s">
        <v>1363</v>
      </c>
      <c r="Q6" s="116" t="s">
        <v>1362</v>
      </c>
      <c r="R6" s="116" t="s">
        <v>1361</v>
      </c>
      <c r="S6" s="117" t="s">
        <v>1362</v>
      </c>
      <c r="T6" s="164"/>
    </row>
    <row r="7" customFormat="false" ht="15.75" hidden="false" customHeight="false" outlineLevel="0" collapsed="false">
      <c r="A7" s="118" t="s">
        <v>1364</v>
      </c>
      <c r="B7" s="118"/>
      <c r="C7" s="119"/>
      <c r="D7" s="119"/>
      <c r="E7" s="119"/>
      <c r="F7" s="119"/>
      <c r="G7" s="119"/>
      <c r="H7" s="119"/>
      <c r="I7" s="119"/>
      <c r="J7" s="119"/>
      <c r="K7" s="119"/>
      <c r="L7" s="119"/>
      <c r="M7" s="119"/>
      <c r="N7" s="119"/>
      <c r="O7" s="119"/>
      <c r="P7" s="152" t="n">
        <f aca="false">'EST. V.F.'!P7</f>
        <v>12</v>
      </c>
      <c r="Q7" s="119"/>
      <c r="R7" s="119"/>
      <c r="S7" s="121"/>
      <c r="T7" s="165"/>
    </row>
    <row r="8" customFormat="false" ht="12.75" hidden="false" customHeight="false" outlineLevel="0" collapsed="false">
      <c r="A8" s="146" t="s">
        <v>1365</v>
      </c>
      <c r="B8" s="123"/>
      <c r="C8" s="166" t="n">
        <f aca="false" t="array" ref="C8:C8">SUM(IF('Bid Log'!$M$2:$M$402=Tables!$G3,IF('Bid Log'!$O$2:$O$402=Tables!$W2:$AZ2,'Bid Log'!$P$2:$P$402)))</f>
        <v>4044022</v>
      </c>
      <c r="D8" s="166" t="n">
        <f aca="false" t="array" ref="D8:D8">SUM(IF('Bid Log'!$M$2:$M$402=Tables!$G3,IF('Bid Log'!$O$2:$O$402=Tables!$W3:$BA3,'Bid Log'!$P$2:$P$402)))</f>
        <v>5608814</v>
      </c>
      <c r="E8" s="166" t="n">
        <f aca="false" t="array" ref="E8:E8">SUM(IF('Bid Log'!$M$2:$M$402=Tables!$G3,IF('Bid Log'!$O$2:$O$402=Tables!$W4:$AZ4,'Bid Log'!$P$2:$P$402)))</f>
        <v>4387347</v>
      </c>
      <c r="F8" s="166" t="n">
        <f aca="false" t="array" ref="F8:F8">SUM(IF('Bid Log'!$M$2:$M$402=Tables!$G3,IF('Bid Log'!$O$2:$O$402=Tables!$W5:$BA5,'Bid Log'!$P$2:$P$402)))</f>
        <v>1723497</v>
      </c>
      <c r="G8" s="166" t="n">
        <f aca="false" t="array" ref="G8:G8">SUM(IF('Bid Log'!$M$2:$M$402=Tables!$G3,IF('Bid Log'!$O$2:$O$402=Tables!$W6:$BA6,'Bid Log'!$P$2:$P$402)))</f>
        <v>8555609</v>
      </c>
      <c r="H8" s="166" t="n">
        <f aca="false" t="array" ref="H8:H8">SUM(IF('Bid Log'!$M$2:$M$402=Tables!$G3,IF('Bid Log'!$O$2:$O$402=Tables!$W7:$AX7,'Bid Log'!$P$2:$P$402)))</f>
        <v>8645339</v>
      </c>
      <c r="I8" s="166" t="n">
        <f aca="false" t="array" ref="I8:I8">SUM(IF('Bid Log'!$M$2:$M$402=Tables!$G3,IF('Bid Log'!$O$2:$O$402=Tables!$W8:$BA8,'Bid Log'!$P$2:$P$402)))</f>
        <v>2855810</v>
      </c>
      <c r="J8" s="166" t="n">
        <f aca="false" t="array" ref="J8:J8">SUM(IF('Bid Log'!$M$2:$M$402=Tables!$G3,IF('Bid Log'!$O$2:$O$402=Tables!$W9:$AZ9,'Bid Log'!$P$2:$P$402)))</f>
        <v>25240821</v>
      </c>
      <c r="K8" s="166" t="n">
        <f aca="false" t="array" ref="K8:K8">SUM(IF('Bid Log'!$M$2:$M$402=Tables!$G3,IF('Bid Log'!$O$2:$O$402=Tables!$W10:$BA10,'Bid Log'!$P$2:$P$402)))</f>
        <v>2800782</v>
      </c>
      <c r="L8" s="166" t="n">
        <f aca="false" t="array" ref="L8:L8">SUM(IF('Bid Log'!$M$2:$M$402=Tables!$G3,IF('Bid Log'!$O$2:$O$402=Tables!$W11:$AZ11,'Bid Log'!$P$2:$P$402)))</f>
        <v>3140166</v>
      </c>
      <c r="M8" s="166" t="n">
        <f aca="false" t="array" ref="M8:M8">SUM(IF('Bid Log'!$M$2:$M$402=Tables!$G3,IF('Bid Log'!$O$2:$O$402=Tables!$W12:$BA12,'Bid Log'!$P$2:$P$402)))</f>
        <v>2322453</v>
      </c>
      <c r="N8" s="166" t="n">
        <f aca="false" t="array" ref="N8:N8">SUM(IF('Bid Log'!$M$2:$M$402=Tables!$G3,IF('Bid Log'!$O$2:$O$402=Tables!$W13:$BA13,'Bid Log'!$P$2:$P$402)))</f>
        <v>554064</v>
      </c>
      <c r="O8" s="141" t="n">
        <f aca="false">SUM(S8/12)</f>
        <v>8333333.33333333</v>
      </c>
      <c r="P8" s="141" t="n">
        <f aca="false">SUM(R8/P$7)</f>
        <v>5823227</v>
      </c>
      <c r="Q8" s="141" t="n">
        <f aca="false">SUM(O8*P$7)</f>
        <v>100000000</v>
      </c>
      <c r="R8" s="141" t="n">
        <f aca="false">C8+D8+E8+F8+G8+H8+I8+J8+K8+L8+M8+N8</f>
        <v>69878724</v>
      </c>
      <c r="S8" s="143" t="n">
        <f aca="false">SUM(S10/S9)</f>
        <v>100000000</v>
      </c>
      <c r="T8" s="167" t="e">
        <f aca="false">SUM(R8+#REF!)</f>
        <v>#REF!</v>
      </c>
    </row>
    <row r="9" customFormat="false" ht="12.75" hidden="false" customHeight="false" outlineLevel="0" collapsed="false">
      <c r="A9" s="146" t="s">
        <v>1366</v>
      </c>
      <c r="B9" s="123"/>
      <c r="C9" s="124" t="n">
        <f aca="false">SUM(C10/C8)</f>
        <v>0.222776977968963</v>
      </c>
      <c r="D9" s="124" t="n">
        <f aca="false">SUM(D10/D8)</f>
        <v>0.375633957553237</v>
      </c>
      <c r="E9" s="124" t="n">
        <f aca="false">SUM(E10/E8)</f>
        <v>0.513481153872716</v>
      </c>
      <c r="F9" s="124" t="n">
        <f aca="false">SUM(F10/F8)</f>
        <v>0.200450595504373</v>
      </c>
      <c r="G9" s="124" t="n">
        <f aca="false">SUM(G10/G8)</f>
        <v>0.558317940897019</v>
      </c>
      <c r="H9" s="124" t="n">
        <f aca="false">SUM(H10/H8)</f>
        <v>0.55719538586052</v>
      </c>
      <c r="I9" s="124" t="n">
        <f aca="false">SUM(I10/I8)</f>
        <v>0.275913663724127</v>
      </c>
      <c r="J9" s="124" t="n">
        <f aca="false">SUM(J10/J8)</f>
        <v>0.659067310053029</v>
      </c>
      <c r="K9" s="124" t="n">
        <f aca="false">SUM(K10/K8)</f>
        <v>0.854399592685186</v>
      </c>
      <c r="L9" s="124" t="n">
        <f aca="false">SUM(L10/L8)</f>
        <v>0.724102483754044</v>
      </c>
      <c r="M9" s="124" t="n">
        <f aca="false">SUM(M10/M8)</f>
        <v>0.273173235367949</v>
      </c>
      <c r="N9" s="124" t="n">
        <f aca="false">SUM(N10/N8)</f>
        <v>0</v>
      </c>
      <c r="O9" s="124" t="n">
        <f aca="false">SUM(O10/O8)</f>
        <v>0.18</v>
      </c>
      <c r="P9" s="124" t="n">
        <f aca="false">SUM(P10/P8)</f>
        <v>0.542719454923075</v>
      </c>
      <c r="Q9" s="124" t="n">
        <f aca="false">SUM(Q10/Q8)</f>
        <v>0.18</v>
      </c>
      <c r="R9" s="124" t="n">
        <f aca="false">SUM(R10/R8)</f>
        <v>0.542719454923075</v>
      </c>
      <c r="S9" s="153" t="n">
        <v>0.18</v>
      </c>
      <c r="T9" s="168" t="e">
        <f aca="false" t="array" ref="T9:T9">SUM(T10/T8)</f>
        <v>#REF!</v>
      </c>
    </row>
    <row r="10" s="157" customFormat="true" ht="13.5" hidden="false" customHeight="false" outlineLevel="0" collapsed="false">
      <c r="A10" s="148" t="s">
        <v>1367</v>
      </c>
      <c r="B10" s="154"/>
      <c r="C10" s="169" t="n">
        <f aca="false" t="array" ref="C10:C10">SUM(IF('Bid Log'!$AA$2:$AA$402=Tables!$J$3,IF('Bid Log'!$M$2:$M$402=Tables!$G3,IF('Bid Log'!$O$2:$O$402=Tables!$W2:$AZ2,'Bid Log'!$P$2:$P$402))))</f>
        <v>900915</v>
      </c>
      <c r="D10" s="169" t="n">
        <f aca="false" t="array" ref="D10:D10">SUM(IF('Bid Log'!$AA$2:$AA$402=Tables!$J$3,IF('Bid Log'!$M$2:$M$402=Tables!$G3,IF('Bid Log'!$O$2:$O$402=Tables!$W3:$BA3,'Bid Log'!$P$2:$P$402))))</f>
        <v>2106861</v>
      </c>
      <c r="E10" s="169" t="n">
        <f aca="false" t="array" ref="E10:E10">SUM(IF('Bid Log'!$AA$2:$AA$402=Tables!$J$3,IF('Bid Log'!$M$2:$M$402=Tables!$G3,IF('Bid Log'!$O$2:$O$402=Tables!$W4:$AZ4,'Bid Log'!$P$2:$P$402))))</f>
        <v>2252820</v>
      </c>
      <c r="F10" s="169" t="n">
        <f aca="false" t="array" ref="F10:F10">SUM(IF('Bid Log'!$AA$2:$AA$402=Tables!$J$3,IF('Bid Log'!$M$2:$M$402=Tables!$G3,IF('Bid Log'!$O$2:$O$402=Tables!$W5:$BA5,'Bid Log'!$P$2:$P$402))))</f>
        <v>345476</v>
      </c>
      <c r="G10" s="169" t="n">
        <f aca="false" t="array" ref="G10:G10">SUM(IF('Bid Log'!$AA$2:$AA$402=Tables!$J$3,IF('Bid Log'!$M$2:$M$402=Tables!$G3,IF('Bid Log'!$O$2:$O$402=Tables!$W6:$BA6,'Bid Log'!$P$2:$P$402))))</f>
        <v>4776750</v>
      </c>
      <c r="H10" s="169" t="n">
        <f aca="false" t="array" ref="H10:H10">SUM(IF('Bid Log'!$AA$2:$AA$402=Tables!$J$3,IF('Bid Log'!$M$2:$M$402=Tables!$G3,IF('Bid Log'!$O$2:$O$402=Tables!$W7:$AX7,'Bid Log'!$P$2:$P$402))))</f>
        <v>4817143</v>
      </c>
      <c r="I10" s="169" t="n">
        <f aca="false" t="array" ref="I10:I10">SUM(IF('Bid Log'!$AA$2:$AA$402=Tables!$J$3,IF('Bid Log'!$M$2:$M$402=Tables!$G3,IF('Bid Log'!$O$2:$O$402=Tables!$W8:$BA8,'Bid Log'!$P$2:$P$402))))</f>
        <v>787957</v>
      </c>
      <c r="J10" s="169" t="n">
        <f aca="false" t="array" ref="J10:J10">SUM(IF('Bid Log'!$AA$2:$AA$402=Tables!$J$3,IF('Bid Log'!$M$2:$M$402=Tables!$G3,IF('Bid Log'!$O$2:$O$402=Tables!$W9:$AZ9,'Bid Log'!$P$2:$P$402))))</f>
        <v>16635400</v>
      </c>
      <c r="K10" s="169" t="n">
        <f aca="false" t="array" ref="K10:K10">SUM(IF('Bid Log'!$AA$2:$AA$402=Tables!$J$3,IF('Bid Log'!$M$2:$M$402=Tables!$G3,IF('Bid Log'!$O$2:$O$402=Tables!$W10:$BA10,'Bid Log'!$P$2:$P$402))))</f>
        <v>2392987</v>
      </c>
      <c r="L10" s="169" t="n">
        <f aca="false" t="array" ref="L10:L10">SUM(IF('Bid Log'!$AA$2:$AA$402=Tables!$J$3,IF('Bid Log'!$M$2:$M$402=Tables!$G3,IF('Bid Log'!$O$2:$O$402=Tables!$W11:$AZ11,'Bid Log'!$P$2:$P$402))))</f>
        <v>2273802</v>
      </c>
      <c r="M10" s="169" t="n">
        <f aca="false" t="array" ref="M10:M10">SUM(IF('Bid Log'!$AA$2:$AA$402=Tables!$J$3,IF('Bid Log'!$M$2:$M$402=Tables!$G3,IF('Bid Log'!$O$2:$O$402=Tables!$W12:$BA12,'Bid Log'!$P$2:$P$402))))</f>
        <v>634432</v>
      </c>
      <c r="N10" s="169" t="n">
        <f aca="false" t="array" ref="N10:N10">SUM(IF('Bid Log'!$AA$2:$AA$402=Tables!$J$3,IF('Bid Log'!$M$2:$M$402=Tables!$G3,IF('Bid Log'!$O$2:$O$402=Tables!$W13:$BA13,'Bid Log'!$P$2:$P$402))))</f>
        <v>0</v>
      </c>
      <c r="O10" s="155" t="n">
        <f aca="false">SUM(S10/12)</f>
        <v>1500000</v>
      </c>
      <c r="P10" s="155" t="n">
        <f aca="false">SUM(R10/P$7)</f>
        <v>3160378.58333333</v>
      </c>
      <c r="Q10" s="155" t="n">
        <f aca="false">SUM(O10*P7)</f>
        <v>18000000</v>
      </c>
      <c r="R10" s="155" t="n">
        <f aca="false">C10+D10+E10+F10+G10+H10+I10+J10+K10+L10+M10+N10</f>
        <v>37924543</v>
      </c>
      <c r="S10" s="156" t="n">
        <v>18000000</v>
      </c>
      <c r="T10" s="167" t="e">
        <f aca="false">SUM(R10+#REF!)</f>
        <v>#REF!</v>
      </c>
    </row>
    <row r="11" s="157" customFormat="true" ht="12.75" hidden="false" customHeight="false" outlineLevel="0" collapsed="false">
      <c r="A11" s="2"/>
      <c r="C11" s="158"/>
      <c r="D11" s="158"/>
      <c r="E11" s="158"/>
      <c r="F11" s="158"/>
      <c r="G11" s="158"/>
      <c r="H11" s="158"/>
      <c r="I11" s="158"/>
      <c r="J11" s="158"/>
      <c r="K11" s="158"/>
      <c r="L11" s="158"/>
      <c r="M11" s="158"/>
      <c r="N11" s="158"/>
      <c r="O11" s="159"/>
      <c r="P11" s="159"/>
      <c r="Q11" s="159"/>
      <c r="R11" s="159"/>
      <c r="S11" s="160"/>
      <c r="T11" s="167"/>
    </row>
    <row r="12" customFormat="false" ht="13.5" hidden="false" customHeight="false" outlineLevel="0" collapsed="false">
      <c r="A12" s="133"/>
      <c r="B12" s="133"/>
      <c r="C12" s="134"/>
      <c r="D12" s="134"/>
      <c r="E12" s="134"/>
      <c r="F12" s="134"/>
      <c r="G12" s="134"/>
      <c r="H12" s="134"/>
      <c r="I12" s="134"/>
      <c r="J12" s="134"/>
      <c r="K12" s="134"/>
      <c r="L12" s="134"/>
      <c r="M12" s="134"/>
      <c r="N12" s="134"/>
      <c r="O12" s="134"/>
      <c r="P12" s="134"/>
      <c r="Q12" s="134"/>
      <c r="R12" s="134"/>
      <c r="S12" s="134"/>
      <c r="T12" s="167"/>
    </row>
    <row r="13" customFormat="false" ht="15.75" hidden="false" customHeight="false" outlineLevel="0" collapsed="false">
      <c r="A13" s="136" t="s">
        <v>1369</v>
      </c>
      <c r="B13" s="137"/>
      <c r="C13" s="138"/>
      <c r="D13" s="138"/>
      <c r="E13" s="138"/>
      <c r="F13" s="138"/>
      <c r="G13" s="138"/>
      <c r="H13" s="138"/>
      <c r="I13" s="138"/>
      <c r="J13" s="138"/>
      <c r="K13" s="138"/>
      <c r="L13" s="138"/>
      <c r="M13" s="138"/>
      <c r="N13" s="138"/>
      <c r="O13" s="138"/>
      <c r="P13" s="138"/>
      <c r="Q13" s="138"/>
      <c r="R13" s="138"/>
      <c r="S13" s="140"/>
    </row>
    <row r="14" s="157" customFormat="true" ht="12.75" hidden="false" customHeight="false" outlineLevel="0" collapsed="false">
      <c r="A14" s="146" t="s">
        <v>1370</v>
      </c>
      <c r="B14" s="161"/>
      <c r="C14" s="166" t="n">
        <f aca="false" t="array" ref="C14:C14">SUM(IF('Bid Log'!$AA$2:$AA$402=Tables!$J$5,IF('Bid Log'!$M$2:$M$402=Tables!$G3,IF('Bid Log'!$O$2:$O$402=Tables!$W2:$AZ2,'Bid Log'!$P$2:$P$402))))</f>
        <v>0</v>
      </c>
      <c r="D14" s="166" t="n">
        <f aca="false" t="array" ref="D14:D14">SUM(IF('Bid Log'!$AA$2:$AA$402=Tables!$J$5,IF('Bid Log'!$M$2:$M$402=Tables!$G3,IF('Bid Log'!$O$2:$O$402=Tables!$W3:$BA3,'Bid Log'!$P$2:$P$402))))</f>
        <v>0</v>
      </c>
      <c r="E14" s="166" t="n">
        <f aca="false" t="array" ref="E14:E14">SUM(IF('Bid Log'!$AA$2:$AA$402=Tables!$J$5,IF('Bid Log'!$M$2:$M$402=Tables!$G3,IF('Bid Log'!$O$2:$O$402=Tables!$W4:$AZ4,'Bid Log'!$P$2:$P$402))))</f>
        <v>0</v>
      </c>
      <c r="F14" s="166" t="n">
        <f aca="false" t="array" ref="F14:F14">SUM(IF('Bid Log'!$AA$2:$AA$402=Tables!$J$5,IF('Bid Log'!$M$2:$M$402=Tables!$G3,IF('Bid Log'!$O$2:$O$402=Tables!$W5:$BA5,'Bid Log'!$P$2:$P$402))))</f>
        <v>0</v>
      </c>
      <c r="G14" s="166" t="n">
        <f aca="false" t="array" ref="G14:G14">SUM(IF('Bid Log'!$AA$2:$AA$402=Tables!$J$5,IF('Bid Log'!$M$2:$M$402=Tables!$G3,IF('Bid Log'!$O$2:$O$402=Tables!$W6:$BA6,'Bid Log'!$P$2:$P$402))))</f>
        <v>0</v>
      </c>
      <c r="H14" s="166" t="n">
        <f aca="false" t="array" ref="H14:H14">SUM(IF('Bid Log'!$AA$2:$AA$402=Tables!$J$5,IF('Bid Log'!$M$2:$M$402=Tables!$G3,IF('Bid Log'!$O$2:$O$402=Tables!$W7:$AX7,'Bid Log'!$P$2:$P$402))))</f>
        <v>2262442</v>
      </c>
      <c r="I14" s="166" t="n">
        <f aca="false" t="array" ref="I14:I14">SUM(IF('Bid Log'!$AA$2:$AA$402=Tables!$J$5,IF('Bid Log'!$M$2:$M$402=Tables!$G3,IF('Bid Log'!$O$2:$O$402=Tables!$W8:$BA8,'Bid Log'!$P$2:$P$402))))</f>
        <v>308897</v>
      </c>
      <c r="J14" s="166" t="n">
        <f aca="false" t="array" ref="J14:J14">SUM(IF('Bid Log'!$AA$2:$AA$402=Tables!$J$5,IF('Bid Log'!$M$2:$M$402=Tables!$G3,IF('Bid Log'!$O$2:$O$402=Tables!$W9:$AZ9,'Bid Log'!$P$2:$P$402))))</f>
        <v>8605421</v>
      </c>
      <c r="K14" s="166" t="n">
        <f aca="false" t="array" ref="K14:K14">SUM(IF('Bid Log'!$AA$2:$AA$402=Tables!$J$5,IF('Bid Log'!$M$2:$M$402=Tables!$G3,IF('Bid Log'!$O$2:$O$402=Tables!$W10:$BA10,'Bid Log'!$P$2:$P$402))))</f>
        <v>407795</v>
      </c>
      <c r="L14" s="166" t="n">
        <f aca="false" t="array" ref="L14:L14">SUM(IF('Bid Log'!$AA$2:$AA$402=Tables!$J$5,IF('Bid Log'!$M$2:$M$402=Tables!$G3,IF('Bid Log'!$O$2:$O$402=Tables!$W11:$AZ11,'Bid Log'!$P$2:$P$402))))</f>
        <v>758725</v>
      </c>
      <c r="M14" s="166" t="n">
        <f aca="false" t="array" ref="M14:M14">SUM(IF('Bid Log'!$AA$2:$AA$402=Tables!$J$5,IF('Bid Log'!$M$2:$M$402=Tables!$G3,IF('Bid Log'!$O$2:$O$402=Tables!$W12:$BA12,'Bid Log'!$P$2:$P$402))))</f>
        <v>1163211</v>
      </c>
      <c r="N14" s="166" t="n">
        <f aca="false" t="array" ref="N14:N14">SUM(IF('Bid Log'!$AA$2:$AA$402=Tables!$J$5,IF('Bid Log'!$M$2:$M$402=Tables!$G3,IF('Bid Log'!$O$2:$O$402=Tables!$W13:$BA13,'Bid Log'!$P$2:$P$402))))</f>
        <v>494020</v>
      </c>
      <c r="O14" s="141"/>
      <c r="P14" s="141"/>
      <c r="Q14" s="141"/>
      <c r="R14" s="141" t="n">
        <f aca="false">C14+D14+E14+F14+G14+H14+I14+J14+K14+L14+M14+N14</f>
        <v>14000511</v>
      </c>
      <c r="S14" s="162"/>
      <c r="T14" s="167" t="e">
        <f aca="false">SUM(R14+#REF!)</f>
        <v>#REF!</v>
      </c>
    </row>
    <row r="15" customFormat="false" ht="12.75" hidden="false" customHeight="false" outlineLevel="0" collapsed="false">
      <c r="A15" s="144" t="s">
        <v>1371</v>
      </c>
      <c r="B15" s="123"/>
      <c r="C15" s="124" t="e">
        <f aca="false">SUM(C16/C14)</f>
        <v>#DIV/0!</v>
      </c>
      <c r="D15" s="124" t="e">
        <f aca="false">SUM(D16/D14)</f>
        <v>#DIV/0!</v>
      </c>
      <c r="E15" s="124" t="e">
        <f aca="false">SUM(E16/E14)</f>
        <v>#DIV/0!</v>
      </c>
      <c r="F15" s="124" t="e">
        <f aca="false">SUM(F16/F14)</f>
        <v>#DIV/0!</v>
      </c>
      <c r="G15" s="124" t="e">
        <f aca="false">SUM(G16/G14)</f>
        <v>#DIV/0!</v>
      </c>
      <c r="H15" s="124" t="n">
        <f aca="false">SUM(H16/H14)</f>
        <v>0.114015961514152</v>
      </c>
      <c r="I15" s="124" t="n">
        <f aca="false">SUM(I16/I14)</f>
        <v>0.0421208363953033</v>
      </c>
      <c r="J15" s="124" t="n">
        <f aca="false">SUM(J16/J14)</f>
        <v>0.0285045554424356</v>
      </c>
      <c r="K15" s="124" t="n">
        <f aca="false">SUM(K16/K14)</f>
        <v>0.3</v>
      </c>
      <c r="L15" s="124" t="n">
        <f aca="false">SUM(L16/L14)</f>
        <v>0</v>
      </c>
      <c r="M15" s="124" t="n">
        <f aca="false">SUM(M16/M14)</f>
        <v>0.0700485982336825</v>
      </c>
      <c r="N15" s="124" t="n">
        <f aca="false">SUM(N16/N14)</f>
        <v>0</v>
      </c>
      <c r="O15" s="119"/>
      <c r="P15" s="124" t="n">
        <f aca="false">SUM(P16/P8)</f>
        <v>0.0103046958899822</v>
      </c>
      <c r="Q15" s="119"/>
      <c r="R15" s="124" t="n">
        <f aca="false">SUM(R16/R14)</f>
        <v>0.0514323370054136</v>
      </c>
      <c r="S15" s="121"/>
    </row>
    <row r="16" customFormat="false" ht="12.75" hidden="false" customHeight="false" outlineLevel="0" collapsed="false">
      <c r="A16" s="144" t="s">
        <v>1372</v>
      </c>
      <c r="B16" s="123"/>
      <c r="C16" s="166" t="n">
        <f aca="false" t="array" ref="C16:C16">SUM(IF('Bid Log'!$M$2:$M$402=Tables!$G3,IF('Bid Log'!$O$2:$O$402=Tables!$W2:$AZ2,'Bid Log'!$AC$2:$AC$402)))</f>
        <v>0</v>
      </c>
      <c r="D16" s="166" t="n">
        <f aca="false" t="array" ref="D16:D16">SUM(IF('Bid Log'!$M$2:$M$402=Tables!$G3,IF('Bid Log'!$O$2:$O$402=Tables!$W3:$BA3,'Bid Log'!$AC$2:$AC$402)))</f>
        <v>0</v>
      </c>
      <c r="E16" s="166" t="n">
        <f aca="false" t="array" ref="E16:E16">SUM(IF('Bid Log'!$M$2:$M$402=Tables!$G3,IF('Bid Log'!$O$2:$O$402=Tables!$W4:$AZ4,'Bid Log'!$AC$2:$AC$402)))</f>
        <v>0</v>
      </c>
      <c r="F16" s="166" t="n">
        <f aca="false" t="array" ref="F16:F16">SUM(IF('Bid Log'!$M$2:$M$402=Tables!$G3,IF('Bid Log'!$O$2:$O$402=Tables!$W5:$BA5,'Bid Log'!$AC$2:$AC$402)))</f>
        <v>0</v>
      </c>
      <c r="G16" s="166" t="n">
        <f aca="false" t="array" ref="G16:G16">SUM(IF('Bid Log'!$M$2:$M$402=Tables!$G3,IF('Bid Log'!$O$2:$O$402=Tables!$W6:$BA6,'Bid Log'!$AC$2:$AC$402)))</f>
        <v>0</v>
      </c>
      <c r="H16" s="166" t="n">
        <f aca="false" t="array" ref="H16:H16">SUM(IF('Bid Log'!$M$2:$M$402=Tables!$G3,IF('Bid Log'!$O$2:$O$402=Tables!$W7:$AX7,'Bid Log'!$AC$2:$AC$402)))</f>
        <v>257954.5</v>
      </c>
      <c r="I16" s="166" t="n">
        <f aca="false" t="array" ref="I16:I16">SUM(IF('Bid Log'!$M$2:$M$402=Tables!$G3,IF('Bid Log'!$O$2:$O$402=Tables!$W8:$BA8,'Bid Log'!$AC$2:$AC$402)))</f>
        <v>13011</v>
      </c>
      <c r="J16" s="166" t="n">
        <f aca="false" t="array" ref="J16:J16">SUM(IF('Bid Log'!$M$2:$M$402=Tables!$G3,IF('Bid Log'!$O$2:$O$402=Tables!$W9:$AZ9,'Bid Log'!$AC$2:$AC$402)))</f>
        <v>245293.7</v>
      </c>
      <c r="K16" s="166" t="n">
        <f aca="false" t="array" ref="K16:K16">SUM(IF('Bid Log'!$M$2:$M$402=Tables!$G3,IF('Bid Log'!$O$2:$O$402=Tables!$W10:$BA10,'Bid Log'!$AC$2:$AC$402)))</f>
        <v>122338.5</v>
      </c>
      <c r="L16" s="166" t="n">
        <f aca="false" t="array" ref="L16:L16">SUM(IF('Bid Log'!$M$2:$M$402=Tables!$G3,IF('Bid Log'!$O$2:$O$402=Tables!$W11:$AZ11,'Bid Log'!$AC$2:$AC$402)))</f>
        <v>0</v>
      </c>
      <c r="M16" s="166" t="n">
        <f aca="false" t="array" ref="M16:M16">SUM(IF('Bid Log'!$M$2:$M$402=Tables!$G3,IF('Bid Log'!$O$2:$O$402=Tables!$W12:$BA12,'Bid Log'!$AC$2:$AC$402)))</f>
        <v>81481.3</v>
      </c>
      <c r="N16" s="166" t="n">
        <f aca="false" t="array" ref="N16:N16">SUM(IF('Bid Log'!$M$2:$M$402=Tables!$G3,IF('Bid Log'!$O$2:$O$402=Tables!$W13:$BA13,'Bid Log'!$AC$2:$AC$402)))</f>
        <v>0</v>
      </c>
      <c r="O16" s="119"/>
      <c r="P16" s="119" t="n">
        <f aca="false">SUM(R16/P7)</f>
        <v>60006.5833333333</v>
      </c>
      <c r="Q16" s="119"/>
      <c r="R16" s="141" t="n">
        <f aca="false">C16+D16+E16+F16+G16+H16+I16+J16+K16+L16+M16+N16</f>
        <v>720079</v>
      </c>
      <c r="S16" s="121"/>
      <c r="T16" s="167"/>
    </row>
    <row r="17" customFormat="false" ht="12.75" hidden="false" customHeight="false" outlineLevel="0" collapsed="false">
      <c r="A17" s="146"/>
      <c r="B17" s="123"/>
      <c r="C17" s="119"/>
      <c r="D17" s="119"/>
      <c r="E17" s="119"/>
      <c r="F17" s="119"/>
      <c r="G17" s="119"/>
      <c r="H17" s="119"/>
      <c r="I17" s="119"/>
      <c r="J17" s="119"/>
      <c r="K17" s="119"/>
      <c r="L17" s="119"/>
      <c r="M17" s="119"/>
      <c r="N17" s="119"/>
      <c r="O17" s="119"/>
      <c r="P17" s="119"/>
      <c r="Q17" s="119"/>
      <c r="R17" s="119"/>
      <c r="S17" s="121"/>
      <c r="T17" s="167"/>
    </row>
    <row r="18" customFormat="false" ht="12.75" hidden="false" customHeight="false" outlineLevel="0" collapsed="false">
      <c r="A18" s="144" t="s">
        <v>1373</v>
      </c>
      <c r="B18" s="123"/>
      <c r="C18" s="124" t="n">
        <f aca="false">SUM(C19/C8)</f>
        <v>0.222776977968963</v>
      </c>
      <c r="D18" s="124" t="n">
        <f aca="false">SUM(D19/D8)</f>
        <v>0.375633957553237</v>
      </c>
      <c r="E18" s="124" t="n">
        <f aca="false">SUM(E19/E8)</f>
        <v>0.513481153872716</v>
      </c>
      <c r="F18" s="124" t="n">
        <f aca="false">SUM(F19/F8)</f>
        <v>0.200450595504373</v>
      </c>
      <c r="G18" s="124" t="n">
        <f aca="false">SUM(G19/G8)</f>
        <v>0.558317940897019</v>
      </c>
      <c r="H18" s="124" t="n">
        <f aca="false">SUM(H19/H8)</f>
        <v>0.587032793046056</v>
      </c>
      <c r="I18" s="124" t="n">
        <f aca="false">SUM(I19/I8)</f>
        <v>0.280469639086634</v>
      </c>
      <c r="J18" s="124" t="n">
        <f aca="false">SUM(J19/J8)</f>
        <v>0.668785444815761</v>
      </c>
      <c r="K18" s="124" t="n">
        <f aca="false">SUM(K19/K8)</f>
        <v>0.89807971487963</v>
      </c>
      <c r="L18" s="124" t="n">
        <f aca="false">SUM(L19/L8)</f>
        <v>0.724102483754044</v>
      </c>
      <c r="M18" s="124" t="n">
        <f aca="false">SUM(M19/M8)</f>
        <v>0.308257389923499</v>
      </c>
      <c r="N18" s="124" t="n">
        <f aca="false">SUM(N19/N8)</f>
        <v>0</v>
      </c>
      <c r="O18" s="124" t="n">
        <f aca="false">SUM(O9)</f>
        <v>0.18</v>
      </c>
      <c r="P18" s="124" t="n">
        <f aca="false">SUM(P19/P8)</f>
        <v>0.553024150813057</v>
      </c>
      <c r="Q18" s="124" t="n">
        <f aca="false">SUM(Q9)</f>
        <v>0.18</v>
      </c>
      <c r="R18" s="124" t="n">
        <f aca="false">SUM(R19/R8)</f>
        <v>0.553024150813057</v>
      </c>
      <c r="S18" s="121"/>
    </row>
    <row r="19" customFormat="false" ht="13.5" hidden="false" customHeight="false" outlineLevel="0" collapsed="false">
      <c r="A19" s="148" t="s">
        <v>1374</v>
      </c>
      <c r="B19" s="127"/>
      <c r="C19" s="128" t="n">
        <f aca="false">SUM(C10+C16)</f>
        <v>900915</v>
      </c>
      <c r="D19" s="128" t="n">
        <f aca="false">SUM(D10+D16)</f>
        <v>2106861</v>
      </c>
      <c r="E19" s="128" t="n">
        <f aca="false">SUM(E10+E16)</f>
        <v>2252820</v>
      </c>
      <c r="F19" s="128" t="n">
        <f aca="false">SUM(F10+F16)</f>
        <v>345476</v>
      </c>
      <c r="G19" s="128" t="n">
        <f aca="false">SUM(G10+G16)</f>
        <v>4776750</v>
      </c>
      <c r="H19" s="128" t="n">
        <f aca="false">SUM(H10+H16)</f>
        <v>5075097.5</v>
      </c>
      <c r="I19" s="128" t="n">
        <f aca="false">SUM(I10+I16)</f>
        <v>800968</v>
      </c>
      <c r="J19" s="128" t="n">
        <f aca="false">SUM(J10+J16)</f>
        <v>16880693.7</v>
      </c>
      <c r="K19" s="128" t="n">
        <f aca="false">SUM(K10+K16)</f>
        <v>2515325.5</v>
      </c>
      <c r="L19" s="128" t="n">
        <f aca="false">SUM(L10+L16)</f>
        <v>2273802</v>
      </c>
      <c r="M19" s="128" t="n">
        <f aca="false">SUM(M10+M16)</f>
        <v>715913.3</v>
      </c>
      <c r="N19" s="128" t="n">
        <f aca="false">SUM(N10+N16)</f>
        <v>0</v>
      </c>
      <c r="O19" s="128" t="n">
        <f aca="false">SUM(O10)</f>
        <v>1500000</v>
      </c>
      <c r="P19" s="128" t="n">
        <f aca="false">SUM(R19/P7)</f>
        <v>3220385.16666667</v>
      </c>
      <c r="Q19" s="128" t="n">
        <f aca="false">SUM(Q10)</f>
        <v>18000000</v>
      </c>
      <c r="R19" s="155" t="n">
        <f aca="false">C19+D19+E19+F19+G19+H19+I19+J19+K19+L19+M19+N19</f>
        <v>38644622</v>
      </c>
      <c r="S19" s="163"/>
    </row>
    <row r="48" customFormat="false" ht="13.5" hidden="false" customHeight="false" outlineLevel="0" collapsed="false"/>
    <row r="49" customFormat="false" ht="12.75" hidden="false" customHeight="false" outlineLevel="0" collapsed="false">
      <c r="A49" s="109"/>
      <c r="B49" s="109"/>
      <c r="C49" s="110" t="s">
        <v>1356</v>
      </c>
      <c r="D49" s="110" t="s">
        <v>1200</v>
      </c>
      <c r="E49" s="110" t="s">
        <v>1203</v>
      </c>
      <c r="F49" s="110" t="s">
        <v>1206</v>
      </c>
      <c r="G49" s="110" t="s">
        <v>1212</v>
      </c>
      <c r="H49" s="110" t="s">
        <v>1357</v>
      </c>
      <c r="I49" s="110" t="s">
        <v>1218</v>
      </c>
      <c r="J49" s="110" t="s">
        <v>1221</v>
      </c>
      <c r="K49" s="110" t="s">
        <v>1223</v>
      </c>
      <c r="L49" s="110" t="s">
        <v>1225</v>
      </c>
      <c r="M49" s="110" t="s">
        <v>1226</v>
      </c>
      <c r="N49" s="110" t="s">
        <v>1228</v>
      </c>
      <c r="O49" s="111" t="str">
        <f aca="false">('EST. V.F.'!O5)</f>
        <v>2019 Monthly</v>
      </c>
      <c r="P49" s="111" t="str">
        <f aca="false">('EST. V.F.'!P5)</f>
        <v>2019 Monthly</v>
      </c>
      <c r="Q49" s="111" t="str">
        <f aca="false">('EST. V.F.'!Q5)</f>
        <v>2019 To Date</v>
      </c>
      <c r="R49" s="111" t="str">
        <f aca="false">('EST. V.F.'!R5)</f>
        <v>2019 To Date</v>
      </c>
      <c r="S49" s="111" t="str">
        <f aca="false">('EST. V.F.'!S5)</f>
        <v>2018 Annual</v>
      </c>
      <c r="T49" s="164" t="s">
        <v>1192</v>
      </c>
      <c r="U49" s="151"/>
    </row>
    <row r="50" customFormat="false" ht="12.75" hidden="false" customHeight="false" outlineLevel="0" collapsed="false">
      <c r="A50" s="114"/>
      <c r="B50" s="114"/>
      <c r="C50" s="115" t="s">
        <v>1361</v>
      </c>
      <c r="D50" s="115" t="s">
        <v>1361</v>
      </c>
      <c r="E50" s="115" t="s">
        <v>1361</v>
      </c>
      <c r="F50" s="115" t="s">
        <v>1361</v>
      </c>
      <c r="G50" s="115" t="s">
        <v>1361</v>
      </c>
      <c r="H50" s="115" t="s">
        <v>1361</v>
      </c>
      <c r="I50" s="115" t="s">
        <v>1361</v>
      </c>
      <c r="J50" s="115" t="s">
        <v>1361</v>
      </c>
      <c r="K50" s="115" t="s">
        <v>1361</v>
      </c>
      <c r="L50" s="115" t="s">
        <v>1361</v>
      </c>
      <c r="M50" s="115" t="s">
        <v>1361</v>
      </c>
      <c r="N50" s="115" t="s">
        <v>1361</v>
      </c>
      <c r="O50" s="115" t="s">
        <v>1362</v>
      </c>
      <c r="P50" s="116" t="s">
        <v>1363</v>
      </c>
      <c r="Q50" s="116" t="s">
        <v>1362</v>
      </c>
      <c r="R50" s="116" t="s">
        <v>1361</v>
      </c>
      <c r="S50" s="117" t="s">
        <v>1362</v>
      </c>
      <c r="T50" s="164"/>
    </row>
    <row r="51" customFormat="false" ht="15.75" hidden="false" customHeight="false" outlineLevel="0" collapsed="false">
      <c r="A51" s="118" t="s">
        <v>1364</v>
      </c>
      <c r="B51" s="118"/>
      <c r="C51" s="119"/>
      <c r="D51" s="119"/>
      <c r="E51" s="119"/>
      <c r="F51" s="119"/>
      <c r="G51" s="119"/>
      <c r="H51" s="119"/>
      <c r="I51" s="119"/>
      <c r="J51" s="119"/>
      <c r="K51" s="119"/>
      <c r="L51" s="119"/>
      <c r="M51" s="119"/>
      <c r="N51" s="119"/>
      <c r="O51" s="119"/>
      <c r="P51" s="152" t="n">
        <f aca="false">SUM(P7)</f>
        <v>12</v>
      </c>
      <c r="Q51" s="119"/>
      <c r="R51" s="119"/>
      <c r="S51" s="121"/>
      <c r="T51" s="165"/>
    </row>
    <row r="52" customFormat="false" ht="12.75" hidden="false" customHeight="false" outlineLevel="0" collapsed="false">
      <c r="A52" s="146" t="s">
        <v>1365</v>
      </c>
      <c r="B52" s="123"/>
      <c r="C52" s="166" t="n">
        <f aca="false" t="array" ref="C52:C52">COUNT(IF('Bid Log'!$M$2:$M$402=Tables!$G3,IF('Bid Log'!$O$2:$O$402=Tables!$W2:$AZ2,'Bid Log'!$A$2:$A$402)))</f>
        <v>8</v>
      </c>
      <c r="D52" s="166" t="n">
        <f aca="false" t="array" ref="D52:D52">COUNT(IF('Bid Log'!$M$2:$M$402=Tables!$G3,IF('Bid Log'!$O$2:$O$402=Tables!$W3:$BA3,'Bid Log'!$A$2:$A$402)))</f>
        <v>8</v>
      </c>
      <c r="E52" s="166" t="n">
        <f aca="false" t="array" ref="E52:E52">COUNT(IF('Bid Log'!$M$2:$M$402=Tables!$G3,IF('Bid Log'!$O$2:$O$402=Tables!$W4:$AZ4,'Bid Log'!$A$2:$A$402)))</f>
        <v>12</v>
      </c>
      <c r="F52" s="166" t="n">
        <f aca="false" t="array" ref="F52:F52">COUNT(IF('Bid Log'!$M$2:$M$402=Tables!$G3,IF('Bid Log'!$O$2:$O$402=Tables!$W5:$BA5,'Bid Log'!$A$2:$A$402)))</f>
        <v>10</v>
      </c>
      <c r="G52" s="166" t="n">
        <f aca="false" t="array" ref="G52:G52">COUNT(IF('Bid Log'!$M$2:$M$402=Tables!$G3,IF('Bid Log'!$O$2:$O$402=Tables!$W6:$BA6,'Bid Log'!$A$2:$A$402)))</f>
        <v>11</v>
      </c>
      <c r="H52" s="166" t="n">
        <f aca="false" t="array" ref="H52:H52">COUNT(IF('Bid Log'!$M$2:$M$402=Tables!$G3,IF('Bid Log'!$O$2:$O$402=Tables!$W7:$AX7,'Bid Log'!$A$2:$A$402)))</f>
        <v>9</v>
      </c>
      <c r="I52" s="166" t="n">
        <f aca="false" t="array" ref="I52:I52">COUNT(IF('Bid Log'!$M$2:$M$402=Tables!$G3,IF('Bid Log'!$O$2:$O$402=Tables!$W8:$BA8,'Bid Log'!$A$2:$A$402)))</f>
        <v>8</v>
      </c>
      <c r="J52" s="166" t="n">
        <f aca="false" t="array" ref="J52:J52">COUNT(IF('Bid Log'!$M$2:$M$402=Tables!$G3,IF('Bid Log'!$O$2:$O$402=Tables!$W9:$AZ9,'Bid Log'!$A$2:$A$402)))</f>
        <v>5</v>
      </c>
      <c r="K52" s="166" t="n">
        <f aca="false" t="array" ref="K52:K52">COUNT(IF('Bid Log'!$M$2:$M$402=Tables!$G3,IF('Bid Log'!$O$2:$O$402=Tables!$W10:$BA10,'Bid Log'!$A$2:$A$402)))</f>
        <v>9</v>
      </c>
      <c r="L52" s="166" t="n">
        <f aca="false" t="array" ref="L52:L52">COUNT(IF('Bid Log'!$M$2:$M$402=Tables!$G3,IF('Bid Log'!$O$2:$O$402=Tables!$W11:$AZ11,'Bid Log'!$A$2:$A$402)))</f>
        <v>8</v>
      </c>
      <c r="M52" s="166" t="n">
        <f aca="false" t="array" ref="M52:M52">COUNT(IF('Bid Log'!$M$2:$M$402=Tables!$G3,IF('Bid Log'!$O$2:$O$402=Tables!$W12:$BA12,'Bid Log'!$A$2:$A$402)))</f>
        <v>11</v>
      </c>
      <c r="N52" s="166" t="n">
        <f aca="false" t="array" ref="N52:N52">COUNT(IF('Bid Log'!$M$2:$M$402=Tables!$G3,IF('Bid Log'!$O$2:$O$402=Tables!$W13:$BA13,'Bid Log'!$A$2:$A$402)))</f>
        <v>5</v>
      </c>
      <c r="O52" s="141" t="n">
        <f aca="false">SUM(S52/12)</f>
        <v>17.7777777777778</v>
      </c>
      <c r="P52" s="141" t="n">
        <f aca="false">SUM(R52/P$7)</f>
        <v>8.66666666666667</v>
      </c>
      <c r="Q52" s="141" t="n">
        <f aca="false">SUM(O52*P$7)</f>
        <v>213.333333333333</v>
      </c>
      <c r="R52" s="141" t="n">
        <f aca="false">C52+D52+E52+F52+G52+H52+I52+J52+K52+L52+M52+N52</f>
        <v>104</v>
      </c>
      <c r="S52" s="143" t="n">
        <f aca="false">SUM(S54/S53)</f>
        <v>213.333333333333</v>
      </c>
      <c r="T52" s="167" t="e">
        <f aca="false">SUM(R52+#REF!)</f>
        <v>#REF!</v>
      </c>
    </row>
    <row r="53" customFormat="false" ht="12.75" hidden="false" customHeight="false" outlineLevel="0" collapsed="false">
      <c r="A53" s="146" t="s">
        <v>1366</v>
      </c>
      <c r="B53" s="123"/>
      <c r="C53" s="124" t="n">
        <f aca="false">SUM(C54/C52)</f>
        <v>0.25</v>
      </c>
      <c r="D53" s="124" t="n">
        <f aca="false">SUM(D54/D52)</f>
        <v>0.125</v>
      </c>
      <c r="E53" s="124" t="n">
        <f aca="false">SUM(E54/E52)</f>
        <v>0.166666666666667</v>
      </c>
      <c r="F53" s="124" t="n">
        <f aca="false">SUM(F54/F52)</f>
        <v>0.2</v>
      </c>
      <c r="G53" s="124" t="n">
        <f aca="false">SUM(G54/G52)</f>
        <v>0.272727272727273</v>
      </c>
      <c r="H53" s="124" t="n">
        <f aca="false">SUM(H54/H52)</f>
        <v>0.222222222222222</v>
      </c>
      <c r="I53" s="124" t="n">
        <f aca="false">SUM(I54/I52)</f>
        <v>0.125</v>
      </c>
      <c r="J53" s="124" t="n">
        <f aca="false">SUM(J54/J52)</f>
        <v>0.2</v>
      </c>
      <c r="K53" s="124" t="n">
        <f aca="false">SUM(K54/K52)</f>
        <v>0.333333333333333</v>
      </c>
      <c r="L53" s="124" t="n">
        <f aca="false">SUM(L54/L52)</f>
        <v>0.125</v>
      </c>
      <c r="M53" s="124" t="n">
        <f aca="false">SUM(M54/M52)</f>
        <v>0.181818181818182</v>
      </c>
      <c r="N53" s="124" t="n">
        <f aca="false">SUM(N54/N52)</f>
        <v>0</v>
      </c>
      <c r="O53" s="124" t="n">
        <f aca="false">SUM(O54/O52)</f>
        <v>0.45</v>
      </c>
      <c r="P53" s="124" t="n">
        <f aca="false">SUM(P54/P52)</f>
        <v>0.192307692307692</v>
      </c>
      <c r="Q53" s="124" t="n">
        <f aca="false">SUM(Q54/Q52)</f>
        <v>0.45</v>
      </c>
      <c r="R53" s="124" t="n">
        <f aca="false">SUM(R54/R52)</f>
        <v>0.192307692307692</v>
      </c>
      <c r="S53" s="153" t="n">
        <v>0.45</v>
      </c>
      <c r="T53" s="168" t="e">
        <f aca="false" t="array" ref="T53:T53">SUM(T54/T52)</f>
        <v>#REF!</v>
      </c>
    </row>
    <row r="54" s="157" customFormat="true" ht="13.5" hidden="false" customHeight="false" outlineLevel="0" collapsed="false">
      <c r="A54" s="148" t="s">
        <v>1367</v>
      </c>
      <c r="B54" s="154"/>
      <c r="C54" s="169" t="n">
        <f aca="false" t="array" ref="C54:C54">COUNT(IF('Bid Log'!$AA$2:$AA$402=Tables!$J$3,IF('Bid Log'!$M$2:$M$402=Tables!$G3,IF('Bid Log'!$O$2:$O$402=Tables!$W2:$AZ2,'Bid Log'!$A$2:$A$402))))</f>
        <v>2</v>
      </c>
      <c r="D54" s="169" t="n">
        <f aca="false" t="array" ref="D54:D54">COUNT(IF('Bid Log'!$AA$2:$AA$402=Tables!$J$3,IF('Bid Log'!$M$2:$M$402=Tables!$G3,IF('Bid Log'!$O$2:$O$402=Tables!$W3:$BA3,'Bid Log'!$A$2:$A$402))))</f>
        <v>1</v>
      </c>
      <c r="E54" s="169" t="n">
        <f aca="false" t="array" ref="E54:E54">COUNT(IF('Bid Log'!$AA$2:$AA$402=Tables!$J$3,IF('Bid Log'!$M$2:$M$402=Tables!$G3,IF('Bid Log'!$O$2:$O$402=Tables!$W4:$AZ4,'Bid Log'!$A$2:$A$402))))</f>
        <v>2</v>
      </c>
      <c r="F54" s="169" t="n">
        <f aca="false" t="array" ref="F54:F54">COUNT(IF('Bid Log'!$AA$2:$AA$402=Tables!$J$3,IF('Bid Log'!$M$2:$M$402=Tables!$G3,IF('Bid Log'!$O$2:$O$402=Tables!$W5:$BA5,'Bid Log'!$A$2:$A$402))))</f>
        <v>2</v>
      </c>
      <c r="G54" s="169" t="n">
        <f aca="false" t="array" ref="G54:G54">COUNT(IF('Bid Log'!$AA$2:$AA$402=Tables!$J$3,IF('Bid Log'!$M$2:$M$402=Tables!$G3,IF('Bid Log'!$O$2:$O$402=Tables!$W6:$BA6,'Bid Log'!$A$2:$A$402))))</f>
        <v>3</v>
      </c>
      <c r="H54" s="169" t="n">
        <f aca="false" t="array" ref="H54:H54">COUNT(IF('Bid Log'!$AA$2:$AA$402=Tables!$J$3,IF('Bid Log'!$M$2:$M$402=Tables!$G3,IF('Bid Log'!$O$2:$O$402=Tables!$W7:$AX7,'Bid Log'!$A$2:$A$402))))</f>
        <v>2</v>
      </c>
      <c r="I54" s="169" t="n">
        <f aca="false" t="array" ref="I54:I54">COUNT(IF('Bid Log'!$AA$2:$AA$402=Tables!$J$3,IF('Bid Log'!$M$2:$M$402=Tables!$G3,IF('Bid Log'!$O$2:$O$402=Tables!$W8:$BA8,'Bid Log'!$A$2:$A$402))))</f>
        <v>1</v>
      </c>
      <c r="J54" s="169" t="n">
        <f aca="false" t="array" ref="J54:J54">COUNT(IF('Bid Log'!$AA$2:$AA$402=Tables!$J$3,IF('Bid Log'!$M$2:$M$402=Tables!$G3,IF('Bid Log'!$O$2:$O$402=Tables!$W9:$AZ9,'Bid Log'!$A$2:$A$402))))</f>
        <v>1</v>
      </c>
      <c r="K54" s="169" t="n">
        <f aca="false" t="array" ref="K54:K54">COUNT(IF('Bid Log'!$AA$2:$AA$402=Tables!$J$3,IF('Bid Log'!$M$2:$M$402=Tables!$G3,IF('Bid Log'!$O$2:$O$402=Tables!$W10:$BA10,'Bid Log'!$A$2:$A$402))))</f>
        <v>3</v>
      </c>
      <c r="L54" s="169" t="n">
        <f aca="false" t="array" ref="L54:L54">COUNT(IF('Bid Log'!$AA$2:$AA$402=Tables!$J$3,IF('Bid Log'!$M$2:$M$402=Tables!$G3,IF('Bid Log'!$O$2:$O$402=Tables!$W11:$AZ11,'Bid Log'!$A$2:$A$402))))</f>
        <v>1</v>
      </c>
      <c r="M54" s="169" t="n">
        <f aca="false" t="array" ref="M54:M54">COUNT(IF('Bid Log'!$AA$2:$AA$402=Tables!$J$3,IF('Bid Log'!$M$2:$M$402=Tables!$G3,IF('Bid Log'!$O$2:$O$402=Tables!$W12:$BA12,'Bid Log'!$A$2:$A$402))))</f>
        <v>2</v>
      </c>
      <c r="N54" s="169" t="n">
        <f aca="false" t="array" ref="N54:N54">COUNT(IF('Bid Log'!$AA$2:$AA$402=Tables!$J$3,IF('Bid Log'!$M$2:$M$402=Tables!$G3,IF('Bid Log'!$O$2:$O$402=Tables!$W13:$BA13,'Bid Log'!$A$2:$A$402))))</f>
        <v>0</v>
      </c>
      <c r="O54" s="155" t="n">
        <f aca="false">SUM(S54/12)</f>
        <v>8</v>
      </c>
      <c r="P54" s="155" t="n">
        <f aca="false">SUM(R54/P$7)</f>
        <v>1.66666666666667</v>
      </c>
      <c r="Q54" s="155" t="n">
        <f aca="false">SUM(O54*P51)</f>
        <v>96</v>
      </c>
      <c r="R54" s="155" t="n">
        <f aca="false">C54+D54+E54+F54+G54+H54+I54+J54+K54+L54+M54+N54</f>
        <v>20</v>
      </c>
      <c r="S54" s="156" t="n">
        <v>96</v>
      </c>
      <c r="T54" s="167" t="e">
        <f aca="false">SUM(R54+#REF!)</f>
        <v>#REF!</v>
      </c>
    </row>
    <row r="55" s="157" customFormat="true" ht="12.75" hidden="false" customHeight="false" outlineLevel="0" collapsed="false">
      <c r="A55" s="2"/>
      <c r="C55" s="158"/>
      <c r="D55" s="158"/>
      <c r="E55" s="158"/>
      <c r="F55" s="158"/>
      <c r="G55" s="158"/>
      <c r="H55" s="158"/>
      <c r="I55" s="158"/>
      <c r="J55" s="158"/>
      <c r="K55" s="158"/>
      <c r="L55" s="158"/>
      <c r="M55" s="158"/>
      <c r="N55" s="158"/>
      <c r="O55" s="159"/>
      <c r="P55" s="159"/>
      <c r="Q55" s="159"/>
      <c r="R55" s="159"/>
      <c r="S55" s="160"/>
      <c r="T55" s="167"/>
    </row>
    <row r="56" customFormat="false" ht="13.5" hidden="false" customHeight="false" outlineLevel="0" collapsed="false">
      <c r="A56" s="133"/>
      <c r="B56" s="133"/>
      <c r="C56" s="134"/>
      <c r="D56" s="134"/>
      <c r="E56" s="134"/>
      <c r="F56" s="134"/>
      <c r="G56" s="134"/>
      <c r="H56" s="134"/>
      <c r="I56" s="134"/>
      <c r="J56" s="134"/>
      <c r="K56" s="134"/>
      <c r="L56" s="134"/>
      <c r="M56" s="134"/>
      <c r="N56" s="134"/>
      <c r="O56" s="134"/>
      <c r="P56" s="134"/>
      <c r="Q56" s="134"/>
      <c r="R56" s="134"/>
      <c r="S56" s="134"/>
      <c r="T56" s="167"/>
    </row>
    <row r="57" customFormat="false" ht="15.75" hidden="false" customHeight="false" outlineLevel="0" collapsed="false">
      <c r="A57" s="136" t="s">
        <v>1369</v>
      </c>
      <c r="B57" s="137"/>
      <c r="C57" s="138"/>
      <c r="D57" s="138"/>
      <c r="E57" s="138"/>
      <c r="F57" s="138"/>
      <c r="G57" s="138"/>
      <c r="H57" s="138"/>
      <c r="I57" s="138"/>
      <c r="J57" s="138"/>
      <c r="K57" s="138"/>
      <c r="L57" s="138"/>
      <c r="M57" s="138"/>
      <c r="N57" s="138"/>
      <c r="O57" s="138"/>
      <c r="P57" s="138"/>
      <c r="Q57" s="138"/>
      <c r="R57" s="138"/>
      <c r="S57" s="140"/>
    </row>
    <row r="58" s="157" customFormat="true" ht="12.75" hidden="false" customHeight="false" outlineLevel="0" collapsed="false">
      <c r="A58" s="146" t="s">
        <v>1370</v>
      </c>
      <c r="B58" s="161"/>
      <c r="C58" s="166" t="n">
        <f aca="false" t="array" ref="C58:C58">COUNT(IF('Bid Log'!$AA$2:$AA$402=Tables!$J$5,IF('Bid Log'!$M$2:$M$402=Tables!$G3,IF('Bid Log'!$O$2:$O$402=Tables!$W2:$AZ2,'Bid Log'!$A$2:$A$402))))</f>
        <v>0</v>
      </c>
      <c r="D58" s="166" t="n">
        <f aca="false" t="array" ref="D58:D58">COUNT(IF('Bid Log'!$AA$2:$AA$402=Tables!$J$5,IF('Bid Log'!$M$2:$M$402=Tables!$G3,IF('Bid Log'!$O$2:$O$402=Tables!$W3:$BA3,'Bid Log'!$A$2:$A$402))))</f>
        <v>0</v>
      </c>
      <c r="E58" s="166" t="n">
        <f aca="false" t="array" ref="E58:E58">COUNT(IF('Bid Log'!$AA$2:$AA$402=Tables!$J$5,IF('Bid Log'!$M$2:$M$402=Tables!$G3,IF('Bid Log'!$O$2:$O$402=Tables!$W4:$AZ4,'Bid Log'!$A$2:$A$402))))</f>
        <v>0</v>
      </c>
      <c r="F58" s="166" t="n">
        <f aca="false" t="array" ref="F58:F58">COUNT(IF('Bid Log'!$AA$2:$AA$402=Tables!$J$5,IF('Bid Log'!$M$2:$M$402=Tables!$G3,IF('Bid Log'!$O$2:$O$402=Tables!$W5:$BA5,'Bid Log'!$A$2:$A$402))))</f>
        <v>0</v>
      </c>
      <c r="G58" s="166" t="n">
        <f aca="false" t="array" ref="G58:G58">COUNT(IF('Bid Log'!$AA$2:$AA$402=Tables!$J$5,IF('Bid Log'!$M$2:$M$402=Tables!$G3,IF('Bid Log'!$O$2:$O$402=Tables!$W6:$BA6,'Bid Log'!$A$2:$A$402))))</f>
        <v>0</v>
      </c>
      <c r="H58" s="166" t="n">
        <f aca="false" t="array" ref="H58:H58">COUNT(IF('Bid Log'!$AA$2:$AA$402=Tables!$J$5,IF('Bid Log'!$M$2:$M$402=Tables!$G3,IF('Bid Log'!$O$2:$O$402=Tables!$W7:$AX7,'Bid Log'!$A$2:$A$402))))</f>
        <v>5</v>
      </c>
      <c r="I58" s="166" t="n">
        <f aca="false" t="array" ref="I58:I58">COUNT(IF('Bid Log'!$AA$2:$AA$402=Tables!$J$5,IF('Bid Log'!$M$2:$M$402=Tables!$G3,IF('Bid Log'!$O$2:$O$402=Tables!$W8:$BA8,'Bid Log'!$A$2:$A$402))))</f>
        <v>5</v>
      </c>
      <c r="J58" s="166" t="n">
        <f aca="false" t="array" ref="J58:J58">COUNT(IF('Bid Log'!$AA$2:$AA$402=Tables!$J$5,IF('Bid Log'!$M$2:$M$402=Tables!$G3,IF('Bid Log'!$O$2:$O$402=Tables!$W9:$AZ9,'Bid Log'!$A$2:$A$402))))</f>
        <v>4</v>
      </c>
      <c r="K58" s="166" t="n">
        <f aca="false" t="array" ref="K58:K58">COUNT(IF('Bid Log'!$AA$2:$AA$402=Tables!$J$5,IF('Bid Log'!$M$2:$M$402=Tables!$G3,IF('Bid Log'!$O$2:$O$402=Tables!$W10:$BA10,'Bid Log'!$A$2:$A$402))))</f>
        <v>2</v>
      </c>
      <c r="L58" s="166" t="n">
        <f aca="false" t="array" ref="L58:L58">COUNT(IF('Bid Log'!$AA$2:$AA$402=Tables!$J$5,IF('Bid Log'!$M$2:$M$402=Tables!$G3,IF('Bid Log'!$O$2:$O$402=Tables!$W11:$AZ11,'Bid Log'!$A$2:$A$402))))</f>
        <v>4</v>
      </c>
      <c r="M58" s="166" t="n">
        <f aca="false" t="array" ref="M58:M58">COUNT(IF('Bid Log'!$AA$2:$AA$402=Tables!$J$5,IF('Bid Log'!$M$2:$M$402=Tables!$G3,IF('Bid Log'!$O$2:$O$402=Tables!$W12:$BA12,'Bid Log'!$A$2:$A$402))))</f>
        <v>4</v>
      </c>
      <c r="N58" s="166" t="n">
        <f aca="false" t="array" ref="N58:N58">COUNT(IF('Bid Log'!$AA$2:$AA$402=Tables!$J$5,IF('Bid Log'!$M$2:$M$402=Tables!$G3,IF('Bid Log'!$O$2:$O$402=Tables!$W13:$BA13,'Bid Log'!$A$2:$A$402))))</f>
        <v>2</v>
      </c>
      <c r="O58" s="141"/>
      <c r="P58" s="141"/>
      <c r="Q58" s="141"/>
      <c r="R58" s="141" t="n">
        <f aca="false">C58+D58+E58+F58+G58+H58+I58+J58+K58+L58+M58+N58</f>
        <v>26</v>
      </c>
      <c r="S58" s="162"/>
      <c r="T58" s="167" t="e">
        <f aca="false">SUM(R58+#REF!)</f>
        <v>#REF!</v>
      </c>
    </row>
    <row r="59" customFormat="false" ht="12.75" hidden="false" customHeight="false" outlineLevel="0" collapsed="false">
      <c r="A59" s="144" t="s">
        <v>1371</v>
      </c>
      <c r="B59" s="123"/>
      <c r="C59" s="124" t="e">
        <f aca="false">SUM(C60/C58)</f>
        <v>#DIV/0!</v>
      </c>
      <c r="D59" s="124" t="e">
        <f aca="false">SUM(D60/D58)</f>
        <v>#DIV/0!</v>
      </c>
      <c r="E59" s="124" t="e">
        <f aca="false">SUM(E60/E58)</f>
        <v>#DIV/0!</v>
      </c>
      <c r="F59" s="124" t="e">
        <f aca="false">SUM(F60/F58)</f>
        <v>#DIV/0!</v>
      </c>
      <c r="G59" s="124" t="e">
        <f aca="false">SUM(G60/G58)</f>
        <v>#DIV/0!</v>
      </c>
      <c r="H59" s="124" t="n">
        <f aca="false">SUM(H60/H58)</f>
        <v>0</v>
      </c>
      <c r="I59" s="124" t="n">
        <f aca="false">SUM(I60/I58)</f>
        <v>0</v>
      </c>
      <c r="J59" s="124" t="n">
        <f aca="false">SUM(J60/J58)</f>
        <v>0</v>
      </c>
      <c r="K59" s="124" t="n">
        <f aca="false">SUM(K60/K58)</f>
        <v>0</v>
      </c>
      <c r="L59" s="124" t="n">
        <f aca="false">SUM(L60/L58)</f>
        <v>0</v>
      </c>
      <c r="M59" s="124" t="n">
        <f aca="false">SUM(M60/M58)</f>
        <v>0</v>
      </c>
      <c r="N59" s="124" t="n">
        <f aca="false">SUM(N60/N58)</f>
        <v>0</v>
      </c>
      <c r="O59" s="119"/>
      <c r="P59" s="124" t="n">
        <f aca="false">SUM(P60/P52)</f>
        <v>0</v>
      </c>
      <c r="Q59" s="119"/>
      <c r="R59" s="124" t="n">
        <f aca="false">SUM(R60/R58)</f>
        <v>0</v>
      </c>
      <c r="S59" s="121"/>
    </row>
    <row r="60" customFormat="false" ht="12.75" hidden="false" customHeight="false" outlineLevel="0" collapsed="false">
      <c r="A60" s="144" t="s">
        <v>1372</v>
      </c>
      <c r="B60" s="123"/>
      <c r="C60" s="166" t="n">
        <f aca="false" t="array" ref="C60:C60">SUM(IF('Bid Log'!$M$2:$M$402=Tables!$G3,IF('Bid Log'!$O$2:$O$402=Tables!$W27:$AZ27,'Bid Log'!$AC$2:$AC$402)))</f>
        <v>0</v>
      </c>
      <c r="D60" s="166" t="n">
        <f aca="false" t="array" ref="D60:D60">SUM(IF('Bid Log'!$M$2:$M$402=Tables!$G3,IF('Bid Log'!$O$2:$O$402=Tables!$W28:$BA28,'Bid Log'!$AC$2:$AC$402)))</f>
        <v>0</v>
      </c>
      <c r="E60" s="166" t="n">
        <f aca="false" t="array" ref="E60:E60">SUM(IF('Bid Log'!$M$2:$M$402=Tables!$G3,IF('Bid Log'!$O$2:$O$402=Tables!$W29:$AZ29,'Bid Log'!$AC$2:$AC$402)))</f>
        <v>0</v>
      </c>
      <c r="F60" s="166" t="n">
        <f aca="false" t="array" ref="F60:F60">SUM(IF('Bid Log'!$M$2:$M$402=Tables!$G3,IF('Bid Log'!$O$2:$O$402=Tables!$W31:$BA31,'Bid Log'!$AC$2:$AC$402)))</f>
        <v>0</v>
      </c>
      <c r="G60" s="166" t="n">
        <f aca="false" t="array" ref="G60:G60">SUM(IF('Bid Log'!$M$2:$M$402=Tables!$G3,IF('Bid Log'!$O$2:$O$402=Tables!$W32:$BA32,'Bid Log'!$AC$2:$AC$402)))</f>
        <v>0</v>
      </c>
      <c r="H60" s="166" t="n">
        <f aca="false" t="array" ref="H60:H60">SUM(IF('Bid Log'!$M$2:$M$402=Tables!$G3,IF('Bid Log'!$O$2:$O$402=Tables!$W34:$AX34,'Bid Log'!$AC$2:$AC$402)))</f>
        <v>0</v>
      </c>
      <c r="I60" s="166" t="n">
        <f aca="false" t="array" ref="I60:I60">SUM(IF('Bid Log'!$M$2:$M$402=Tables!$G3,IF('Bid Log'!$O$2:$O$402=Tables!$W35:$BA35,'Bid Log'!$AC$2:$AC$402)))</f>
        <v>0</v>
      </c>
      <c r="J60" s="166" t="n">
        <f aca="false" t="array" ref="J60:J60">SUM(IF('Bid Log'!$M$2:$M$402=Tables!$G3,IF('Bid Log'!$O$2:$O$402=Tables!$W36:$AZ36,'Bid Log'!$AC$2:$AC$402)))</f>
        <v>0</v>
      </c>
      <c r="K60" s="166" t="n">
        <f aca="false" t="array" ref="K60:K60">SUM(IF('Bid Log'!$M$2:$M$402=Tables!$G3,IF('Bid Log'!$O$2:$O$402=Tables!$W37:$BA37,'Bid Log'!$AC$2:$AC$402)))</f>
        <v>0</v>
      </c>
      <c r="L60" s="166" t="n">
        <f aca="false" t="array" ref="L60:L60">SUM(IF('Bid Log'!$M$2:$M$402=Tables!$G3,IF('Bid Log'!$O$2:$O$402=Tables!$W38:$AZ38,'Bid Log'!$AC$2:$AC$402)))</f>
        <v>0</v>
      </c>
      <c r="M60" s="166" t="n">
        <f aca="false" t="array" ref="M60:M60">SUM(IF('Bid Log'!$M$2:$M$402=Tables!$G3,IF('Bid Log'!$O$2:$O$402=Tables!$W40:$BA40,'Bid Log'!$AC$2:$AC$402)))</f>
        <v>0</v>
      </c>
      <c r="N60" s="166" t="n">
        <f aca="false" t="array" ref="N60:N60">SUM(IF('Bid Log'!$M$2:$M$402=Tables!$G3,IF('Bid Log'!$O$2:$O$402=Tables!$W43:$BA43,'Bid Log'!$AC$2:$AC$402)))</f>
        <v>0</v>
      </c>
      <c r="O60" s="119"/>
      <c r="P60" s="119" t="n">
        <f aca="false">SUM(R60/P51)</f>
        <v>0</v>
      </c>
      <c r="Q60" s="119"/>
      <c r="R60" s="141" t="n">
        <f aca="false">C60+D60+E60+F60+G60+H60+I60+J60+K60+L60+M60+N60</f>
        <v>0</v>
      </c>
      <c r="S60" s="121"/>
      <c r="T60" s="167"/>
    </row>
    <row r="61" customFormat="false" ht="12.75" hidden="false" customHeight="false" outlineLevel="0" collapsed="false">
      <c r="A61" s="146"/>
      <c r="B61" s="123"/>
      <c r="C61" s="119"/>
      <c r="D61" s="119"/>
      <c r="E61" s="119"/>
      <c r="F61" s="119"/>
      <c r="G61" s="119"/>
      <c r="H61" s="119"/>
      <c r="I61" s="119"/>
      <c r="J61" s="119"/>
      <c r="K61" s="119"/>
      <c r="L61" s="119"/>
      <c r="M61" s="119"/>
      <c r="N61" s="119"/>
      <c r="O61" s="119"/>
      <c r="P61" s="119"/>
      <c r="Q61" s="119"/>
      <c r="R61" s="119"/>
      <c r="S61" s="121"/>
      <c r="T61" s="167"/>
    </row>
    <row r="62" customFormat="false" ht="12.75" hidden="false" customHeight="false" outlineLevel="0" collapsed="false">
      <c r="A62" s="144" t="s">
        <v>1373</v>
      </c>
      <c r="B62" s="123"/>
      <c r="C62" s="124" t="n">
        <f aca="false">SUM(C63/C52)</f>
        <v>0.25</v>
      </c>
      <c r="D62" s="124" t="n">
        <f aca="false">SUM(D63/D52)</f>
        <v>0.125</v>
      </c>
      <c r="E62" s="124" t="n">
        <f aca="false">SUM(E63/E52)</f>
        <v>0.166666666666667</v>
      </c>
      <c r="F62" s="124" t="n">
        <f aca="false">SUM(F63/F52)</f>
        <v>0.2</v>
      </c>
      <c r="G62" s="124" t="n">
        <f aca="false">SUM(G63/G52)</f>
        <v>0.272727272727273</v>
      </c>
      <c r="H62" s="124" t="n">
        <f aca="false">SUM(H63/H52)</f>
        <v>0.222222222222222</v>
      </c>
      <c r="I62" s="124" t="n">
        <f aca="false">SUM(I63/I52)</f>
        <v>0.125</v>
      </c>
      <c r="J62" s="124" t="n">
        <f aca="false">SUM(J63/J52)</f>
        <v>0.2</v>
      </c>
      <c r="K62" s="124" t="n">
        <f aca="false">SUM(K63/K52)</f>
        <v>0.333333333333333</v>
      </c>
      <c r="L62" s="124" t="n">
        <f aca="false">SUM(L63/L52)</f>
        <v>0.125</v>
      </c>
      <c r="M62" s="124" t="n">
        <f aca="false">SUM(M63/M52)</f>
        <v>0.181818181818182</v>
      </c>
      <c r="N62" s="124" t="n">
        <f aca="false">SUM(N63/N52)</f>
        <v>0</v>
      </c>
      <c r="O62" s="124" t="n">
        <f aca="false">SUM(O53)</f>
        <v>0.45</v>
      </c>
      <c r="P62" s="124" t="n">
        <f aca="false">SUM(P63/P52)</f>
        <v>0.192307692307692</v>
      </c>
      <c r="Q62" s="124" t="n">
        <f aca="false">SUM(Q53)</f>
        <v>0.45</v>
      </c>
      <c r="R62" s="124" t="n">
        <f aca="false">SUM(R63/R52)</f>
        <v>0.192307692307692</v>
      </c>
      <c r="S62" s="121"/>
    </row>
    <row r="63" customFormat="false" ht="13.5" hidden="false" customHeight="false" outlineLevel="0" collapsed="false">
      <c r="A63" s="148" t="s">
        <v>1374</v>
      </c>
      <c r="B63" s="127"/>
      <c r="C63" s="128" t="n">
        <f aca="false">SUM(C54+C60)</f>
        <v>2</v>
      </c>
      <c r="D63" s="128" t="n">
        <f aca="false">SUM(D54+D60)</f>
        <v>1</v>
      </c>
      <c r="E63" s="128" t="n">
        <f aca="false">SUM(E54+E60)</f>
        <v>2</v>
      </c>
      <c r="F63" s="128" t="n">
        <f aca="false">SUM(F54+F60)</f>
        <v>2</v>
      </c>
      <c r="G63" s="128" t="n">
        <f aca="false">SUM(G54+G60)</f>
        <v>3</v>
      </c>
      <c r="H63" s="128" t="n">
        <f aca="false">SUM(H54+H60)</f>
        <v>2</v>
      </c>
      <c r="I63" s="128" t="n">
        <f aca="false">SUM(I54+I60)</f>
        <v>1</v>
      </c>
      <c r="J63" s="128" t="n">
        <f aca="false">SUM(J54+J60)</f>
        <v>1</v>
      </c>
      <c r="K63" s="128" t="n">
        <f aca="false">SUM(K54+K60)</f>
        <v>3</v>
      </c>
      <c r="L63" s="128" t="n">
        <f aca="false">SUM(L54+L60)</f>
        <v>1</v>
      </c>
      <c r="M63" s="128" t="n">
        <f aca="false">SUM(M54+M60)</f>
        <v>2</v>
      </c>
      <c r="N63" s="128" t="n">
        <f aca="false">SUM(N54+N60)</f>
        <v>0</v>
      </c>
      <c r="O63" s="128" t="n">
        <f aca="false">SUM(O54)</f>
        <v>8</v>
      </c>
      <c r="P63" s="128" t="n">
        <f aca="false">SUM(R63/P51)</f>
        <v>1.66666666666667</v>
      </c>
      <c r="Q63" s="128" t="n">
        <f aca="false">SUM(Q54)</f>
        <v>96</v>
      </c>
      <c r="R63" s="155" t="n">
        <f aca="false">C63+D63+E63+F63+G63+H63+I63+J63+K63+L63+M63+N63</f>
        <v>20</v>
      </c>
      <c r="S63" s="163"/>
    </row>
  </sheetData>
  <mergeCells count="10">
    <mergeCell ref="A1:S1"/>
    <mergeCell ref="A2:S2"/>
    <mergeCell ref="A3:S3"/>
    <mergeCell ref="A4:S4"/>
    <mergeCell ref="A5:B5"/>
    <mergeCell ref="A6:B6"/>
    <mergeCell ref="A7:B7"/>
    <mergeCell ref="A49:B49"/>
    <mergeCell ref="A50:B50"/>
    <mergeCell ref="A51:B51"/>
  </mergeCells>
  <printOptions headings="false" gridLines="false" gridLinesSet="true" horizontalCentered="true" verticalCentered="false"/>
  <pageMargins left="0.220138888888889" right="0.120138888888889" top="0.5" bottom="0.5" header="0.511805555555555" footer="0.511805555555555"/>
  <pageSetup paperSize="5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10" activeCellId="0" sqref="S10"/>
    </sheetView>
  </sheetViews>
  <sheetFormatPr defaultRowHeight="12.75" zeroHeight="false" outlineLevelRow="0" outlineLevelCol="0"/>
  <cols>
    <col collapsed="false" customWidth="true" hidden="false" outlineLevel="0" max="1" min="1" style="0" width="2.57"/>
    <col collapsed="false" customWidth="true" hidden="false" outlineLevel="0" max="2" min="2" style="0" width="20.42"/>
    <col collapsed="false" customWidth="true" hidden="false" outlineLevel="0" max="18" min="3" style="0" width="10.99"/>
    <col collapsed="false" customWidth="false" hidden="false" outlineLevel="0" max="19" min="19" style="0" width="11.57"/>
    <col collapsed="false" customWidth="true" hidden="true" outlineLevel="0" max="20" min="20" style="0" width="11.99"/>
    <col collapsed="false" customWidth="true" hidden="false" outlineLevel="0" max="1025" min="21" style="0" width="8.67"/>
  </cols>
  <sheetData>
    <row r="1" customFormat="false" ht="18" hidden="false" customHeight="false" outlineLevel="0" collapsed="false">
      <c r="A1" s="106" t="s">
        <v>1353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</row>
    <row r="2" customFormat="false" ht="15.75" hidden="false" customHeight="false" outlineLevel="0" collapsed="false">
      <c r="A2" s="107" t="s">
        <v>1354</v>
      </c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</row>
    <row r="3" customFormat="false" ht="15.75" hidden="false" customHeight="false" outlineLevel="0" collapsed="false">
      <c r="A3" s="107" t="s">
        <v>1379</v>
      </c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</row>
    <row r="4" customFormat="false" ht="13.5" hidden="false" customHeight="false" outlineLevel="0" collapsed="false">
      <c r="A4" s="108"/>
      <c r="B4" s="108"/>
      <c r="C4" s="108"/>
      <c r="D4" s="108"/>
      <c r="E4" s="108"/>
      <c r="F4" s="108"/>
      <c r="G4" s="108"/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</row>
    <row r="5" customFormat="false" ht="12.75" hidden="false" customHeight="false" outlineLevel="0" collapsed="false">
      <c r="A5" s="109"/>
      <c r="B5" s="109"/>
      <c r="C5" s="110" t="s">
        <v>1356</v>
      </c>
      <c r="D5" s="110" t="s">
        <v>1200</v>
      </c>
      <c r="E5" s="110" t="s">
        <v>1203</v>
      </c>
      <c r="F5" s="110" t="s">
        <v>1206</v>
      </c>
      <c r="G5" s="110" t="s">
        <v>1212</v>
      </c>
      <c r="H5" s="110" t="s">
        <v>1357</v>
      </c>
      <c r="I5" s="110" t="s">
        <v>1218</v>
      </c>
      <c r="J5" s="110" t="s">
        <v>1221</v>
      </c>
      <c r="K5" s="110" t="s">
        <v>1223</v>
      </c>
      <c r="L5" s="110" t="s">
        <v>1225</v>
      </c>
      <c r="M5" s="110" t="s">
        <v>1226</v>
      </c>
      <c r="N5" s="110" t="s">
        <v>1228</v>
      </c>
      <c r="O5" s="170" t="str">
        <f aca="false">('EST. V.F.'!O5)</f>
        <v>2019 Monthly</v>
      </c>
      <c r="P5" s="170" t="str">
        <f aca="false">('EST. V.F.'!P5)</f>
        <v>2019 Monthly</v>
      </c>
      <c r="Q5" s="170" t="str">
        <f aca="false">('EST. V.F.'!Q5)</f>
        <v>2019 To Date</v>
      </c>
      <c r="R5" s="170" t="str">
        <f aca="false">('EST. V.F.'!R5)</f>
        <v>2019 To Date</v>
      </c>
      <c r="S5" s="170" t="str">
        <f aca="false">('EST. V.F.'!S5)</f>
        <v>2018 Annual</v>
      </c>
      <c r="T5" s="164" t="s">
        <v>1192</v>
      </c>
    </row>
    <row r="6" customFormat="false" ht="12.75" hidden="false" customHeight="false" outlineLevel="0" collapsed="false">
      <c r="A6" s="114"/>
      <c r="B6" s="114"/>
      <c r="C6" s="115" t="s">
        <v>1361</v>
      </c>
      <c r="D6" s="115" t="s">
        <v>1361</v>
      </c>
      <c r="E6" s="115" t="s">
        <v>1361</v>
      </c>
      <c r="F6" s="115" t="s">
        <v>1361</v>
      </c>
      <c r="G6" s="115" t="s">
        <v>1361</v>
      </c>
      <c r="H6" s="115" t="s">
        <v>1361</v>
      </c>
      <c r="I6" s="115" t="s">
        <v>1361</v>
      </c>
      <c r="J6" s="115" t="s">
        <v>1361</v>
      </c>
      <c r="K6" s="115" t="s">
        <v>1361</v>
      </c>
      <c r="L6" s="115" t="s">
        <v>1361</v>
      </c>
      <c r="M6" s="115" t="s">
        <v>1361</v>
      </c>
      <c r="N6" s="115" t="s">
        <v>1361</v>
      </c>
      <c r="O6" s="116" t="s">
        <v>1362</v>
      </c>
      <c r="P6" s="116" t="s">
        <v>1363</v>
      </c>
      <c r="Q6" s="116" t="s">
        <v>1362</v>
      </c>
      <c r="R6" s="116" t="s">
        <v>1361</v>
      </c>
      <c r="S6" s="117" t="s">
        <v>1362</v>
      </c>
      <c r="T6" s="164"/>
    </row>
    <row r="7" customFormat="false" ht="15.75" hidden="false" customHeight="false" outlineLevel="0" collapsed="false">
      <c r="A7" s="118" t="s">
        <v>1364</v>
      </c>
      <c r="B7" s="118"/>
      <c r="C7" s="119"/>
      <c r="D7" s="119"/>
      <c r="E7" s="119"/>
      <c r="F7" s="119"/>
      <c r="G7" s="119"/>
      <c r="H7" s="119"/>
      <c r="I7" s="119"/>
      <c r="J7" s="119"/>
      <c r="K7" s="119"/>
      <c r="L7" s="119"/>
      <c r="M7" s="119"/>
      <c r="N7" s="119"/>
      <c r="O7" s="119"/>
      <c r="P7" s="152" t="n">
        <f aca="false">SUM('EST. V.F.'!P7)</f>
        <v>12</v>
      </c>
      <c r="Q7" s="119"/>
      <c r="R7" s="119"/>
      <c r="S7" s="121"/>
      <c r="T7" s="165"/>
    </row>
    <row r="8" customFormat="false" ht="12.75" hidden="false" customHeight="false" outlineLevel="0" collapsed="false">
      <c r="A8" s="146" t="s">
        <v>1365</v>
      </c>
      <c r="B8" s="123"/>
      <c r="C8" s="166" t="n">
        <f aca="false" t="array" ref="C8:C8">SUM(IF('Bid Log'!$M$2:$M$402=Tables!$G4,IF('Bid Log'!$O$2:$O$402=Tables!$W2:$AZ2,'Bid Log'!$P$2:$P$402)))</f>
        <v>0</v>
      </c>
      <c r="D8" s="166" t="n">
        <f aca="false" t="array" ref="D8:D8">SUM(IF('Bid Log'!$M$2:$M$402=Tables!$G4,IF('Bid Log'!$O$2:$O$402=Tables!$W3:$BA3,'Bid Log'!$P$2:$P$402)))</f>
        <v>453380</v>
      </c>
      <c r="E8" s="166" t="n">
        <f aca="false" t="array" ref="E8:E8">SUM(IF('Bid Log'!$M$2:$M$402=Tables!$G4,IF('Bid Log'!$O$2:$O$402=Tables!$W4:$AZ4,'Bid Log'!$P$2:$P$402)))</f>
        <v>0</v>
      </c>
      <c r="F8" s="166" t="n">
        <f aca="false" t="array" ref="F8:F8">SUM(IF('Bid Log'!$M$2:$M$402=Tables!$G4,IF('Bid Log'!$O$2:$O$402=Tables!$W5:$BA5,'Bid Log'!$P$2:$P$402)))</f>
        <v>0</v>
      </c>
      <c r="G8" s="166" t="n">
        <f aca="false" t="array" ref="G8:G8">SUM(IF('Bid Log'!$M$2:$M$402=Tables!$G4,IF('Bid Log'!$O$2:$O$402=Tables!$W6:$BA6,'Bid Log'!$P$2:$P$402)))</f>
        <v>44025</v>
      </c>
      <c r="H8" s="166" t="n">
        <f aca="false" t="array" ref="H8:H8">SUM(IF('Bid Log'!$M$2:$M$402=Tables!$G4,IF('Bid Log'!$O$2:$O$402=Tables!$W7:$AX7,'Bid Log'!$P$2:$P$402)))</f>
        <v>41055</v>
      </c>
      <c r="I8" s="166" t="n">
        <f aca="false" t="array" ref="I8:I8">SUM(IF('Bid Log'!$M$2:$M$402=Tables!$G4,IF('Bid Log'!$O$2:$O$402=Tables!$W8:$BA8,'Bid Log'!$P$2:$P$402)))</f>
        <v>0</v>
      </c>
      <c r="J8" s="166" t="n">
        <f aca="false" t="array" ref="J8:J8">SUM(IF('Bid Log'!$M$2:$M$402=Tables!$G4,IF('Bid Log'!$O$2:$O$402=Tables!$W9:$AZ9,'Bid Log'!$P$2:$P$402)))</f>
        <v>34000</v>
      </c>
      <c r="K8" s="166" t="n">
        <f aca="false" t="array" ref="K8:K8">SUM(IF('Bid Log'!$M$2:$M$402=Tables!$G4,IF('Bid Log'!$O$2:$O$402=Tables!$W10:$BA10,'Bid Log'!$P$2:$P$402)))</f>
        <v>0</v>
      </c>
      <c r="L8" s="166" t="n">
        <f aca="false" t="array" ref="L8:L8">SUM(IF('Bid Log'!$M$2:$M$402=Tables!$G4,IF('Bid Log'!$O$2:$O$402=Tables!$W11:$AZ11,'Bid Log'!$P$2:$P$402)))</f>
        <v>0</v>
      </c>
      <c r="M8" s="166" t="n">
        <f aca="false" t="array" ref="M8:M8">SUM(IF('Bid Log'!$M$2:$M$402=Tables!$G4,IF('Bid Log'!$O$2:$O$402=Tables!$W12:$BA12,'Bid Log'!$P$2:$P$402)))</f>
        <v>0</v>
      </c>
      <c r="N8" s="166" t="n">
        <f aca="false" t="array" ref="N8:N8">SUM(IF('Bid Log'!$M$2:$M$402=Tables!$G4,IF('Bid Log'!$O$2:$O$402=Tables!$W13:$BA13,'Bid Log'!$P$2:$P$402)))</f>
        <v>0</v>
      </c>
      <c r="O8" s="141" t="n">
        <f aca="false">SUM(S8/12)</f>
        <v>666666.666666667</v>
      </c>
      <c r="P8" s="141" t="n">
        <f aca="false">SUM(R8/P$7)</f>
        <v>47705</v>
      </c>
      <c r="Q8" s="141" t="n">
        <f aca="false">SUM(O8*P$7)</f>
        <v>8000000</v>
      </c>
      <c r="R8" s="141" t="n">
        <f aca="false">C8+D8+E8+F8+G8+H8+I8+J8+K8+L8+M8+N8</f>
        <v>572460</v>
      </c>
      <c r="S8" s="143" t="n">
        <f aca="false">SUM(S10/S9)</f>
        <v>8000000</v>
      </c>
      <c r="T8" s="167" t="e">
        <f aca="false">SUM(R8+#REF!)</f>
        <v>#REF!</v>
      </c>
    </row>
    <row r="9" customFormat="false" ht="12.75" hidden="false" customHeight="false" outlineLevel="0" collapsed="false">
      <c r="A9" s="146" t="s">
        <v>1366</v>
      </c>
      <c r="B9" s="123"/>
      <c r="C9" s="124" t="e">
        <f aca="false">SUM(C10/C8)</f>
        <v>#DIV/0!</v>
      </c>
      <c r="D9" s="124" t="n">
        <f aca="false">SUM(D10/D8)</f>
        <v>0</v>
      </c>
      <c r="E9" s="124" t="e">
        <f aca="false">SUM(E10/E8)</f>
        <v>#DIV/0!</v>
      </c>
      <c r="F9" s="124" t="e">
        <f aca="false">SUM(F10/F8)</f>
        <v>#DIV/0!</v>
      </c>
      <c r="G9" s="124" t="n">
        <f aca="false">SUM(G10/G8)</f>
        <v>0</v>
      </c>
      <c r="H9" s="124" t="n">
        <f aca="false">SUM(H10/H8)</f>
        <v>0</v>
      </c>
      <c r="I9" s="124" t="e">
        <f aca="false">SUM(I10/I8)</f>
        <v>#DIV/0!</v>
      </c>
      <c r="J9" s="124" t="n">
        <f aca="false">SUM(J10/J8)</f>
        <v>0</v>
      </c>
      <c r="K9" s="124" t="e">
        <f aca="false">SUM(K10/K8)</f>
        <v>#DIV/0!</v>
      </c>
      <c r="L9" s="124" t="e">
        <f aca="false">SUM(L10/L8)</f>
        <v>#DIV/0!</v>
      </c>
      <c r="M9" s="124" t="e">
        <f aca="false">SUM(M10/M8)</f>
        <v>#DIV/0!</v>
      </c>
      <c r="N9" s="124" t="e">
        <f aca="false">SUM(N10/N8)</f>
        <v>#DIV/0!</v>
      </c>
      <c r="O9" s="124" t="n">
        <f aca="false">SUM(O10/O8)</f>
        <v>0.25</v>
      </c>
      <c r="P9" s="124" t="n">
        <f aca="false">SUM(P10/P8)</f>
        <v>0</v>
      </c>
      <c r="Q9" s="124" t="n">
        <f aca="false">SUM(Q10/Q8)</f>
        <v>0.25</v>
      </c>
      <c r="R9" s="124" t="n">
        <f aca="false">SUM(R10/R8)</f>
        <v>0</v>
      </c>
      <c r="S9" s="153" t="n">
        <v>0.25</v>
      </c>
      <c r="T9" s="168" t="e">
        <f aca="false" t="array" ref="T9:T9">SUM(T10/T8)</f>
        <v>#REF!</v>
      </c>
    </row>
    <row r="10" customFormat="false" ht="13.5" hidden="false" customHeight="false" outlineLevel="0" collapsed="false">
      <c r="A10" s="148" t="s">
        <v>1367</v>
      </c>
      <c r="B10" s="127"/>
      <c r="C10" s="169" t="n">
        <f aca="false" t="array" ref="C10:C10">SUM(IF('Bid Log'!$AA$2:$AA$402=Tables!$J$3,IF('Bid Log'!$M$2:$M$402=Tables!$G4,IF('Bid Log'!$O$2:$O$402=Tables!$W2:$AZ2,'Bid Log'!$P$2:$P$402))))</f>
        <v>0</v>
      </c>
      <c r="D10" s="169" t="n">
        <f aca="false" t="array" ref="D10:D10">SUM(IF('Bid Log'!$AA$2:$AA$402=Tables!$J$3,IF('Bid Log'!$M$2:$M$402=Tables!$G4,IF('Bid Log'!$O$2:$O$402=Tables!$W3:$BA3,'Bid Log'!$P$2:$P$402))))</f>
        <v>0</v>
      </c>
      <c r="E10" s="169" t="n">
        <f aca="false" t="array" ref="E10:E10">SUM(IF('Bid Log'!$AA$2:$AA$402=Tables!$J$3,IF('Bid Log'!$M$2:$M$402=Tables!$G4,IF('Bid Log'!$O$2:$O$402=Tables!$W4:$AZ4,'Bid Log'!$P$2:$P$402))))</f>
        <v>0</v>
      </c>
      <c r="F10" s="169" t="n">
        <f aca="false" t="array" ref="F10:F10">SUM(IF('Bid Log'!$AA$2:$AA$402=Tables!$J$3,IF('Bid Log'!$M$2:$M$402=Tables!$G4,IF('Bid Log'!$O$2:$O$402=Tables!$W5:$BA5,'Bid Log'!$P$2:$P$402))))</f>
        <v>0</v>
      </c>
      <c r="G10" s="169" t="n">
        <f aca="false" t="array" ref="G10:G10">SUM(IF('Bid Log'!$AA$2:$AA$402=Tables!$J$3,IF('Bid Log'!$M$2:$M$402=Tables!$G4,IF('Bid Log'!$O$2:$O$402=Tables!$W6:$BA6,'Bid Log'!$P$2:$P$402))))</f>
        <v>0</v>
      </c>
      <c r="H10" s="169" t="n">
        <f aca="false" t="array" ref="H10:H10">SUM(IF('Bid Log'!$AA$2:$AA$402=Tables!$J$3,IF('Bid Log'!$M$2:$M$402=Tables!$G4,IF('Bid Log'!$O$2:$O$402=Tables!$W7:$AX7,'Bid Log'!$P$2:$P$402))))</f>
        <v>0</v>
      </c>
      <c r="I10" s="169" t="n">
        <f aca="false" t="array" ref="I10:I10">SUM(IF('Bid Log'!$AA$2:$AA$402=Tables!$J$3,IF('Bid Log'!$M$2:$M$402=Tables!$G4,IF('Bid Log'!$O$2:$O$402=Tables!$W8:$BA8,'Bid Log'!$P$2:$P$402))))</f>
        <v>0</v>
      </c>
      <c r="J10" s="169" t="n">
        <f aca="false" t="array" ref="J10:J10">SUM(IF('Bid Log'!$AA$2:$AA$402=Tables!$J$3,IF('Bid Log'!$M$2:$M$402=Tables!$G4,IF('Bid Log'!$O$2:$O$402=Tables!$W9:$AZ9,'Bid Log'!$P$2:$P$402))))</f>
        <v>0</v>
      </c>
      <c r="K10" s="169" t="n">
        <f aca="false" t="array" ref="K10:K10">SUM(IF('Bid Log'!$AA$2:$AA$402=Tables!$J$3,IF('Bid Log'!$M$2:$M$402=Tables!$G4,IF('Bid Log'!$O$2:$O$402=Tables!$W10:$BA10,'Bid Log'!$P$2:$P$402))))</f>
        <v>0</v>
      </c>
      <c r="L10" s="169" t="n">
        <f aca="false" t="array" ref="L10:L10">SUM(IF('Bid Log'!$AA$2:$AA$402=Tables!$J$3,IF('Bid Log'!$M$2:$M$402=Tables!$G4,IF('Bid Log'!$O$2:$O$402=Tables!$W11:$AZ11,'Bid Log'!$P$2:$P$402))))</f>
        <v>0</v>
      </c>
      <c r="M10" s="169" t="n">
        <f aca="false" t="array" ref="M10:M10">SUM(IF('Bid Log'!$AA$2:$AA$402=Tables!$J$3,IF('Bid Log'!$M$2:$M$402=Tables!$G4,IF('Bid Log'!$O$2:$O$402=Tables!$W12:$BA12,'Bid Log'!$P$2:$P$402))))</f>
        <v>0</v>
      </c>
      <c r="N10" s="169" t="n">
        <f aca="false" t="array" ref="N10:N10">SUM(IF('Bid Log'!$AA$2:$AA$402=Tables!$J$3,IF('Bid Log'!$M$2:$M$402=Tables!$G4,IF('Bid Log'!$O$2:$O$402=Tables!$W13:$BA13,'Bid Log'!$P$2:$P$402))))</f>
        <v>0</v>
      </c>
      <c r="O10" s="155" t="n">
        <f aca="false">SUM(S10/12)</f>
        <v>166666.666666667</v>
      </c>
      <c r="P10" s="155" t="n">
        <f aca="false">SUM(R10/P$7)</f>
        <v>0</v>
      </c>
      <c r="Q10" s="155" t="n">
        <f aca="false">SUM(O10*P7)</f>
        <v>2000000</v>
      </c>
      <c r="R10" s="155" t="n">
        <f aca="false">C10+D10+E10+F10+G10+H10+I10+J10+K10+L10+M10+N10</f>
        <v>0</v>
      </c>
      <c r="S10" s="156" t="n">
        <v>2000000</v>
      </c>
      <c r="T10" s="167" t="e">
        <f aca="false">SUM(R10+#REF!)</f>
        <v>#REF!</v>
      </c>
    </row>
    <row r="11" customFormat="false" ht="12.75" hidden="false" customHeight="false" outlineLevel="0" collapsed="false">
      <c r="A11" s="2"/>
      <c r="C11" s="158"/>
      <c r="D11" s="158"/>
      <c r="E11" s="158"/>
      <c r="F11" s="158"/>
      <c r="G11" s="158"/>
      <c r="H11" s="158"/>
      <c r="I11" s="158"/>
      <c r="J11" s="158"/>
      <c r="K11" s="158"/>
      <c r="L11" s="158"/>
      <c r="M11" s="158"/>
      <c r="N11" s="158"/>
      <c r="O11" s="159"/>
      <c r="P11" s="159"/>
      <c r="Q11" s="159"/>
      <c r="R11" s="159"/>
      <c r="S11" s="160"/>
      <c r="T11" s="167"/>
    </row>
    <row r="12" customFormat="false" ht="13.5" hidden="false" customHeight="false" outlineLevel="0" collapsed="false">
      <c r="A12" s="133"/>
      <c r="B12" s="133"/>
      <c r="C12" s="134"/>
      <c r="D12" s="134"/>
      <c r="E12" s="134"/>
      <c r="F12" s="134"/>
      <c r="G12" s="134"/>
      <c r="H12" s="134"/>
      <c r="I12" s="134"/>
      <c r="J12" s="134"/>
      <c r="K12" s="134"/>
      <c r="L12" s="134"/>
      <c r="M12" s="134"/>
      <c r="N12" s="134"/>
      <c r="O12" s="134"/>
      <c r="P12" s="134"/>
      <c r="Q12" s="134"/>
      <c r="R12" s="134"/>
      <c r="S12" s="134"/>
      <c r="T12" s="167"/>
    </row>
    <row r="13" customFormat="false" ht="15.75" hidden="false" customHeight="false" outlineLevel="0" collapsed="false">
      <c r="A13" s="171" t="s">
        <v>1369</v>
      </c>
      <c r="B13" s="172"/>
      <c r="C13" s="138"/>
      <c r="D13" s="138"/>
      <c r="E13" s="138"/>
      <c r="F13" s="138"/>
      <c r="G13" s="138"/>
      <c r="H13" s="138"/>
      <c r="I13" s="138"/>
      <c r="J13" s="138"/>
      <c r="K13" s="138"/>
      <c r="L13" s="138"/>
      <c r="M13" s="138"/>
      <c r="N13" s="138"/>
      <c r="O13" s="138"/>
      <c r="P13" s="138"/>
      <c r="Q13" s="138"/>
      <c r="R13" s="138"/>
      <c r="S13" s="140"/>
    </row>
    <row r="14" customFormat="false" ht="12.75" hidden="false" customHeight="false" outlineLevel="0" collapsed="false">
      <c r="A14" s="122" t="s">
        <v>1370</v>
      </c>
      <c r="B14" s="173"/>
      <c r="C14" s="166" t="n">
        <f aca="false" t="array" ref="C14:C14">SUM(IF('Bid Log'!$AA$2:$AA$402=Tables!$J$5,IF('Bid Log'!$M$2:$M$402=Tables!$G4,IF('Bid Log'!$O$2:$O$402=Tables!$W2:$AZ2,'Bid Log'!$P$2:$P$402))))</f>
        <v>0</v>
      </c>
      <c r="D14" s="166" t="n">
        <f aca="false" t="array" ref="D14:D14">SUM(IF('Bid Log'!$AA$2:$AA$402=Tables!$J$5,IF('Bid Log'!$M$2:$M$402=Tables!$G4,IF('Bid Log'!$O$2:$O$402=Tables!$W3:$BA3,'Bid Log'!$P$2:$P$402))))</f>
        <v>437027</v>
      </c>
      <c r="E14" s="166" t="n">
        <f aca="false" t="array" ref="E14:E14">SUM(IF('Bid Log'!$AA$2:$AA$402=Tables!$J$5,IF('Bid Log'!$M$2:$M$402=Tables!$G4,IF('Bid Log'!$O$2:$O$402=Tables!$W4:$AZ4,'Bid Log'!$P$2:$P$402))))</f>
        <v>0</v>
      </c>
      <c r="F14" s="166" t="n">
        <f aca="false" t="array" ref="F14:F14">SUM(IF('Bid Log'!$AA$2:$AA$402=Tables!$J$5,IF('Bid Log'!$M$2:$M$402=Tables!$G4,IF('Bid Log'!$O$2:$O$402=Tables!$W5:$BA5,'Bid Log'!$P$2:$P$402))))</f>
        <v>0</v>
      </c>
      <c r="G14" s="166" t="n">
        <f aca="false" t="array" ref="G14:G14">SUM(IF('Bid Log'!$AA$2:$AA$402=Tables!$J$5,IF('Bid Log'!$M$2:$M$402=Tables!$G4,IF('Bid Log'!$O$2:$O$402=Tables!$W6:$BA6,'Bid Log'!$P$2:$P$402))))</f>
        <v>12432</v>
      </c>
      <c r="H14" s="166" t="n">
        <f aca="false" t="array" ref="H14:H14">SUM(IF('Bid Log'!$AA$2:$AA$402=Tables!$J$5,IF('Bid Log'!$M$2:$M$402=Tables!$G4,IF('Bid Log'!$O$2:$O$402=Tables!$W7:$AX7,'Bid Log'!$P$2:$P$402))))</f>
        <v>0</v>
      </c>
      <c r="I14" s="166" t="n">
        <f aca="false" t="array" ref="I14:I14">SUM(IF('Bid Log'!$AA$2:$AA$402=Tables!$J$5,IF('Bid Log'!$M$2:$M$402=Tables!$G4,IF('Bid Log'!$O$2:$O$402=Tables!$W8:$BA8,'Bid Log'!$P$2:$P$402))))</f>
        <v>0</v>
      </c>
      <c r="J14" s="166" t="n">
        <f aca="false" t="array" ref="J14:J14">SUM(IF('Bid Log'!$AA$2:$AA$402=Tables!$J$5,IF('Bid Log'!$M$2:$M$402=Tables!$G4,IF('Bid Log'!$O$2:$O$402=Tables!$W9:$AZ9,'Bid Log'!$P$2:$P$402))))</f>
        <v>34000</v>
      </c>
      <c r="K14" s="166" t="n">
        <f aca="false" t="array" ref="K14:K14">SUM(IF('Bid Log'!$AA$2:$AA$402=Tables!$J$5,IF('Bid Log'!$M$2:$M$402=Tables!$G4,IF('Bid Log'!$O$2:$O$402=Tables!$W10:$BA10,'Bid Log'!$P$2:$P$402))))</f>
        <v>0</v>
      </c>
      <c r="L14" s="166" t="n">
        <f aca="false" t="array" ref="L14:L14">SUM(IF('Bid Log'!$AA$2:$AA$402=Tables!$J$5,IF('Bid Log'!$M$2:$M$402=Tables!$G4,IF('Bid Log'!$O$2:$O$402=Tables!$W11:$AZ11,'Bid Log'!$P$2:$P$402))))</f>
        <v>0</v>
      </c>
      <c r="M14" s="166" t="n">
        <f aca="false" t="array" ref="M14:M14">SUM(IF('Bid Log'!$AA$2:$AA$402=Tables!$J$5,IF('Bid Log'!$M$2:$M$402=Tables!$G4,IF('Bid Log'!$O$2:$O$402=Tables!$W12:$BA12,'Bid Log'!$P$2:$P$402))))</f>
        <v>0</v>
      </c>
      <c r="N14" s="166" t="n">
        <f aca="false" t="array" ref="N14:N14">SUM(IF('Bid Log'!$AA$2:$AA$402=Tables!$J$5,IF('Bid Log'!$M$2:$M$402=Tables!$G4,IF('Bid Log'!$O$2:$O$402=Tables!$W13:$BA13,'Bid Log'!$P$2:$P$402))))</f>
        <v>0</v>
      </c>
      <c r="O14" s="141"/>
      <c r="P14" s="141"/>
      <c r="Q14" s="141"/>
      <c r="R14" s="141" t="n">
        <f aca="false">C14+D14+E14+F14+G14+H14+I14+J14+K14+L14+M14+N14</f>
        <v>483459</v>
      </c>
      <c r="S14" s="162"/>
      <c r="T14" s="167" t="e">
        <f aca="false">SUM(R14+#REF!)</f>
        <v>#REF!</v>
      </c>
    </row>
    <row r="15" customFormat="false" ht="12.75" hidden="false" customHeight="false" outlineLevel="0" collapsed="false">
      <c r="A15" s="174" t="s">
        <v>1371</v>
      </c>
      <c r="B15" s="173"/>
      <c r="C15" s="124" t="e">
        <f aca="false">SUM(C16/C14)</f>
        <v>#DIV/0!</v>
      </c>
      <c r="D15" s="124" t="n">
        <f aca="false">SUM(D16/D14)</f>
        <v>0</v>
      </c>
      <c r="E15" s="124" t="e">
        <f aca="false">SUM(E16/E14)</f>
        <v>#DIV/0!</v>
      </c>
      <c r="F15" s="124" t="e">
        <f aca="false">SUM(F16/F14)</f>
        <v>#DIV/0!</v>
      </c>
      <c r="G15" s="124" t="n">
        <f aca="false">SUM(G16/G14)</f>
        <v>0</v>
      </c>
      <c r="H15" s="124" t="e">
        <f aca="false">SUM(H16/H14)</f>
        <v>#DIV/0!</v>
      </c>
      <c r="I15" s="124" t="e">
        <f aca="false">SUM(I16/I14)</f>
        <v>#DIV/0!</v>
      </c>
      <c r="J15" s="124" t="n">
        <f aca="false">SUM(J16/J14)</f>
        <v>0</v>
      </c>
      <c r="K15" s="124" t="e">
        <f aca="false">SUM(K16/K14)</f>
        <v>#DIV/0!</v>
      </c>
      <c r="L15" s="124" t="e">
        <f aca="false">SUM(L16/L14)</f>
        <v>#DIV/0!</v>
      </c>
      <c r="M15" s="124" t="e">
        <f aca="false">SUM(M16/M14)</f>
        <v>#DIV/0!</v>
      </c>
      <c r="N15" s="124" t="e">
        <f aca="false">SUM(N16/N14)</f>
        <v>#DIV/0!</v>
      </c>
      <c r="O15" s="119"/>
      <c r="P15" s="124" t="n">
        <f aca="false">SUM(P16/P8)</f>
        <v>0</v>
      </c>
      <c r="Q15" s="119"/>
      <c r="R15" s="124" t="n">
        <f aca="false">SUM(R16/R14)</f>
        <v>0</v>
      </c>
      <c r="S15" s="121"/>
    </row>
    <row r="16" customFormat="false" ht="12.75" hidden="false" customHeight="false" outlineLevel="0" collapsed="false">
      <c r="A16" s="174" t="s">
        <v>1372</v>
      </c>
      <c r="B16" s="173"/>
      <c r="C16" s="166" t="n">
        <f aca="false" t="array" ref="C16:C16">SUM(IF('Bid Log'!$M$2:$M$402=Tables!$G4,IF('Bid Log'!$O$2:$O$402=Tables!$W2:$AZ2,'Bid Log'!$AC$2:$AC$402)))</f>
        <v>0</v>
      </c>
      <c r="D16" s="166" t="n">
        <f aca="false" t="array" ref="D16:D16">SUM(IF('Bid Log'!$M$2:$M$402=Tables!$G4,IF('Bid Log'!$O$2:$O$402=Tables!$W3:$BA3,'Bid Log'!$AC$2:$AC$402)))</f>
        <v>0</v>
      </c>
      <c r="E16" s="166" t="n">
        <f aca="false" t="array" ref="E16:E16">SUM(IF('Bid Log'!$M$2:$M$402=Tables!$G4,IF('Bid Log'!$O$2:$O$402=Tables!$W4:$AZ4,'Bid Log'!$AC$2:$AC$402)))</f>
        <v>0</v>
      </c>
      <c r="F16" s="166" t="n">
        <f aca="false" t="array" ref="F16:F16">SUM(IF('Bid Log'!$M$2:$M$402=Tables!$G4,IF('Bid Log'!$O$2:$O$402=Tables!$W5:$BA5,'Bid Log'!$AC$2:$AC$402)))</f>
        <v>0</v>
      </c>
      <c r="G16" s="166" t="n">
        <f aca="false" t="array" ref="G16:G16">SUM(IF('Bid Log'!$M$2:$M$402=Tables!$G4,IF('Bid Log'!$O$2:$O$402=Tables!$W6:$BA6,'Bid Log'!$AC$2:$AC$402)))</f>
        <v>0</v>
      </c>
      <c r="H16" s="166" t="n">
        <f aca="false" t="array" ref="H16:H16">SUM(IF('Bid Log'!$M$2:$M$402=Tables!$G4,IF('Bid Log'!$O$2:$O$402=Tables!$W7:$AX7,'Bid Log'!$AC$2:$AC$402)))</f>
        <v>0</v>
      </c>
      <c r="I16" s="166" t="n">
        <f aca="false" t="array" ref="I16:I16">SUM(IF('Bid Log'!$M$2:$M$402=Tables!$G4,IF('Bid Log'!$O$2:$O$402=Tables!$W8:$BA8,'Bid Log'!$AC$2:$AC$402)))</f>
        <v>0</v>
      </c>
      <c r="J16" s="166" t="n">
        <f aca="false" t="array" ref="J16:J16">SUM(IF('Bid Log'!$M$2:$M$402=Tables!$G4,IF('Bid Log'!$O$2:$O$402=Tables!$W9:$AZ9,'Bid Log'!$AC$2:$AC$402)))</f>
        <v>0</v>
      </c>
      <c r="K16" s="166" t="n">
        <f aca="false" t="array" ref="K16:K16">SUM(IF('Bid Log'!$M$2:$M$402=Tables!$G4,IF('Bid Log'!$O$2:$O$402=Tables!$W10:$BA10,'Bid Log'!$AC$2:$AC$402)))</f>
        <v>0</v>
      </c>
      <c r="L16" s="166" t="n">
        <f aca="false" t="array" ref="L16:L16">SUM(IF('Bid Log'!$M$2:$M$402=Tables!$G4,IF('Bid Log'!$O$2:$O$402=Tables!$W11:$AZ11,'Bid Log'!$AC$2:$AC$402)))</f>
        <v>0</v>
      </c>
      <c r="M16" s="166" t="n">
        <f aca="false" t="array" ref="M16:M16">SUM(IF('Bid Log'!$M$2:$M$402=Tables!$G4,IF('Bid Log'!$O$2:$O$402=Tables!$W12:$BA12,'Bid Log'!$AC$2:$AC$402)))</f>
        <v>0</v>
      </c>
      <c r="N16" s="166" t="n">
        <f aca="false" t="array" ref="N16:N16">SUM(IF('Bid Log'!$M$2:$M$402=Tables!$G4,IF('Bid Log'!$O$2:$O$402=Tables!$W13:$BA13,'Bid Log'!$AC$2:$AC$402)))</f>
        <v>0</v>
      </c>
      <c r="O16" s="119"/>
      <c r="P16" s="119" t="n">
        <f aca="false">SUM(R16/P7)</f>
        <v>0</v>
      </c>
      <c r="Q16" s="119"/>
      <c r="R16" s="141" t="n">
        <f aca="false">C16+D16+E16+F16+G16+H16+I16+J16+K16+L16+M16+N16</f>
        <v>0</v>
      </c>
      <c r="S16" s="121"/>
      <c r="T16" s="167"/>
    </row>
    <row r="17" customFormat="false" ht="12.75" hidden="false" customHeight="false" outlineLevel="0" collapsed="false">
      <c r="A17" s="122"/>
      <c r="B17" s="173"/>
      <c r="C17" s="119"/>
      <c r="D17" s="119"/>
      <c r="E17" s="119"/>
      <c r="F17" s="119"/>
      <c r="G17" s="119"/>
      <c r="H17" s="119"/>
      <c r="I17" s="119"/>
      <c r="J17" s="119"/>
      <c r="K17" s="119"/>
      <c r="L17" s="119"/>
      <c r="M17" s="119"/>
      <c r="N17" s="119"/>
      <c r="O17" s="119"/>
      <c r="P17" s="119"/>
      <c r="Q17" s="119"/>
      <c r="R17" s="119"/>
      <c r="S17" s="121"/>
      <c r="T17" s="167"/>
    </row>
    <row r="18" customFormat="false" ht="12.75" hidden="false" customHeight="false" outlineLevel="0" collapsed="false">
      <c r="A18" s="174" t="s">
        <v>1373</v>
      </c>
      <c r="B18" s="173"/>
      <c r="C18" s="124" t="e">
        <f aca="false">SUM(C19/C8)</f>
        <v>#DIV/0!</v>
      </c>
      <c r="D18" s="124" t="n">
        <f aca="false">SUM(D19/D8)</f>
        <v>0</v>
      </c>
      <c r="E18" s="124" t="e">
        <f aca="false">SUM(E19/E8)</f>
        <v>#DIV/0!</v>
      </c>
      <c r="F18" s="124" t="e">
        <f aca="false">SUM(F19/F8)</f>
        <v>#DIV/0!</v>
      </c>
      <c r="G18" s="124" t="n">
        <f aca="false">SUM(G19/G8)</f>
        <v>0</v>
      </c>
      <c r="H18" s="124" t="n">
        <f aca="false">SUM(H19/H8)</f>
        <v>0</v>
      </c>
      <c r="I18" s="124" t="e">
        <f aca="false">SUM(I19/I8)</f>
        <v>#DIV/0!</v>
      </c>
      <c r="J18" s="124" t="n">
        <f aca="false">SUM(J19/J8)</f>
        <v>0</v>
      </c>
      <c r="K18" s="124" t="e">
        <f aca="false">SUM(K19/K8)</f>
        <v>#DIV/0!</v>
      </c>
      <c r="L18" s="124" t="e">
        <f aca="false">SUM(L19/L8)</f>
        <v>#DIV/0!</v>
      </c>
      <c r="M18" s="124" t="e">
        <f aca="false">SUM(M19/M8)</f>
        <v>#DIV/0!</v>
      </c>
      <c r="N18" s="124" t="e">
        <f aca="false">SUM(N19/N8)</f>
        <v>#DIV/0!</v>
      </c>
      <c r="O18" s="124" t="n">
        <f aca="false">SUM(O9)</f>
        <v>0.25</v>
      </c>
      <c r="P18" s="124" t="n">
        <f aca="false">SUM(P19/P8)</f>
        <v>0</v>
      </c>
      <c r="Q18" s="124" t="n">
        <f aca="false">SUM(Q9)</f>
        <v>0.25</v>
      </c>
      <c r="R18" s="124" t="n">
        <f aca="false">SUM(R19/R8)</f>
        <v>0</v>
      </c>
      <c r="S18" s="121"/>
    </row>
    <row r="19" customFormat="false" ht="13.5" hidden="false" customHeight="false" outlineLevel="0" collapsed="false">
      <c r="A19" s="126" t="s">
        <v>1374</v>
      </c>
      <c r="B19" s="175"/>
      <c r="C19" s="128" t="n">
        <f aca="false">SUM(C10+C16)</f>
        <v>0</v>
      </c>
      <c r="D19" s="128" t="n">
        <f aca="false">SUM(D10+D16)</f>
        <v>0</v>
      </c>
      <c r="E19" s="128" t="n">
        <f aca="false">SUM(E10+E16)</f>
        <v>0</v>
      </c>
      <c r="F19" s="128" t="n">
        <f aca="false">SUM(F10+F16)</f>
        <v>0</v>
      </c>
      <c r="G19" s="128" t="n">
        <f aca="false">SUM(G10+G16)</f>
        <v>0</v>
      </c>
      <c r="H19" s="128" t="n">
        <f aca="false">SUM(H10+H16)</f>
        <v>0</v>
      </c>
      <c r="I19" s="128" t="n">
        <f aca="false">SUM(I10+I16)</f>
        <v>0</v>
      </c>
      <c r="J19" s="128" t="n">
        <f aca="false">SUM(J10+J16)</f>
        <v>0</v>
      </c>
      <c r="K19" s="128" t="n">
        <f aca="false">SUM(K10+K16)</f>
        <v>0</v>
      </c>
      <c r="L19" s="128" t="n">
        <f aca="false">SUM(L10+L16)</f>
        <v>0</v>
      </c>
      <c r="M19" s="128" t="n">
        <f aca="false">SUM(M10+M16)</f>
        <v>0</v>
      </c>
      <c r="N19" s="128" t="n">
        <f aca="false">SUM(N10+N16)</f>
        <v>0</v>
      </c>
      <c r="O19" s="128" t="n">
        <f aca="false">SUM(O10)</f>
        <v>166666.666666667</v>
      </c>
      <c r="P19" s="128" t="n">
        <f aca="false">SUM(R19/P7)</f>
        <v>0</v>
      </c>
      <c r="Q19" s="128" t="n">
        <f aca="false">SUM(Q10)</f>
        <v>2000000</v>
      </c>
      <c r="R19" s="155" t="n">
        <f aca="false">C19+D19+E19+F19+G19+H19+I19+J19+K19+L19+M19+N19</f>
        <v>0</v>
      </c>
      <c r="S19" s="163"/>
    </row>
    <row r="47" customFormat="false" ht="13.5" hidden="false" customHeight="false" outlineLevel="0" collapsed="false"/>
    <row r="48" customFormat="false" ht="12.75" hidden="false" customHeight="false" outlineLevel="0" collapsed="false">
      <c r="A48" s="109"/>
      <c r="B48" s="109"/>
      <c r="C48" s="110" t="s">
        <v>1356</v>
      </c>
      <c r="D48" s="110" t="s">
        <v>1200</v>
      </c>
      <c r="E48" s="110" t="s">
        <v>1203</v>
      </c>
      <c r="F48" s="110" t="s">
        <v>1206</v>
      </c>
      <c r="G48" s="110" t="s">
        <v>1212</v>
      </c>
      <c r="H48" s="110" t="s">
        <v>1357</v>
      </c>
      <c r="I48" s="110" t="s">
        <v>1218</v>
      </c>
      <c r="J48" s="110" t="s">
        <v>1221</v>
      </c>
      <c r="K48" s="110" t="s">
        <v>1223</v>
      </c>
      <c r="L48" s="110" t="s">
        <v>1225</v>
      </c>
      <c r="M48" s="110" t="s">
        <v>1226</v>
      </c>
      <c r="N48" s="110" t="s">
        <v>1228</v>
      </c>
      <c r="O48" s="170" t="str">
        <f aca="false">('EST. V.F.'!O5)</f>
        <v>2019 Monthly</v>
      </c>
      <c r="P48" s="170" t="str">
        <f aca="false">('EST. V.F.'!P5)</f>
        <v>2019 Monthly</v>
      </c>
      <c r="Q48" s="170" t="str">
        <f aca="false">('EST. V.F.'!Q5)</f>
        <v>2019 To Date</v>
      </c>
      <c r="R48" s="170" t="str">
        <f aca="false">('EST. V.F.'!R5)</f>
        <v>2019 To Date</v>
      </c>
      <c r="S48" s="170" t="str">
        <f aca="false">('EST. V.F.'!S5)</f>
        <v>2018 Annual</v>
      </c>
      <c r="T48" s="164" t="s">
        <v>1192</v>
      </c>
      <c r="U48" s="151"/>
    </row>
    <row r="49" customFormat="false" ht="12.75" hidden="false" customHeight="false" outlineLevel="0" collapsed="false">
      <c r="A49" s="114"/>
      <c r="B49" s="114"/>
      <c r="C49" s="115" t="s">
        <v>1361</v>
      </c>
      <c r="D49" s="115" t="s">
        <v>1361</v>
      </c>
      <c r="E49" s="115" t="s">
        <v>1361</v>
      </c>
      <c r="F49" s="115" t="s">
        <v>1361</v>
      </c>
      <c r="G49" s="115" t="s">
        <v>1361</v>
      </c>
      <c r="H49" s="115" t="s">
        <v>1361</v>
      </c>
      <c r="I49" s="115" t="s">
        <v>1361</v>
      </c>
      <c r="J49" s="115" t="s">
        <v>1361</v>
      </c>
      <c r="K49" s="115" t="s">
        <v>1361</v>
      </c>
      <c r="L49" s="115" t="s">
        <v>1361</v>
      </c>
      <c r="M49" s="115" t="s">
        <v>1361</v>
      </c>
      <c r="N49" s="115" t="s">
        <v>1361</v>
      </c>
      <c r="O49" s="115" t="s">
        <v>1362</v>
      </c>
      <c r="P49" s="116" t="s">
        <v>1363</v>
      </c>
      <c r="Q49" s="116" t="s">
        <v>1362</v>
      </c>
      <c r="R49" s="116" t="s">
        <v>1361</v>
      </c>
      <c r="S49" s="117" t="s">
        <v>1362</v>
      </c>
      <c r="T49" s="164"/>
    </row>
    <row r="50" customFormat="false" ht="15.75" hidden="false" customHeight="false" outlineLevel="0" collapsed="false">
      <c r="A50" s="118" t="s">
        <v>1364</v>
      </c>
      <c r="B50" s="118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52" t="n">
        <f aca="false">SUM(P7)</f>
        <v>12</v>
      </c>
      <c r="Q50" s="119"/>
      <c r="R50" s="119"/>
      <c r="S50" s="121"/>
      <c r="T50" s="165"/>
    </row>
    <row r="51" customFormat="false" ht="12.75" hidden="false" customHeight="false" outlineLevel="0" collapsed="false">
      <c r="A51" s="146" t="s">
        <v>1365</v>
      </c>
      <c r="B51" s="123"/>
      <c r="C51" s="166" t="n">
        <f aca="false" t="array" ref="C51:C51">COUNT(IF('Bid Log'!$M$2:$M$402=Tables!$G4,IF('Bid Log'!$O$2:$O$402=Tables!$W2:$AZ2,'Bid Log'!$A$2:$A$402)))</f>
        <v>0</v>
      </c>
      <c r="D51" s="166" t="n">
        <f aca="false" t="array" ref="D51:D51">COUNT(IF('Bid Log'!$M$2:$M$402=Tables!$G4,IF('Bid Log'!$O$2:$O$402=Tables!$W3:$BA3,'Bid Log'!$A$2:$A$402)))</f>
        <v>3</v>
      </c>
      <c r="E51" s="166" t="n">
        <f aca="false" t="array" ref="E51:E51">COUNT(IF('Bid Log'!$M$2:$M$402=Tables!$G4,IF('Bid Log'!$O$2:$O$402=Tables!$W4:$AZ4,'Bid Log'!$A$2:$A$402)))</f>
        <v>0</v>
      </c>
      <c r="F51" s="166" t="n">
        <f aca="false" t="array" ref="F51:F51">COUNT(IF('Bid Log'!$M$2:$M$402=Tables!$G4,IF('Bid Log'!$O$2:$O$402=Tables!$W5:$BA5,'Bid Log'!$A$2:$A$402)))</f>
        <v>0</v>
      </c>
      <c r="G51" s="166" t="n">
        <f aca="false" t="array" ref="G51:G51">COUNT(IF('Bid Log'!$M$2:$M$402=Tables!$G4,IF('Bid Log'!$O$2:$O$402=Tables!$W6:$BA6,'Bid Log'!$A$2:$A$402)))</f>
        <v>3</v>
      </c>
      <c r="H51" s="166" t="n">
        <f aca="false" t="array" ref="H51:H51">COUNT(IF('Bid Log'!$M$2:$M$402=Tables!$G4,IF('Bid Log'!$O$2:$O$402=Tables!$W7:$AX7,'Bid Log'!$A$2:$A$402)))</f>
        <v>2</v>
      </c>
      <c r="I51" s="166" t="n">
        <f aca="false" t="array" ref="I51:I51">COUNT(IF('Bid Log'!$M$2:$M$402=Tables!$G4,IF('Bid Log'!$O$2:$O$402=Tables!$W8:$BA8,'Bid Log'!$A$2:$A$402)))</f>
        <v>0</v>
      </c>
      <c r="J51" s="166" t="n">
        <f aca="false" t="array" ref="J51:J51">COUNT(IF('Bid Log'!$M$2:$M$402=Tables!$G4,IF('Bid Log'!$O$2:$O$402=Tables!$W9:$AZ9,'Bid Log'!$A$2:$A$402)))</f>
        <v>1</v>
      </c>
      <c r="K51" s="166" t="n">
        <f aca="false" t="array" ref="K51:K51">COUNT(IF('Bid Log'!$M$2:$M$402=Tables!$G4,IF('Bid Log'!$O$2:$O$402=Tables!$W10:$BA10,'Bid Log'!$A$2:$A$402)))</f>
        <v>0</v>
      </c>
      <c r="L51" s="166" t="n">
        <f aca="false" t="array" ref="L51:L51">COUNT(IF('Bid Log'!$M$2:$M$402=Tables!$G4,IF('Bid Log'!$O$2:$O$402=Tables!$W11:$AZ11,'Bid Log'!$A$2:$A$402)))</f>
        <v>0</v>
      </c>
      <c r="M51" s="166" t="n">
        <f aca="false" t="array" ref="M51:M51">COUNT(IF('Bid Log'!$M$2:$M$402=Tables!$G4,IF('Bid Log'!$O$2:$O$402=Tables!$W12:$BA12,'Bid Log'!$A$2:$A$402)))</f>
        <v>0</v>
      </c>
      <c r="N51" s="166" t="n">
        <f aca="false" t="array" ref="N51:N51">COUNT(IF('Bid Log'!$M$2:$M$402=Tables!$G4,IF('Bid Log'!$O$2:$O$402=Tables!$W13:$BA13,'Bid Log'!$A$2:$A$402)))</f>
        <v>0</v>
      </c>
      <c r="O51" s="141" t="n">
        <f aca="false">SUM(S51/12)</f>
        <v>17.7777777777778</v>
      </c>
      <c r="P51" s="141" t="n">
        <f aca="false">SUM(R51/P$7)</f>
        <v>0.75</v>
      </c>
      <c r="Q51" s="141" t="n">
        <f aca="false">SUM(O51*P$7)</f>
        <v>213.333333333333</v>
      </c>
      <c r="R51" s="141" t="n">
        <f aca="false">C51+D51+E51+F51+G51+H51+I51+J51+K51+L51+M51+N51</f>
        <v>9</v>
      </c>
      <c r="S51" s="143" t="n">
        <f aca="false">SUM(S53/S52)</f>
        <v>213.333333333333</v>
      </c>
      <c r="T51" s="167" t="e">
        <f aca="false">SUM(R51+#REF!)</f>
        <v>#REF!</v>
      </c>
    </row>
    <row r="52" customFormat="false" ht="12.75" hidden="false" customHeight="false" outlineLevel="0" collapsed="false">
      <c r="A52" s="146" t="s">
        <v>1366</v>
      </c>
      <c r="B52" s="123"/>
      <c r="C52" s="124" t="e">
        <f aca="false">SUM(C53/C51)</f>
        <v>#DIV/0!</v>
      </c>
      <c r="D52" s="124" t="n">
        <f aca="false">SUM(D53/D51)</f>
        <v>0</v>
      </c>
      <c r="E52" s="124" t="e">
        <f aca="false">SUM(E53/E51)</f>
        <v>#DIV/0!</v>
      </c>
      <c r="F52" s="124" t="e">
        <f aca="false">SUM(F53/F51)</f>
        <v>#DIV/0!</v>
      </c>
      <c r="G52" s="124" t="n">
        <f aca="false">SUM(G53/G51)</f>
        <v>0</v>
      </c>
      <c r="H52" s="124" t="n">
        <f aca="false">SUM(H53/H51)</f>
        <v>0</v>
      </c>
      <c r="I52" s="124" t="e">
        <f aca="false">SUM(I53/I51)</f>
        <v>#DIV/0!</v>
      </c>
      <c r="J52" s="124" t="n">
        <f aca="false">SUM(J53/J51)</f>
        <v>0</v>
      </c>
      <c r="K52" s="124" t="e">
        <f aca="false">SUM(K53/K51)</f>
        <v>#DIV/0!</v>
      </c>
      <c r="L52" s="124" t="e">
        <f aca="false">SUM(L53/L51)</f>
        <v>#DIV/0!</v>
      </c>
      <c r="M52" s="124" t="e">
        <f aca="false">SUM(M53/M51)</f>
        <v>#DIV/0!</v>
      </c>
      <c r="N52" s="124" t="e">
        <f aca="false">SUM(N53/N51)</f>
        <v>#DIV/0!</v>
      </c>
      <c r="O52" s="124" t="n">
        <f aca="false">SUM(O53/O51)</f>
        <v>0.45</v>
      </c>
      <c r="P52" s="124" t="n">
        <f aca="false">SUM(P53/P51)</f>
        <v>0</v>
      </c>
      <c r="Q52" s="124" t="n">
        <f aca="false">SUM(Q53/Q51)</f>
        <v>0.45</v>
      </c>
      <c r="R52" s="124" t="n">
        <f aca="false">SUM(R53/R51)</f>
        <v>0</v>
      </c>
      <c r="S52" s="153" t="n">
        <v>0.45</v>
      </c>
      <c r="T52" s="168" t="e">
        <f aca="false" t="array" ref="T52:T52">SUM(T53/T51)</f>
        <v>#REF!</v>
      </c>
    </row>
    <row r="53" s="157" customFormat="true" ht="13.5" hidden="false" customHeight="false" outlineLevel="0" collapsed="false">
      <c r="A53" s="148" t="s">
        <v>1367</v>
      </c>
      <c r="B53" s="154"/>
      <c r="C53" s="169" t="n">
        <f aca="false" t="array" ref="C53:C53">COUNT(IF('Bid Log'!$AA$2:$AA$402=Tables!$J$3,IF('Bid Log'!$M$2:$M$402=Tables!$G4,IF('Bid Log'!$O$2:$O$402=Tables!$W2:$AZ2,'Bid Log'!$A$2:$A$402))))</f>
        <v>0</v>
      </c>
      <c r="D53" s="169" t="n">
        <f aca="false" t="array" ref="D53:D53">COUNT(IF('Bid Log'!$AA$2:$AA$402=Tables!$J$3,IF('Bid Log'!$M$2:$M$402=Tables!$G4,IF('Bid Log'!$O$2:$O$402=Tables!$W3:$BA3,'Bid Log'!$A$2:$A$402))))</f>
        <v>0</v>
      </c>
      <c r="E53" s="169" t="n">
        <f aca="false" t="array" ref="E53:E53">COUNT(IF('Bid Log'!$AA$2:$AA$402=Tables!$J$3,IF('Bid Log'!$M$2:$M$402=Tables!$G4,IF('Bid Log'!$O$2:$O$402=Tables!$W4:$AZ4,'Bid Log'!$A$2:$A$402))))</f>
        <v>0</v>
      </c>
      <c r="F53" s="169" t="n">
        <f aca="false" t="array" ref="F53:F53">COUNT(IF('Bid Log'!$AA$2:$AA$402=Tables!$J$3,IF('Bid Log'!$M$2:$M$402=Tables!$G4,IF('Bid Log'!$O$2:$O$402=Tables!$W5:$BA5,'Bid Log'!$A$2:$A$402))))</f>
        <v>0</v>
      </c>
      <c r="G53" s="169" t="n">
        <f aca="false" t="array" ref="G53:G53">COUNT(IF('Bid Log'!$AA$2:$AA$402=Tables!$J$3,IF('Bid Log'!$M$2:$M$402=Tables!$G4,IF('Bid Log'!$O$2:$O$402=Tables!$W6:$BA6,'Bid Log'!$A$2:$A$402))))</f>
        <v>0</v>
      </c>
      <c r="H53" s="169" t="n">
        <f aca="false" t="array" ref="H53:H53">COUNT(IF('Bid Log'!$AA$2:$AA$402=Tables!$J$3,IF('Bid Log'!$M$2:$M$402=Tables!$G4,IF('Bid Log'!$O$2:$O$402=Tables!$W7:$AX7,'Bid Log'!$A$2:$A$402))))</f>
        <v>0</v>
      </c>
      <c r="I53" s="169" t="n">
        <f aca="false" t="array" ref="I53:I53">COUNT(IF('Bid Log'!$AA$2:$AA$402=Tables!$J$3,IF('Bid Log'!$M$2:$M$402=Tables!$G4,IF('Bid Log'!$O$2:$O$402=Tables!$W8:$BA8,'Bid Log'!$A$2:$A$402))))</f>
        <v>0</v>
      </c>
      <c r="J53" s="169" t="n">
        <f aca="false" t="array" ref="J53:J53">COUNT(IF('Bid Log'!$AA$2:$AA$402=Tables!$J$3,IF('Bid Log'!$M$2:$M$402=Tables!$G4,IF('Bid Log'!$O$2:$O$402=Tables!$W9:$AZ9,'Bid Log'!$A$2:$A$402))))</f>
        <v>0</v>
      </c>
      <c r="K53" s="169" t="n">
        <f aca="false" t="array" ref="K53:K53">COUNT(IF('Bid Log'!$AA$2:$AA$402=Tables!$J$3,IF('Bid Log'!$M$2:$M$402=Tables!$G4,IF('Bid Log'!$O$2:$O$402=Tables!$W10:$BA10,'Bid Log'!$A$2:$A$402))))</f>
        <v>0</v>
      </c>
      <c r="L53" s="169" t="n">
        <f aca="false" t="array" ref="L53:L53">COUNT(IF('Bid Log'!$AA$2:$AA$402=Tables!$J$3,IF('Bid Log'!$M$2:$M$402=Tables!$G4,IF('Bid Log'!$O$2:$O$402=Tables!$W11:$AZ11,'Bid Log'!$A$2:$A$402))))</f>
        <v>0</v>
      </c>
      <c r="M53" s="169" t="n">
        <f aca="false" t="array" ref="M53:M53">COUNT(IF('Bid Log'!$AA$2:$AA$402=Tables!$J$3,IF('Bid Log'!$M$2:$M$402=Tables!$G4,IF('Bid Log'!$O$2:$O$402=Tables!$W12:$BA12,'Bid Log'!$A$2:$A$402))))</f>
        <v>0</v>
      </c>
      <c r="N53" s="169" t="n">
        <f aca="false" t="array" ref="N53:N53">COUNT(IF('Bid Log'!$AA$2:$AA$402=Tables!$J$3,IF('Bid Log'!$M$2:$M$402=Tables!$G4,IF('Bid Log'!$O$2:$O$402=Tables!$W13:$BA13,'Bid Log'!$A$2:$A$402))))</f>
        <v>0</v>
      </c>
      <c r="O53" s="155" t="n">
        <f aca="false">SUM(S53/12)</f>
        <v>8</v>
      </c>
      <c r="P53" s="155" t="n">
        <f aca="false">SUM(R53/P$7)</f>
        <v>0</v>
      </c>
      <c r="Q53" s="155" t="n">
        <f aca="false">SUM(O53*P50)</f>
        <v>96</v>
      </c>
      <c r="R53" s="155" t="n">
        <f aca="false">C53+D53+E53+F53+G53+H53+I53+J53+K53+L53+M53+N53</f>
        <v>0</v>
      </c>
      <c r="S53" s="156" t="n">
        <v>96</v>
      </c>
      <c r="T53" s="167" t="e">
        <f aca="false">SUM(R53+#REF!)</f>
        <v>#REF!</v>
      </c>
    </row>
    <row r="54" s="157" customFormat="true" ht="12.75" hidden="false" customHeight="false" outlineLevel="0" collapsed="false">
      <c r="A54" s="2"/>
      <c r="C54" s="158"/>
      <c r="D54" s="158"/>
      <c r="E54" s="158"/>
      <c r="F54" s="158"/>
      <c r="G54" s="158"/>
      <c r="H54" s="158"/>
      <c r="I54" s="158"/>
      <c r="J54" s="158"/>
      <c r="K54" s="158"/>
      <c r="L54" s="158"/>
      <c r="M54" s="158"/>
      <c r="N54" s="158"/>
      <c r="O54" s="159"/>
      <c r="P54" s="159"/>
      <c r="Q54" s="159"/>
      <c r="R54" s="159"/>
      <c r="S54" s="160"/>
      <c r="T54" s="167"/>
    </row>
    <row r="55" customFormat="false" ht="13.5" hidden="false" customHeight="false" outlineLevel="0" collapsed="false">
      <c r="A55" s="133"/>
      <c r="B55" s="133"/>
      <c r="C55" s="134"/>
      <c r="D55" s="134"/>
      <c r="E55" s="134"/>
      <c r="F55" s="134"/>
      <c r="G55" s="134"/>
      <c r="H55" s="134"/>
      <c r="I55" s="134"/>
      <c r="J55" s="134"/>
      <c r="K55" s="134"/>
      <c r="L55" s="134"/>
      <c r="M55" s="134"/>
      <c r="N55" s="134"/>
      <c r="O55" s="134"/>
      <c r="P55" s="134"/>
      <c r="Q55" s="134"/>
      <c r="R55" s="134"/>
      <c r="S55" s="134"/>
      <c r="T55" s="167"/>
    </row>
    <row r="56" customFormat="false" ht="15.75" hidden="false" customHeight="false" outlineLevel="0" collapsed="false">
      <c r="A56" s="136" t="s">
        <v>1369</v>
      </c>
      <c r="B56" s="137"/>
      <c r="C56" s="138"/>
      <c r="D56" s="138"/>
      <c r="E56" s="138"/>
      <c r="F56" s="138"/>
      <c r="G56" s="138"/>
      <c r="H56" s="138"/>
      <c r="I56" s="138"/>
      <c r="J56" s="138"/>
      <c r="K56" s="138"/>
      <c r="L56" s="138"/>
      <c r="M56" s="138"/>
      <c r="N56" s="138"/>
      <c r="O56" s="138"/>
      <c r="P56" s="138"/>
      <c r="Q56" s="138"/>
      <c r="R56" s="138"/>
      <c r="S56" s="140"/>
    </row>
    <row r="57" s="157" customFormat="true" ht="12.75" hidden="false" customHeight="false" outlineLevel="0" collapsed="false">
      <c r="A57" s="146" t="s">
        <v>1370</v>
      </c>
      <c r="B57" s="161"/>
      <c r="C57" s="166" t="n">
        <f aca="false" t="array" ref="C57:C57">COUNT(IF('Bid Log'!$AA$2:$AA$402=Tables!$J$5,IF('Bid Log'!$M$2:$M$402=Tables!$G4,IF('Bid Log'!$O$2:$O$402=Tables!$W2:$AZ2,'Bid Log'!$A$2:$A$402))))</f>
        <v>0</v>
      </c>
      <c r="D57" s="166" t="n">
        <f aca="false" t="array" ref="D57:D57">COUNT(IF('Bid Log'!$AA$2:$AA$402=Tables!$J$5,IF('Bid Log'!$M$2:$M$402=Tables!$G4,IF('Bid Log'!$O$2:$O$402=Tables!$W3:$BA3,'Bid Log'!$A$2:$A$402))))</f>
        <v>1</v>
      </c>
      <c r="E57" s="166" t="n">
        <f aca="false" t="array" ref="E57:E57">COUNT(IF('Bid Log'!$AA$2:$AA$402=Tables!$J$5,IF('Bid Log'!$M$2:$M$402=Tables!$G4,IF('Bid Log'!$O$2:$O$402=Tables!$W4:$AZ4,'Bid Log'!$A$2:$A$402))))</f>
        <v>0</v>
      </c>
      <c r="F57" s="166" t="n">
        <f aca="false" t="array" ref="F57:F57">COUNT(IF('Bid Log'!$AA$2:$AA$402=Tables!$J$5,IF('Bid Log'!$M$2:$M$402=Tables!$G4,IF('Bid Log'!$O$2:$O$402=Tables!$W5:$BA5,'Bid Log'!$A$2:$A$402))))</f>
        <v>0</v>
      </c>
      <c r="G57" s="166" t="n">
        <f aca="false" t="array" ref="G57:G57">COUNT(IF('Bid Log'!$AA$2:$AA$402=Tables!$J$5,IF('Bid Log'!$M$2:$M$402=Tables!$G4,IF('Bid Log'!$O$2:$O$402=Tables!$W6:$BA6,'Bid Log'!$A$2:$A$402))))</f>
        <v>1</v>
      </c>
      <c r="H57" s="166" t="n">
        <f aca="false" t="array" ref="H57:H57">COUNT(IF('Bid Log'!$AA$2:$AA$402=Tables!$J$5,IF('Bid Log'!$M$2:$M$402=Tables!$G4,IF('Bid Log'!$O$2:$O$402=Tables!$W7:$AX7,'Bid Log'!$A$2:$A$402))))</f>
        <v>0</v>
      </c>
      <c r="I57" s="166" t="n">
        <f aca="false" t="array" ref="I57:I57">COUNT(IF('Bid Log'!$AA$2:$AA$402=Tables!$J$5,IF('Bid Log'!$M$2:$M$402=Tables!$G4,IF('Bid Log'!$O$2:$O$402=Tables!$W8:$BA8,'Bid Log'!$A$2:$A$402))))</f>
        <v>0</v>
      </c>
      <c r="J57" s="166" t="n">
        <f aca="false" t="array" ref="J57:J57">COUNT(IF('Bid Log'!$AA$2:$AA$402=Tables!$J$5,IF('Bid Log'!$M$2:$M$402=Tables!$G4,IF('Bid Log'!$O$2:$O$402=Tables!$W9:$AZ9,'Bid Log'!$A$2:$A$402))))</f>
        <v>1</v>
      </c>
      <c r="K57" s="166" t="n">
        <f aca="false" t="array" ref="K57:K57">COUNT(IF('Bid Log'!$AA$2:$AA$402=Tables!$J$5,IF('Bid Log'!$M$2:$M$402=Tables!$G4,IF('Bid Log'!$O$2:$O$402=Tables!$W10:$BA10,'Bid Log'!$A$2:$A$402))))</f>
        <v>0</v>
      </c>
      <c r="L57" s="166" t="n">
        <f aca="false" t="array" ref="L57:L57">COUNT(IF('Bid Log'!$AA$2:$AA$402=Tables!$J$5,IF('Bid Log'!$M$2:$M$402=Tables!$G4,IF('Bid Log'!$O$2:$O$402=Tables!$W11:$AZ11,'Bid Log'!$A$2:$A$402))))</f>
        <v>0</v>
      </c>
      <c r="M57" s="166" t="n">
        <f aca="false" t="array" ref="M57:M57">COUNT(IF('Bid Log'!$AA$2:$AA$402=Tables!$J$5,IF('Bid Log'!$M$2:$M$402=Tables!$G4,IF('Bid Log'!$O$2:$O$402=Tables!$W12:$BA12,'Bid Log'!$A$2:$A$402))))</f>
        <v>0</v>
      </c>
      <c r="N57" s="166" t="n">
        <f aca="false" t="array" ref="N57:N57">COUNT(IF('Bid Log'!$AA$2:$AA$402=Tables!$J$5,IF('Bid Log'!$M$2:$M$402=Tables!$G4,IF('Bid Log'!$O$2:$O$402=Tables!$W13:$BA13,'Bid Log'!$A$2:$A$402))))</f>
        <v>0</v>
      </c>
      <c r="O57" s="141"/>
      <c r="P57" s="141"/>
      <c r="Q57" s="141"/>
      <c r="R57" s="141" t="n">
        <f aca="false">C57+D57+E57+F57+G57+H57+I57+J57+K57+L57+M57+N57</f>
        <v>3</v>
      </c>
      <c r="S57" s="162"/>
      <c r="T57" s="167" t="e">
        <f aca="false">SUM(R57+#REF!)</f>
        <v>#REF!</v>
      </c>
    </row>
    <row r="58" customFormat="false" ht="12.75" hidden="false" customHeight="false" outlineLevel="0" collapsed="false">
      <c r="A58" s="144" t="s">
        <v>1371</v>
      </c>
      <c r="B58" s="123"/>
      <c r="C58" s="124" t="e">
        <f aca="false">SUM(C59/C57)</f>
        <v>#DIV/0!</v>
      </c>
      <c r="D58" s="124" t="n">
        <f aca="false">SUM(D59/D57)</f>
        <v>0</v>
      </c>
      <c r="E58" s="124" t="e">
        <f aca="false">SUM(E59/E57)</f>
        <v>#DIV/0!</v>
      </c>
      <c r="F58" s="124" t="e">
        <f aca="false">SUM(F59/F57)</f>
        <v>#DIV/0!</v>
      </c>
      <c r="G58" s="124" t="n">
        <f aca="false">SUM(G59/G57)</f>
        <v>0</v>
      </c>
      <c r="H58" s="124" t="e">
        <f aca="false">SUM(H59/H57)</f>
        <v>#DIV/0!</v>
      </c>
      <c r="I58" s="124" t="e">
        <f aca="false">SUM(I59/I57)</f>
        <v>#DIV/0!</v>
      </c>
      <c r="J58" s="124" t="n">
        <f aca="false">SUM(J59/J57)</f>
        <v>0</v>
      </c>
      <c r="K58" s="124" t="e">
        <f aca="false">SUM(K59/K57)</f>
        <v>#DIV/0!</v>
      </c>
      <c r="L58" s="124" t="e">
        <f aca="false">SUM(L59/L57)</f>
        <v>#DIV/0!</v>
      </c>
      <c r="M58" s="124" t="e">
        <f aca="false">SUM(M59/M57)</f>
        <v>#DIV/0!</v>
      </c>
      <c r="N58" s="124" t="e">
        <f aca="false">SUM(N59/N57)</f>
        <v>#DIV/0!</v>
      </c>
      <c r="O58" s="119"/>
      <c r="P58" s="124" t="n">
        <f aca="false">SUM(P59/P51)</f>
        <v>0</v>
      </c>
      <c r="Q58" s="119"/>
      <c r="R58" s="124" t="n">
        <f aca="false">SUM(R59/R57)</f>
        <v>0</v>
      </c>
      <c r="S58" s="121"/>
    </row>
    <row r="59" customFormat="false" ht="12.75" hidden="false" customHeight="false" outlineLevel="0" collapsed="false">
      <c r="A59" s="144" t="s">
        <v>1372</v>
      </c>
      <c r="B59" s="123"/>
      <c r="C59" s="166" t="n">
        <f aca="false" t="array" ref="C59:C59">SUM(IF('Bid Log'!$M$2:$M$402=Tables!$G4,IF('Bid Log'!$O$2:$O$402=Tables!$W27:$AZ27,'Bid Log'!$AC$2:$AC$402)))</f>
        <v>0</v>
      </c>
      <c r="D59" s="166" t="n">
        <f aca="false" t="array" ref="D59:D59">SUM(IF('Bid Log'!$M$2:$M$402=Tables!$G4,IF('Bid Log'!$O$2:$O$402=Tables!$W28:$BA28,'Bid Log'!$AC$2:$AC$402)))</f>
        <v>0</v>
      </c>
      <c r="E59" s="166" t="n">
        <f aca="false" t="array" ref="E59:E59">SUM(IF('Bid Log'!$M$2:$M$402=Tables!$G4,IF('Bid Log'!$O$2:$O$402=Tables!$W29:$AZ29,'Bid Log'!$AC$2:$AC$402)))</f>
        <v>0</v>
      </c>
      <c r="F59" s="166" t="n">
        <f aca="false" t="array" ref="F59:F59">SUM(IF('Bid Log'!$M$2:$M$402=Tables!$G4,IF('Bid Log'!$O$2:$O$402=Tables!$W31:$BA31,'Bid Log'!$AC$2:$AC$402)))</f>
        <v>0</v>
      </c>
      <c r="G59" s="166" t="n">
        <f aca="false" t="array" ref="G59:G59">SUM(IF('Bid Log'!$M$2:$M$402=Tables!$G4,IF('Bid Log'!$O$2:$O$402=Tables!$W32:$BA32,'Bid Log'!$AC$2:$AC$402)))</f>
        <v>0</v>
      </c>
      <c r="H59" s="166" t="n">
        <f aca="false" t="array" ref="H59:H59">SUM(IF('Bid Log'!$M$2:$M$402=Tables!$G4,IF('Bid Log'!$O$2:$O$402=Tables!$W34:$AX34,'Bid Log'!$AC$2:$AC$402)))</f>
        <v>0</v>
      </c>
      <c r="I59" s="166" t="n">
        <f aca="false" t="array" ref="I59:I59">SUM(IF('Bid Log'!$M$2:$M$402=Tables!$G4,IF('Bid Log'!$O$2:$O$402=Tables!$W35:$BA35,'Bid Log'!$AC$2:$AC$402)))</f>
        <v>0</v>
      </c>
      <c r="J59" s="166" t="n">
        <f aca="false" t="array" ref="J59:J59">SUM(IF('Bid Log'!$M$2:$M$402=Tables!$G4,IF('Bid Log'!$O$2:$O$402=Tables!$W36:$AZ36,'Bid Log'!$AC$2:$AC$402)))</f>
        <v>0</v>
      </c>
      <c r="K59" s="166" t="n">
        <f aca="false" t="array" ref="K59:K59">SUM(IF('Bid Log'!$M$2:$M$402=Tables!$G4,IF('Bid Log'!$O$2:$O$402=Tables!$W37:$BA37,'Bid Log'!$AC$2:$AC$402)))</f>
        <v>0</v>
      </c>
      <c r="L59" s="166" t="n">
        <f aca="false" t="array" ref="L59:L59">SUM(IF('Bid Log'!$M$2:$M$402=Tables!$G4,IF('Bid Log'!$O$2:$O$402=Tables!$W38:$AZ38,'Bid Log'!$AC$2:$AC$402)))</f>
        <v>0</v>
      </c>
      <c r="M59" s="166" t="n">
        <f aca="false" t="array" ref="M59:M59">SUM(IF('Bid Log'!$M$2:$M$402=Tables!$G4,IF('Bid Log'!$O$2:$O$402=Tables!$W40:$BA40,'Bid Log'!$AC$2:$AC$402)))</f>
        <v>0</v>
      </c>
      <c r="N59" s="166" t="n">
        <f aca="false" t="array" ref="N59:N59">SUM(IF('Bid Log'!$M$2:$M$402=Tables!$G4,IF('Bid Log'!$O$2:$O$402=Tables!$W43:$BA43,'Bid Log'!$AC$2:$AC$402)))</f>
        <v>0</v>
      </c>
      <c r="O59" s="119"/>
      <c r="P59" s="119" t="n">
        <f aca="false">SUM(R59/P50)</f>
        <v>0</v>
      </c>
      <c r="Q59" s="119"/>
      <c r="R59" s="141" t="n">
        <f aca="false">C59+D59+E59+F59+G59+H59+I59+J59+K59+L59+M59+N59</f>
        <v>0</v>
      </c>
      <c r="S59" s="121"/>
      <c r="T59" s="167"/>
    </row>
    <row r="60" customFormat="false" ht="12.75" hidden="false" customHeight="false" outlineLevel="0" collapsed="false">
      <c r="A60" s="146"/>
      <c r="B60" s="123"/>
      <c r="C60" s="119"/>
      <c r="D60" s="119"/>
      <c r="E60" s="119"/>
      <c r="F60" s="119"/>
      <c r="G60" s="119"/>
      <c r="H60" s="119"/>
      <c r="I60" s="119"/>
      <c r="J60" s="119"/>
      <c r="K60" s="119"/>
      <c r="L60" s="119"/>
      <c r="M60" s="119"/>
      <c r="N60" s="119"/>
      <c r="O60" s="119"/>
      <c r="P60" s="119"/>
      <c r="Q60" s="119"/>
      <c r="R60" s="119"/>
      <c r="S60" s="121"/>
      <c r="T60" s="167"/>
    </row>
    <row r="61" customFormat="false" ht="12.75" hidden="false" customHeight="false" outlineLevel="0" collapsed="false">
      <c r="A61" s="144" t="s">
        <v>1373</v>
      </c>
      <c r="B61" s="123"/>
      <c r="C61" s="124" t="e">
        <f aca="false">SUM(C62/C51)</f>
        <v>#DIV/0!</v>
      </c>
      <c r="D61" s="124" t="n">
        <f aca="false">SUM(D62/D51)</f>
        <v>0</v>
      </c>
      <c r="E61" s="124" t="e">
        <f aca="false">SUM(E62/E51)</f>
        <v>#DIV/0!</v>
      </c>
      <c r="F61" s="124" t="e">
        <f aca="false">SUM(F62/F51)</f>
        <v>#DIV/0!</v>
      </c>
      <c r="G61" s="124" t="n">
        <f aca="false">SUM(G62/G51)</f>
        <v>0</v>
      </c>
      <c r="H61" s="124" t="n">
        <f aca="false">SUM(H62/H51)</f>
        <v>0</v>
      </c>
      <c r="I61" s="124" t="e">
        <f aca="false">SUM(I62/I51)</f>
        <v>#DIV/0!</v>
      </c>
      <c r="J61" s="124" t="n">
        <f aca="false">SUM(J62/J51)</f>
        <v>0</v>
      </c>
      <c r="K61" s="124" t="e">
        <f aca="false">SUM(K62/K51)</f>
        <v>#DIV/0!</v>
      </c>
      <c r="L61" s="124" t="e">
        <f aca="false">SUM(L62/L51)</f>
        <v>#DIV/0!</v>
      </c>
      <c r="M61" s="124" t="e">
        <f aca="false">SUM(M62/M51)</f>
        <v>#DIV/0!</v>
      </c>
      <c r="N61" s="124" t="e">
        <f aca="false">SUM(N62/N51)</f>
        <v>#DIV/0!</v>
      </c>
      <c r="O61" s="124" t="n">
        <f aca="false">SUM(O52)</f>
        <v>0.45</v>
      </c>
      <c r="P61" s="124" t="n">
        <f aca="false">SUM(P62/P51)</f>
        <v>0</v>
      </c>
      <c r="Q61" s="124" t="n">
        <f aca="false">SUM(Q52)</f>
        <v>0.45</v>
      </c>
      <c r="R61" s="124" t="n">
        <f aca="false">SUM(R62/R51)</f>
        <v>0</v>
      </c>
      <c r="S61" s="121"/>
    </row>
    <row r="62" customFormat="false" ht="13.5" hidden="false" customHeight="false" outlineLevel="0" collapsed="false">
      <c r="A62" s="148" t="s">
        <v>1374</v>
      </c>
      <c r="B62" s="127"/>
      <c r="C62" s="128" t="n">
        <f aca="false">SUM(C53+C59)</f>
        <v>0</v>
      </c>
      <c r="D62" s="128" t="n">
        <f aca="false">SUM(D53+D59)</f>
        <v>0</v>
      </c>
      <c r="E62" s="128" t="n">
        <f aca="false">SUM(E53+E59)</f>
        <v>0</v>
      </c>
      <c r="F62" s="128" t="n">
        <f aca="false">SUM(F53+F59)</f>
        <v>0</v>
      </c>
      <c r="G62" s="128" t="n">
        <f aca="false">SUM(G53+G59)</f>
        <v>0</v>
      </c>
      <c r="H62" s="128" t="n">
        <f aca="false">SUM(H53+H59)</f>
        <v>0</v>
      </c>
      <c r="I62" s="128" t="n">
        <f aca="false">SUM(I53+I59)</f>
        <v>0</v>
      </c>
      <c r="J62" s="128" t="n">
        <f aca="false">SUM(J53+J59)</f>
        <v>0</v>
      </c>
      <c r="K62" s="128" t="n">
        <f aca="false">SUM(K53+K59)</f>
        <v>0</v>
      </c>
      <c r="L62" s="128" t="n">
        <f aca="false">SUM(L53+L59)</f>
        <v>0</v>
      </c>
      <c r="M62" s="128" t="n">
        <f aca="false">SUM(M53+M59)</f>
        <v>0</v>
      </c>
      <c r="N62" s="128" t="n">
        <f aca="false">SUM(N53+N59)</f>
        <v>0</v>
      </c>
      <c r="O62" s="128" t="n">
        <f aca="false">SUM(O53)</f>
        <v>8</v>
      </c>
      <c r="P62" s="128" t="n">
        <f aca="false">SUM(R62/P50)</f>
        <v>0</v>
      </c>
      <c r="Q62" s="128" t="n">
        <f aca="false">SUM(Q53)</f>
        <v>96</v>
      </c>
      <c r="R62" s="155" t="n">
        <f aca="false">C62+D62+E62+F62+G62+H62+I62+J62+K62+L62+M62+N62</f>
        <v>0</v>
      </c>
      <c r="S62" s="163"/>
    </row>
  </sheetData>
  <mergeCells count="10">
    <mergeCell ref="A1:S1"/>
    <mergeCell ref="A2:S2"/>
    <mergeCell ref="A3:S3"/>
    <mergeCell ref="A4:S4"/>
    <mergeCell ref="A5:B5"/>
    <mergeCell ref="A6:B6"/>
    <mergeCell ref="A7:B7"/>
    <mergeCell ref="A48:B48"/>
    <mergeCell ref="A49:B49"/>
    <mergeCell ref="A50:B50"/>
  </mergeCells>
  <printOptions headings="false" gridLines="false" gridLinesSet="true" horizontalCentered="true" verticalCentered="false"/>
  <pageMargins left="0.220138888888889" right="0.120138888888889" top="0.5" bottom="0.5" header="0.511805555555555" footer="0.511805555555555"/>
  <pageSetup paperSize="5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6" activeCellId="0" sqref="J16"/>
    </sheetView>
  </sheetViews>
  <sheetFormatPr defaultRowHeight="12.75" zeroHeight="false" outlineLevelRow="0" outlineLevelCol="0"/>
  <cols>
    <col collapsed="false" customWidth="true" hidden="false" outlineLevel="0" max="1" min="1" style="0" width="2.57"/>
    <col collapsed="false" customWidth="true" hidden="false" outlineLevel="0" max="2" min="2" style="0" width="20.42"/>
    <col collapsed="false" customWidth="true" hidden="false" outlineLevel="0" max="18" min="3" style="0" width="10.99"/>
    <col collapsed="false" customWidth="false" hidden="false" outlineLevel="0" max="19" min="19" style="0" width="11.57"/>
    <col collapsed="false" customWidth="true" hidden="true" outlineLevel="0" max="20" min="20" style="0" width="11.99"/>
    <col collapsed="false" customWidth="true" hidden="false" outlineLevel="0" max="1025" min="21" style="0" width="8.67"/>
  </cols>
  <sheetData>
    <row r="1" customFormat="false" ht="18" hidden="false" customHeight="false" outlineLevel="0" collapsed="false">
      <c r="A1" s="106" t="s">
        <v>1353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</row>
    <row r="2" customFormat="false" ht="15.75" hidden="false" customHeight="false" outlineLevel="0" collapsed="false">
      <c r="A2" s="107" t="s">
        <v>1354</v>
      </c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</row>
    <row r="3" customFormat="false" ht="15.75" hidden="false" customHeight="false" outlineLevel="0" collapsed="false">
      <c r="A3" s="107" t="s">
        <v>1380</v>
      </c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</row>
    <row r="4" customFormat="false" ht="13.5" hidden="false" customHeight="false" outlineLevel="0" collapsed="false">
      <c r="A4" s="176"/>
      <c r="B4" s="176"/>
      <c r="C4" s="176"/>
      <c r="D4" s="176"/>
      <c r="E4" s="176"/>
      <c r="F4" s="176"/>
      <c r="G4" s="176"/>
      <c r="H4" s="176"/>
      <c r="I4" s="176"/>
      <c r="J4" s="176"/>
      <c r="K4" s="176"/>
      <c r="L4" s="176"/>
      <c r="M4" s="176"/>
      <c r="N4" s="176"/>
      <c r="O4" s="176"/>
      <c r="P4" s="176"/>
      <c r="Q4" s="176"/>
      <c r="R4" s="176"/>
      <c r="S4" s="176"/>
    </row>
    <row r="5" customFormat="false" ht="12.75" hidden="false" customHeight="false" outlineLevel="0" collapsed="false">
      <c r="A5" s="109"/>
      <c r="B5" s="109"/>
      <c r="C5" s="110" t="s">
        <v>1356</v>
      </c>
      <c r="D5" s="110" t="s">
        <v>1200</v>
      </c>
      <c r="E5" s="110" t="s">
        <v>1203</v>
      </c>
      <c r="F5" s="110" t="s">
        <v>1206</v>
      </c>
      <c r="G5" s="110" t="s">
        <v>1212</v>
      </c>
      <c r="H5" s="110" t="s">
        <v>1357</v>
      </c>
      <c r="I5" s="110" t="s">
        <v>1218</v>
      </c>
      <c r="J5" s="110" t="s">
        <v>1221</v>
      </c>
      <c r="K5" s="110" t="s">
        <v>1223</v>
      </c>
      <c r="L5" s="110" t="s">
        <v>1225</v>
      </c>
      <c r="M5" s="110" t="s">
        <v>1226</v>
      </c>
      <c r="N5" s="110" t="s">
        <v>1228</v>
      </c>
      <c r="O5" s="170" t="str">
        <f aca="false">('EST. V.F.'!O5)</f>
        <v>2019 Monthly</v>
      </c>
      <c r="P5" s="170" t="str">
        <f aca="false">('EST. V.F.'!P5)</f>
        <v>2019 Monthly</v>
      </c>
      <c r="Q5" s="170" t="str">
        <f aca="false">('EST. V.F.'!Q5)</f>
        <v>2019 To Date</v>
      </c>
      <c r="R5" s="170" t="str">
        <f aca="false">('EST. V.F.'!R5)</f>
        <v>2019 To Date</v>
      </c>
      <c r="S5" s="170" t="str">
        <f aca="false">('EST. V.F.'!S5)</f>
        <v>2018 Annual</v>
      </c>
      <c r="T5" s="164" t="s">
        <v>1192</v>
      </c>
    </row>
    <row r="6" customFormat="false" ht="12.75" hidden="false" customHeight="false" outlineLevel="0" collapsed="false">
      <c r="A6" s="114"/>
      <c r="B6" s="114"/>
      <c r="C6" s="115" t="s">
        <v>1361</v>
      </c>
      <c r="D6" s="115" t="s">
        <v>1361</v>
      </c>
      <c r="E6" s="115" t="s">
        <v>1361</v>
      </c>
      <c r="F6" s="115" t="s">
        <v>1361</v>
      </c>
      <c r="G6" s="115" t="s">
        <v>1361</v>
      </c>
      <c r="H6" s="115" t="s">
        <v>1361</v>
      </c>
      <c r="I6" s="115" t="s">
        <v>1361</v>
      </c>
      <c r="J6" s="115" t="s">
        <v>1361</v>
      </c>
      <c r="K6" s="115" t="s">
        <v>1361</v>
      </c>
      <c r="L6" s="115" t="s">
        <v>1361</v>
      </c>
      <c r="M6" s="115" t="s">
        <v>1361</v>
      </c>
      <c r="N6" s="115" t="s">
        <v>1361</v>
      </c>
      <c r="O6" s="116" t="s">
        <v>1362</v>
      </c>
      <c r="P6" s="116" t="s">
        <v>1363</v>
      </c>
      <c r="Q6" s="116" t="s">
        <v>1362</v>
      </c>
      <c r="R6" s="116" t="s">
        <v>1361</v>
      </c>
      <c r="S6" s="117" t="s">
        <v>1362</v>
      </c>
      <c r="T6" s="164"/>
    </row>
    <row r="7" customFormat="false" ht="15.75" hidden="false" customHeight="false" outlineLevel="0" collapsed="false">
      <c r="A7" s="118" t="s">
        <v>1364</v>
      </c>
      <c r="B7" s="118"/>
      <c r="C7" s="119"/>
      <c r="D7" s="119"/>
      <c r="E7" s="119"/>
      <c r="F7" s="119"/>
      <c r="G7" s="119"/>
      <c r="H7" s="119"/>
      <c r="I7" s="119"/>
      <c r="J7" s="119"/>
      <c r="K7" s="119"/>
      <c r="L7" s="119"/>
      <c r="M7" s="119"/>
      <c r="N7" s="119"/>
      <c r="O7" s="119"/>
      <c r="P7" s="152" t="n">
        <f aca="false">'EST. V.F.'!P7</f>
        <v>12</v>
      </c>
      <c r="Q7" s="119"/>
      <c r="R7" s="119"/>
      <c r="S7" s="121"/>
      <c r="T7" s="165"/>
    </row>
    <row r="8" customFormat="false" ht="12.75" hidden="false" customHeight="false" outlineLevel="0" collapsed="false">
      <c r="A8" s="146" t="s">
        <v>1365</v>
      </c>
      <c r="B8" s="123"/>
      <c r="C8" s="166" t="n">
        <f aca="false" t="array" ref="C8:C8">SUM(IF('Bid Log'!$M$2:$M$402=Tables!$G5,IF('Bid Log'!$O$2:$O$402=Tables!$W2:$AZ2,'Bid Log'!$P$2:$P$402)))</f>
        <v>185516</v>
      </c>
      <c r="D8" s="166" t="n">
        <f aca="false" t="array" ref="D8:D8">SUM(IF('Bid Log'!$M$2:$M$402=Tables!$G5,IF('Bid Log'!$O$2:$O$402=Tables!$W3:$BA3,'Bid Log'!$P$2:$P$402)))</f>
        <v>1031241</v>
      </c>
      <c r="E8" s="166" t="n">
        <f aca="false" t="array" ref="E8:E8">SUM(IF('Bid Log'!$M$2:$M$402=Tables!$G5,IF('Bid Log'!$O$2:$O$402=Tables!$W4:$AZ4,'Bid Log'!$P$2:$P$402)))</f>
        <v>555558</v>
      </c>
      <c r="F8" s="166" t="n">
        <f aca="false" t="array" ref="F8:F8">SUM(IF('Bid Log'!$M$2:$M$402=Tables!$G5,IF('Bid Log'!$O$2:$O$402=Tables!$W5:$BA5,'Bid Log'!$P$2:$P$402)))</f>
        <v>595489</v>
      </c>
      <c r="G8" s="166" t="n">
        <f aca="false" t="array" ref="G8:G8">SUM(IF('Bid Log'!$M$2:$M$402=Tables!$G5,IF('Bid Log'!$O$2:$O$402=Tables!$W6:$BA6,'Bid Log'!$P$2:$P$402)))</f>
        <v>1039046</v>
      </c>
      <c r="H8" s="166" t="n">
        <f aca="false" t="array" ref="H8:H8">SUM(IF('Bid Log'!$M$2:$M$402=Tables!$G5,IF('Bid Log'!$O$2:$O$402=Tables!$W7:$AX7,'Bid Log'!$P$2:$P$402)))</f>
        <v>763123</v>
      </c>
      <c r="I8" s="166" t="n">
        <f aca="false" t="array" ref="I8:I8">SUM(IF('Bid Log'!$M$2:$M$402=Tables!$G5,IF('Bid Log'!$O$2:$O$402=Tables!$W8:$BA8,'Bid Log'!$P$2:$P$402)))</f>
        <v>417402</v>
      </c>
      <c r="J8" s="166" t="n">
        <f aca="false" t="array" ref="J8:J8">SUM(IF('Bid Log'!$M$2:$M$402=Tables!$G5,IF('Bid Log'!$O$2:$O$402=Tables!$W9:$AZ9,'Bid Log'!$P$2:$P$402)))</f>
        <v>1055064</v>
      </c>
      <c r="K8" s="166" t="n">
        <f aca="false" t="array" ref="K8:K8">SUM(IF('Bid Log'!$M$2:$M$402=Tables!$G5,IF('Bid Log'!$O$2:$O$402=Tables!$W10:$BA10,'Bid Log'!$P$2:$P$402)))</f>
        <v>259416</v>
      </c>
      <c r="L8" s="166" t="n">
        <f aca="false" t="array" ref="L8:L8">SUM(IF('Bid Log'!$M$2:$M$402=Tables!$G5,IF('Bid Log'!$O$2:$O$402=Tables!$W11:$AZ11,'Bid Log'!$P$2:$P$402)))</f>
        <v>129467</v>
      </c>
      <c r="M8" s="166" t="n">
        <f aca="false" t="array" ref="M8:M8">SUM(IF('Bid Log'!$M$2:$M$402=Tables!$G5,IF('Bid Log'!$O$2:$O$402=Tables!$W12:$BA12,'Bid Log'!$P$2:$P$402)))</f>
        <v>54878</v>
      </c>
      <c r="N8" s="166" t="n">
        <f aca="false" t="array" ref="N8:N8">SUM(IF('Bid Log'!$M$2:$M$402=Tables!$G5,IF('Bid Log'!$O$2:$O$402=Tables!$W13:$BA13,'Bid Log'!$P$2:$P$402)))</f>
        <v>628877</v>
      </c>
      <c r="O8" s="141" t="n">
        <f aca="false">SUM(S8/12)</f>
        <v>833333.333333333</v>
      </c>
      <c r="P8" s="141" t="n">
        <f aca="false">SUM(R8/P$7)</f>
        <v>559589.75</v>
      </c>
      <c r="Q8" s="141" t="n">
        <f aca="false">SUM(O8*P$7)</f>
        <v>10000000</v>
      </c>
      <c r="R8" s="141" t="n">
        <f aca="false">C8+D8+E8+F8+G8+H8+I8+J8+K8+L8+M8+N8</f>
        <v>6715077</v>
      </c>
      <c r="S8" s="143" t="n">
        <f aca="false">SUM(S10/S9)</f>
        <v>10000000</v>
      </c>
      <c r="T8" s="167" t="e">
        <f aca="false">SUM(R8+#REF!)</f>
        <v>#REF!</v>
      </c>
    </row>
    <row r="9" customFormat="false" ht="12.75" hidden="false" customHeight="false" outlineLevel="0" collapsed="false">
      <c r="A9" s="146" t="s">
        <v>1366</v>
      </c>
      <c r="B9" s="123"/>
      <c r="C9" s="124" t="n">
        <f aca="false">SUM(C10/C8)</f>
        <v>0.380808124366631</v>
      </c>
      <c r="D9" s="124" t="n">
        <f aca="false">SUM(D10/D8)</f>
        <v>0.185222464971816</v>
      </c>
      <c r="E9" s="124" t="n">
        <f aca="false">SUM(E10/E8)</f>
        <v>0.14049298183088</v>
      </c>
      <c r="F9" s="124" t="n">
        <f aca="false">SUM(F10/F8)</f>
        <v>0.211402729521452</v>
      </c>
      <c r="G9" s="124" t="n">
        <f aca="false">SUM(G10/G8)</f>
        <v>0.655039334158449</v>
      </c>
      <c r="H9" s="124" t="n">
        <f aca="false">SUM(H10/H8)</f>
        <v>0.560558389669817</v>
      </c>
      <c r="I9" s="124" t="n">
        <f aca="false">SUM(I10/I8)</f>
        <v>0.141010344943244</v>
      </c>
      <c r="J9" s="124" t="n">
        <f aca="false">SUM(J10/J8)</f>
        <v>0.0572960502869968</v>
      </c>
      <c r="K9" s="124" t="n">
        <f aca="false">SUM(K10/K8)</f>
        <v>0.101169550066303</v>
      </c>
      <c r="L9" s="124" t="n">
        <f aca="false">SUM(L10/L8)</f>
        <v>0.430982412506662</v>
      </c>
      <c r="M9" s="124" t="n">
        <f aca="false">SUM(M10/M8)</f>
        <v>0.420314151390357</v>
      </c>
      <c r="N9" s="124" t="n">
        <f aca="false">SUM(N10/N8)</f>
        <v>0.121875978927517</v>
      </c>
      <c r="O9" s="124" t="n">
        <f aca="false">SUM(O10/O8)</f>
        <v>0.3</v>
      </c>
      <c r="P9" s="124" t="n">
        <f aca="false">SUM(P10/P8)</f>
        <v>0.279229709502959</v>
      </c>
      <c r="Q9" s="124" t="n">
        <f aca="false">SUM(Q10/Q8)</f>
        <v>0.3</v>
      </c>
      <c r="R9" s="124" t="n">
        <f aca="false">SUM(R10/R8)</f>
        <v>0.279229709502959</v>
      </c>
      <c r="S9" s="153" t="n">
        <v>0.3</v>
      </c>
      <c r="T9" s="168" t="e">
        <f aca="false" t="array" ref="T9:T9">SUM(T10/T8)</f>
        <v>#REF!</v>
      </c>
    </row>
    <row r="10" customFormat="false" ht="13.5" hidden="false" customHeight="false" outlineLevel="0" collapsed="false">
      <c r="A10" s="148" t="s">
        <v>1367</v>
      </c>
      <c r="B10" s="127"/>
      <c r="C10" s="169" t="n">
        <f aca="false" t="array" ref="C10:C10">SUM(IF('Bid Log'!$AA$2:$AA$402=Tables!$J$3,IF('Bid Log'!$M$2:$M$402=Tables!$G5,IF('Bid Log'!$O$2:$O$402=Tables!$W2:$AZ2,'Bid Log'!$P$2:$P$402))))</f>
        <v>70646</v>
      </c>
      <c r="D10" s="169" t="n">
        <f aca="false" t="array" ref="D10:D10">SUM(IF('Bid Log'!$AA$2:$AA$402=Tables!$J$3,IF('Bid Log'!$M$2:$M$402=Tables!$G5,IF('Bid Log'!$O$2:$O$402=Tables!$W3:$BA3,'Bid Log'!$P$2:$P$402))))</f>
        <v>191009</v>
      </c>
      <c r="E10" s="169" t="n">
        <f aca="false" t="array" ref="E10:E10">SUM(IF('Bid Log'!$AA$2:$AA$402=Tables!$J$3,IF('Bid Log'!$M$2:$M$402=Tables!$G5,IF('Bid Log'!$O$2:$O$402=Tables!$W4:$AZ4,'Bid Log'!$P$2:$P$402))))</f>
        <v>78052</v>
      </c>
      <c r="F10" s="169" t="n">
        <f aca="false" t="array" ref="F10:F10">SUM(IF('Bid Log'!$AA$2:$AA$402=Tables!$J$3,IF('Bid Log'!$M$2:$M$402=Tables!$G5,IF('Bid Log'!$O$2:$O$402=Tables!$W5:$BA5,'Bid Log'!$P$2:$P$402))))</f>
        <v>125888</v>
      </c>
      <c r="G10" s="169" t="n">
        <f aca="false" t="array" ref="G10:G10">SUM(IF('Bid Log'!$AA$2:$AA$402=Tables!$J$3,IF('Bid Log'!$M$2:$M$402=Tables!$G5,IF('Bid Log'!$O$2:$O$402=Tables!$W6:$BA6,'Bid Log'!$P$2:$P$402))))</f>
        <v>680616</v>
      </c>
      <c r="H10" s="169" t="n">
        <f aca="false" t="array" ref="H10:H10">SUM(IF('Bid Log'!$AA$2:$AA$402=Tables!$J$3,IF('Bid Log'!$M$2:$M$402=Tables!$G5,IF('Bid Log'!$O$2:$O$402=Tables!$W7:$AX7,'Bid Log'!$P$2:$P$402))))</f>
        <v>427775</v>
      </c>
      <c r="I10" s="169" t="n">
        <f aca="false" t="array" ref="I10:I10">SUM(IF('Bid Log'!$AA$2:$AA$402=Tables!$J$3,IF('Bid Log'!$M$2:$M$402=Tables!$G5,IF('Bid Log'!$O$2:$O$402=Tables!$W8:$BA8,'Bid Log'!$P$2:$P$402))))</f>
        <v>58858</v>
      </c>
      <c r="J10" s="169" t="n">
        <f aca="false" t="array" ref="J10:J10">SUM(IF('Bid Log'!$AA$2:$AA$402=Tables!$J$3,IF('Bid Log'!$M$2:$M$402=Tables!$G5,IF('Bid Log'!$O$2:$O$402=Tables!$W9:$AZ9,'Bid Log'!$P$2:$P$402))))</f>
        <v>60451</v>
      </c>
      <c r="K10" s="169" t="n">
        <f aca="false" t="array" ref="K10:K10">SUM(IF('Bid Log'!$AA$2:$AA$402=Tables!$J$3,IF('Bid Log'!$M$2:$M$402=Tables!$G5,IF('Bid Log'!$O$2:$O$402=Tables!$W10:$BA10,'Bid Log'!$P$2:$P$402))))</f>
        <v>26245</v>
      </c>
      <c r="L10" s="169" t="n">
        <f aca="false" t="array" ref="L10:L10">SUM(IF('Bid Log'!$AA$2:$AA$402=Tables!$J$3,IF('Bid Log'!$M$2:$M$402=Tables!$G5,IF('Bid Log'!$O$2:$O$402=Tables!$W11:$AZ11,'Bid Log'!$P$2:$P$402))))</f>
        <v>55798</v>
      </c>
      <c r="M10" s="169" t="n">
        <f aca="false" t="array" ref="M10:M10">SUM(IF('Bid Log'!$AA$2:$AA$402=Tables!$J$3,IF('Bid Log'!$M$2:$M$402=Tables!$G5,IF('Bid Log'!$O$2:$O$402=Tables!$W12:$BA12,'Bid Log'!$P$2:$P$402))))</f>
        <v>23066</v>
      </c>
      <c r="N10" s="169" t="n">
        <f aca="false" t="array" ref="N10:N10">SUM(IF('Bid Log'!$AA$2:$AA$402=Tables!$J$3,IF('Bid Log'!$M$2:$M$402=Tables!$G5,IF('Bid Log'!$O$2:$O$402=Tables!$W13:$BA13,'Bid Log'!$P$2:$P$402))))</f>
        <v>76645</v>
      </c>
      <c r="O10" s="155" t="n">
        <f aca="false">SUM(S10/12)</f>
        <v>250000</v>
      </c>
      <c r="P10" s="155" t="n">
        <f aca="false">SUM(R10/P$7)</f>
        <v>156254.083333333</v>
      </c>
      <c r="Q10" s="155" t="n">
        <f aca="false">SUM(O10*P7)</f>
        <v>3000000</v>
      </c>
      <c r="R10" s="155" t="n">
        <f aca="false">C10+D10+E10+F10+G10+H10+I10+J10+K10+L10+M10+N10</f>
        <v>1875049</v>
      </c>
      <c r="S10" s="156" t="n">
        <v>3000000</v>
      </c>
      <c r="T10" s="167" t="e">
        <f aca="false">SUM(R10+#REF!)</f>
        <v>#REF!</v>
      </c>
    </row>
    <row r="11" customFormat="false" ht="12.75" hidden="false" customHeight="false" outlineLevel="0" collapsed="false">
      <c r="A11" s="2"/>
      <c r="C11" s="158"/>
      <c r="D11" s="158"/>
      <c r="E11" s="158"/>
      <c r="F11" s="158"/>
      <c r="G11" s="158"/>
      <c r="H11" s="158"/>
      <c r="I11" s="158"/>
      <c r="J11" s="158"/>
      <c r="K11" s="158"/>
      <c r="L11" s="158"/>
      <c r="M11" s="158"/>
      <c r="N11" s="158"/>
      <c r="O11" s="159"/>
      <c r="P11" s="159"/>
      <c r="Q11" s="159"/>
      <c r="R11" s="159"/>
      <c r="S11" s="160"/>
      <c r="T11" s="167"/>
    </row>
    <row r="12" customFormat="false" ht="13.5" hidden="false" customHeight="false" outlineLevel="0" collapsed="false">
      <c r="A12" s="133"/>
      <c r="B12" s="133"/>
      <c r="C12" s="134"/>
      <c r="D12" s="134"/>
      <c r="E12" s="134"/>
      <c r="F12" s="134"/>
      <c r="G12" s="134"/>
      <c r="H12" s="134"/>
      <c r="I12" s="134"/>
      <c r="J12" s="134"/>
      <c r="K12" s="134"/>
      <c r="L12" s="134"/>
      <c r="M12" s="134"/>
      <c r="N12" s="134"/>
      <c r="O12" s="134"/>
      <c r="P12" s="134"/>
      <c r="Q12" s="134"/>
      <c r="R12" s="134"/>
      <c r="S12" s="134"/>
      <c r="T12" s="167"/>
    </row>
    <row r="13" customFormat="false" ht="15.75" hidden="false" customHeight="false" outlineLevel="0" collapsed="false">
      <c r="A13" s="171" t="s">
        <v>1369</v>
      </c>
      <c r="B13" s="172"/>
      <c r="C13" s="138"/>
      <c r="D13" s="138"/>
      <c r="E13" s="138"/>
      <c r="F13" s="138"/>
      <c r="G13" s="138"/>
      <c r="H13" s="138"/>
      <c r="I13" s="138"/>
      <c r="J13" s="138"/>
      <c r="K13" s="138"/>
      <c r="L13" s="138"/>
      <c r="M13" s="138"/>
      <c r="N13" s="138"/>
      <c r="O13" s="138"/>
      <c r="P13" s="138"/>
      <c r="Q13" s="138"/>
      <c r="R13" s="138"/>
      <c r="S13" s="140"/>
    </row>
    <row r="14" customFormat="false" ht="12.75" hidden="false" customHeight="false" outlineLevel="0" collapsed="false">
      <c r="A14" s="122" t="s">
        <v>1370</v>
      </c>
      <c r="B14" s="173"/>
      <c r="C14" s="166" t="n">
        <f aca="false" t="array" ref="C14:C14">SUM(IF('Bid Log'!$AA$2:$AA$402=Tables!$J$5,IF('Bid Log'!$M$2:$M$402=Tables!$G5,IF('Bid Log'!$O$2:$O$402=Tables!$W2:$AZ2,'Bid Log'!$P$2:$P$402))))</f>
        <v>0</v>
      </c>
      <c r="D14" s="166" t="n">
        <f aca="false" t="array" ref="D14:D14">SUM(IF('Bid Log'!$AA$2:$AA$402=Tables!$J$5,IF('Bid Log'!$M$2:$M$402=Tables!$G5,IF('Bid Log'!$O$2:$O$402=Tables!$W3:$BA3,'Bid Log'!$P$2:$P$402))))</f>
        <v>0</v>
      </c>
      <c r="E14" s="166" t="n">
        <f aca="false" t="array" ref="E14:E14">SUM(IF('Bid Log'!$AA$2:$AA$402=Tables!$J$5,IF('Bid Log'!$M$2:$M$402=Tables!$G5,IF('Bid Log'!$O$2:$O$402=Tables!$W4:$AZ4,'Bid Log'!$P$2:$P$402))))</f>
        <v>0</v>
      </c>
      <c r="F14" s="166" t="n">
        <f aca="false" t="array" ref="F14:F14">SUM(IF('Bid Log'!$AA$2:$AA$402=Tables!$J$5,IF('Bid Log'!$M$2:$M$402=Tables!$G5,IF('Bid Log'!$O$2:$O$402=Tables!$W5:$BA5,'Bid Log'!$P$2:$P$402))))</f>
        <v>228921</v>
      </c>
      <c r="G14" s="166" t="n">
        <f aca="false" t="array" ref="G14:G14">SUM(IF('Bid Log'!$AA$2:$AA$402=Tables!$J$5,IF('Bid Log'!$M$2:$M$402=Tables!$G5,IF('Bid Log'!$O$2:$O$402=Tables!$W6:$BA6,'Bid Log'!$P$2:$P$402))))</f>
        <v>0</v>
      </c>
      <c r="H14" s="166" t="n">
        <f aca="false" t="array" ref="H14:H14">SUM(IF('Bid Log'!$AA$2:$AA$402=Tables!$J$5,IF('Bid Log'!$M$2:$M$402=Tables!$G5,IF('Bid Log'!$O$2:$O$402=Tables!$W7:$AX7,'Bid Log'!$P$2:$P$402))))</f>
        <v>333048</v>
      </c>
      <c r="I14" s="166" t="n">
        <f aca="false" t="array" ref="I14:I14">SUM(IF('Bid Log'!$AA$2:$AA$402=Tables!$J$5,IF('Bid Log'!$M$2:$M$402=Tables!$G5,IF('Bid Log'!$O$2:$O$402=Tables!$W8:$BA8,'Bid Log'!$P$2:$P$402))))</f>
        <v>358544</v>
      </c>
      <c r="J14" s="166" t="n">
        <f aca="false" t="array" ref="J14:J14">SUM(IF('Bid Log'!$AA$2:$AA$402=Tables!$J$5,IF('Bid Log'!$M$2:$M$402=Tables!$G5,IF('Bid Log'!$O$2:$O$402=Tables!$W9:$AZ9,'Bid Log'!$P$2:$P$402))))</f>
        <v>994613</v>
      </c>
      <c r="K14" s="166" t="n">
        <f aca="false" t="array" ref="K14:K14">SUM(IF('Bid Log'!$AA$2:$AA$402=Tables!$J$5,IF('Bid Log'!$M$2:$M$402=Tables!$G5,IF('Bid Log'!$O$2:$O$402=Tables!$W10:$BA10,'Bid Log'!$P$2:$P$402))))</f>
        <v>140405</v>
      </c>
      <c r="L14" s="166" t="n">
        <f aca="false" t="array" ref="L14:L14">SUM(IF('Bid Log'!$AA$2:$AA$402=Tables!$J$5,IF('Bid Log'!$M$2:$M$402=Tables!$G5,IF('Bid Log'!$O$2:$O$402=Tables!$W11:$AZ11,'Bid Log'!$P$2:$P$402))))</f>
        <v>73669</v>
      </c>
      <c r="M14" s="166" t="n">
        <f aca="false" t="array" ref="M14:M14">SUM(IF('Bid Log'!$AA$2:$AA$402=Tables!$J$5,IF('Bid Log'!$M$2:$M$402=Tables!$G5,IF('Bid Log'!$O$2:$O$402=Tables!$W12:$BA12,'Bid Log'!$P$2:$P$402))))</f>
        <v>31812</v>
      </c>
      <c r="N14" s="166" t="n">
        <f aca="false" t="array" ref="N14:N14">SUM(IF('Bid Log'!$AA$2:$AA$402=Tables!$J$5,IF('Bid Log'!$M$2:$M$402=Tables!$G5,IF('Bid Log'!$O$2:$O$402=Tables!$W13:$BA13,'Bid Log'!$P$2:$P$402))))</f>
        <v>552232</v>
      </c>
      <c r="O14" s="141"/>
      <c r="P14" s="141"/>
      <c r="Q14" s="141"/>
      <c r="R14" s="141" t="n">
        <f aca="false">C14+D14+E14+F14+G14+H14+I14+J14+K14+L14+M14+N14</f>
        <v>2713244</v>
      </c>
      <c r="S14" s="162"/>
      <c r="T14" s="167" t="e">
        <f aca="false">SUM(R14+#REF!)</f>
        <v>#REF!</v>
      </c>
    </row>
    <row r="15" customFormat="false" ht="12.75" hidden="false" customHeight="false" outlineLevel="0" collapsed="false">
      <c r="A15" s="174" t="s">
        <v>1371</v>
      </c>
      <c r="B15" s="173"/>
      <c r="C15" s="124" t="e">
        <f aca="false">SUM(C16/C14)</f>
        <v>#DIV/0!</v>
      </c>
      <c r="D15" s="124" t="e">
        <f aca="false">SUM(D16/D14)</f>
        <v>#DIV/0!</v>
      </c>
      <c r="E15" s="124" t="e">
        <f aca="false">SUM(E16/E14)</f>
        <v>#DIV/0!</v>
      </c>
      <c r="F15" s="124" t="n">
        <f aca="false">SUM(F16/F14)</f>
        <v>0</v>
      </c>
      <c r="G15" s="124" t="e">
        <f aca="false">SUM(G16/G14)</f>
        <v>#DIV/0!</v>
      </c>
      <c r="H15" s="124" t="n">
        <f aca="false">SUM(H16/H14)</f>
        <v>0</v>
      </c>
      <c r="I15" s="124" t="n">
        <f aca="false">SUM(I16/I14)</f>
        <v>0</v>
      </c>
      <c r="J15" s="124" t="n">
        <f aca="false">SUM(J16/J14)</f>
        <v>0</v>
      </c>
      <c r="K15" s="124" t="n">
        <f aca="false">SUM(K16/K14)</f>
        <v>0.191018838360457</v>
      </c>
      <c r="L15" s="124" t="n">
        <f aca="false">SUM(L16/L14)</f>
        <v>0</v>
      </c>
      <c r="M15" s="124" t="n">
        <f aca="false">SUM(M16/M14)</f>
        <v>0</v>
      </c>
      <c r="N15" s="124" t="n">
        <f aca="false">SUM(N16/N14)</f>
        <v>0</v>
      </c>
      <c r="O15" s="119"/>
      <c r="P15" s="124" t="n">
        <f aca="false">SUM(P16/P8)</f>
        <v>0.00399399738826524</v>
      </c>
      <c r="Q15" s="119"/>
      <c r="R15" s="124" t="n">
        <f aca="false">SUM(R16/R14)</f>
        <v>0.00988484633154998</v>
      </c>
      <c r="S15" s="121"/>
    </row>
    <row r="16" customFormat="false" ht="12.75" hidden="false" customHeight="false" outlineLevel="0" collapsed="false">
      <c r="A16" s="174" t="s">
        <v>1372</v>
      </c>
      <c r="B16" s="173"/>
      <c r="C16" s="166" t="n">
        <f aca="false" t="array" ref="C16:C16">SUM(IF('Bid Log'!$M$2:$M$402=Tables!$G5,IF('Bid Log'!$O$2:$O$402=Tables!$W2:$AZ2,'Bid Log'!$AC$2:$AC$402)))</f>
        <v>0</v>
      </c>
      <c r="D16" s="166" t="n">
        <f aca="false" t="array" ref="D16:D16">SUM(IF('Bid Log'!$M$2:$M$402=Tables!$G5,IF('Bid Log'!$O$2:$O$402=Tables!$W3:$BA3,'Bid Log'!$AC$2:$AC$402)))</f>
        <v>0</v>
      </c>
      <c r="E16" s="166" t="n">
        <f aca="false" t="array" ref="E16:E16">SUM(IF('Bid Log'!$M$2:$M$402=Tables!$G5,IF('Bid Log'!$O$2:$O$402=Tables!$W4:$AZ4,'Bid Log'!$AC$2:$AC$402)))</f>
        <v>0</v>
      </c>
      <c r="F16" s="166" t="n">
        <f aca="false" t="array" ref="F16:F16">SUM(IF('Bid Log'!$M$2:$M$402=Tables!$G5,IF('Bid Log'!$O$2:$O$402=Tables!$W5:$BA5,'Bid Log'!$AC$2:$AC$402)))</f>
        <v>0</v>
      </c>
      <c r="G16" s="166" t="n">
        <f aca="false" t="array" ref="G16:G16">SUM(IF('Bid Log'!$M$2:$M$402=Tables!$G5,IF('Bid Log'!$O$2:$O$402=Tables!$W6:$BA6,'Bid Log'!$AC$2:$AC$402)))</f>
        <v>0</v>
      </c>
      <c r="H16" s="166" t="n">
        <f aca="false" t="array" ref="H16:H16">SUM(IF('Bid Log'!$M$2:$M$402=Tables!$G5,IF('Bid Log'!$O$2:$O$402=Tables!$W7:$AX7,'Bid Log'!$AC$2:$AC$402)))</f>
        <v>0</v>
      </c>
      <c r="I16" s="166" t="n">
        <f aca="false" t="array" ref="I16:I16">SUM(IF('Bid Log'!$M$2:$M$402=Tables!$G5,IF('Bid Log'!$O$2:$O$402=Tables!$W8:$BA8,'Bid Log'!$AC$2:$AC$402)))</f>
        <v>0</v>
      </c>
      <c r="J16" s="166" t="n">
        <f aca="false" t="array" ref="J16:J16">SUM(IF('Bid Log'!$M$2:$M$402=Tables!$G5,IF('Bid Log'!$O$2:$O$402=Tables!$W9:$AZ9,'Bid Log'!$AC$2:$AC$402)))</f>
        <v>0</v>
      </c>
      <c r="K16" s="166" t="n">
        <f aca="false" t="array" ref="K16:K16">SUM(IF('Bid Log'!$M$2:$M$402=Tables!$G5,IF('Bid Log'!$O$2:$O$402=Tables!$W10:$BA10,'Bid Log'!$AC$2:$AC$402)))</f>
        <v>26820</v>
      </c>
      <c r="L16" s="166" t="n">
        <f aca="false" t="array" ref="L16:L16">SUM(IF('Bid Log'!$M$2:$M$402=Tables!$G5,IF('Bid Log'!$O$2:$O$402=Tables!$W11:$AZ11,'Bid Log'!$AC$2:$AC$402)))</f>
        <v>0</v>
      </c>
      <c r="M16" s="166" t="n">
        <f aca="false" t="array" ref="M16:M16">SUM(IF('Bid Log'!$M$2:$M$402=Tables!$G5,IF('Bid Log'!$O$2:$O$402=Tables!$W12:$BA12,'Bid Log'!$AC$2:$AC$402)))</f>
        <v>0</v>
      </c>
      <c r="N16" s="166" t="n">
        <f aca="false" t="array" ref="N16:N16">SUM(IF('Bid Log'!$M$2:$M$402=Tables!$G5,IF('Bid Log'!$O$2:$O$402=Tables!$W13:$BA13,'Bid Log'!$AC$2:$AC$402)))</f>
        <v>0</v>
      </c>
      <c r="O16" s="119"/>
      <c r="P16" s="119" t="n">
        <f aca="false">SUM(R16/P7)</f>
        <v>2235</v>
      </c>
      <c r="Q16" s="119"/>
      <c r="R16" s="141" t="n">
        <f aca="false">C16+D16+E16+F16+G16+H16+I16+J16+K16+L16+M16+N16</f>
        <v>26820</v>
      </c>
      <c r="S16" s="121"/>
      <c r="T16" s="167"/>
    </row>
    <row r="17" customFormat="false" ht="12.75" hidden="false" customHeight="false" outlineLevel="0" collapsed="false">
      <c r="A17" s="122"/>
      <c r="B17" s="173"/>
      <c r="C17" s="119"/>
      <c r="D17" s="119"/>
      <c r="E17" s="119"/>
      <c r="F17" s="119"/>
      <c r="G17" s="119"/>
      <c r="H17" s="119"/>
      <c r="I17" s="119"/>
      <c r="J17" s="119"/>
      <c r="K17" s="119"/>
      <c r="L17" s="119"/>
      <c r="M17" s="119"/>
      <c r="N17" s="119"/>
      <c r="O17" s="119"/>
      <c r="P17" s="119"/>
      <c r="Q17" s="119"/>
      <c r="R17" s="119"/>
      <c r="S17" s="121"/>
      <c r="T17" s="167"/>
    </row>
    <row r="18" customFormat="false" ht="12.75" hidden="false" customHeight="false" outlineLevel="0" collapsed="false">
      <c r="A18" s="174" t="s">
        <v>1373</v>
      </c>
      <c r="B18" s="173"/>
      <c r="C18" s="124" t="n">
        <f aca="false">SUM(C19/C8)</f>
        <v>0.380808124366631</v>
      </c>
      <c r="D18" s="124" t="n">
        <f aca="false">SUM(D19/D8)</f>
        <v>0.185222464971816</v>
      </c>
      <c r="E18" s="124" t="n">
        <f aca="false">SUM(E19/E8)</f>
        <v>0.14049298183088</v>
      </c>
      <c r="F18" s="124" t="n">
        <f aca="false">SUM(F19/F8)</f>
        <v>0.211402729521452</v>
      </c>
      <c r="G18" s="124" t="n">
        <f aca="false">SUM(G19/G8)</f>
        <v>0.655039334158449</v>
      </c>
      <c r="H18" s="124" t="n">
        <f aca="false">SUM(H19/H8)</f>
        <v>0.560558389669817</v>
      </c>
      <c r="I18" s="124" t="n">
        <f aca="false">SUM(I19/I8)</f>
        <v>0.141010344943244</v>
      </c>
      <c r="J18" s="124" t="n">
        <f aca="false">SUM(J19/J8)</f>
        <v>0.0572960502869968</v>
      </c>
      <c r="K18" s="124" t="n">
        <f aca="false">SUM(K19/K8)</f>
        <v>0.204555617232553</v>
      </c>
      <c r="L18" s="124" t="n">
        <f aca="false">SUM(L19/L8)</f>
        <v>0.430982412506662</v>
      </c>
      <c r="M18" s="124" t="n">
        <f aca="false">SUM(M19/M8)</f>
        <v>0.420314151390357</v>
      </c>
      <c r="N18" s="124" t="n">
        <f aca="false">SUM(N19/N8)</f>
        <v>0.121875978927517</v>
      </c>
      <c r="O18" s="124" t="n">
        <f aca="false">SUM(O9)</f>
        <v>0.3</v>
      </c>
      <c r="P18" s="124" t="n">
        <f aca="false">SUM(P19/P8)</f>
        <v>0.283223706891224</v>
      </c>
      <c r="Q18" s="124" t="n">
        <f aca="false">SUM(Q9)</f>
        <v>0.3</v>
      </c>
      <c r="R18" s="124" t="n">
        <f aca="false">SUM(R19/R8)</f>
        <v>0.283223706891224</v>
      </c>
      <c r="S18" s="121"/>
    </row>
    <row r="19" customFormat="false" ht="13.5" hidden="false" customHeight="false" outlineLevel="0" collapsed="false">
      <c r="A19" s="126" t="s">
        <v>1374</v>
      </c>
      <c r="B19" s="175"/>
      <c r="C19" s="128" t="n">
        <f aca="false">SUM(C10+C16)</f>
        <v>70646</v>
      </c>
      <c r="D19" s="128" t="n">
        <f aca="false">SUM(D10+D16)</f>
        <v>191009</v>
      </c>
      <c r="E19" s="128" t="n">
        <f aca="false">SUM(E10+E16)</f>
        <v>78052</v>
      </c>
      <c r="F19" s="128" t="n">
        <f aca="false">SUM(F10+F16)</f>
        <v>125888</v>
      </c>
      <c r="G19" s="128" t="n">
        <f aca="false">SUM(G10+G16)</f>
        <v>680616</v>
      </c>
      <c r="H19" s="128" t="n">
        <f aca="false">SUM(H10+H16)</f>
        <v>427775</v>
      </c>
      <c r="I19" s="128" t="n">
        <f aca="false">SUM(I10+I16)</f>
        <v>58858</v>
      </c>
      <c r="J19" s="128" t="n">
        <f aca="false">SUM(J10+J16)</f>
        <v>60451</v>
      </c>
      <c r="K19" s="128" t="n">
        <f aca="false">SUM(K10+K16)</f>
        <v>53065</v>
      </c>
      <c r="L19" s="128" t="n">
        <f aca="false">SUM(L10+L16)</f>
        <v>55798</v>
      </c>
      <c r="M19" s="128" t="n">
        <f aca="false">SUM(M10+M16)</f>
        <v>23066</v>
      </c>
      <c r="N19" s="128" t="n">
        <f aca="false">SUM(N10+N16)</f>
        <v>76645</v>
      </c>
      <c r="O19" s="128" t="n">
        <f aca="false">SUM(O10)</f>
        <v>250000</v>
      </c>
      <c r="P19" s="128" t="n">
        <f aca="false">SUM(R19/P7)</f>
        <v>158489.083333333</v>
      </c>
      <c r="Q19" s="128" t="n">
        <f aca="false">SUM(Q10)</f>
        <v>3000000</v>
      </c>
      <c r="R19" s="155" t="n">
        <f aca="false">C19+D19+E19+F19+G19+H19+I19+J19+K19+L19+M19+N19</f>
        <v>1901869</v>
      </c>
      <c r="S19" s="163"/>
    </row>
    <row r="47" customFormat="false" ht="13.5" hidden="false" customHeight="false" outlineLevel="0" collapsed="false"/>
    <row r="48" customFormat="false" ht="12.75" hidden="false" customHeight="false" outlineLevel="0" collapsed="false">
      <c r="A48" s="109"/>
      <c r="B48" s="109"/>
      <c r="C48" s="110" t="s">
        <v>1356</v>
      </c>
      <c r="D48" s="110" t="s">
        <v>1200</v>
      </c>
      <c r="E48" s="110" t="s">
        <v>1203</v>
      </c>
      <c r="F48" s="110" t="s">
        <v>1206</v>
      </c>
      <c r="G48" s="110" t="s">
        <v>1212</v>
      </c>
      <c r="H48" s="110" t="s">
        <v>1357</v>
      </c>
      <c r="I48" s="110" t="s">
        <v>1218</v>
      </c>
      <c r="J48" s="110" t="s">
        <v>1221</v>
      </c>
      <c r="K48" s="110" t="s">
        <v>1223</v>
      </c>
      <c r="L48" s="110" t="s">
        <v>1225</v>
      </c>
      <c r="M48" s="110" t="s">
        <v>1226</v>
      </c>
      <c r="N48" s="110" t="s">
        <v>1228</v>
      </c>
      <c r="O48" s="170" t="str">
        <f aca="false">('EST. V.F.'!O5)</f>
        <v>2019 Monthly</v>
      </c>
      <c r="P48" s="170" t="str">
        <f aca="false">('EST. V.F.'!P5)</f>
        <v>2019 Monthly</v>
      </c>
      <c r="Q48" s="170" t="str">
        <f aca="false">('EST. V.F.'!Q5)</f>
        <v>2019 To Date</v>
      </c>
      <c r="R48" s="170" t="str">
        <f aca="false">('EST. V.F.'!R5)</f>
        <v>2019 To Date</v>
      </c>
      <c r="S48" s="170" t="str">
        <f aca="false">('EST. V.F.'!S5)</f>
        <v>2018 Annual</v>
      </c>
      <c r="T48" s="164" t="s">
        <v>1192</v>
      </c>
      <c r="U48" s="151"/>
    </row>
    <row r="49" customFormat="false" ht="12.75" hidden="false" customHeight="false" outlineLevel="0" collapsed="false">
      <c r="A49" s="114"/>
      <c r="B49" s="114"/>
      <c r="C49" s="115" t="s">
        <v>1361</v>
      </c>
      <c r="D49" s="115" t="s">
        <v>1361</v>
      </c>
      <c r="E49" s="115" t="s">
        <v>1361</v>
      </c>
      <c r="F49" s="115" t="s">
        <v>1361</v>
      </c>
      <c r="G49" s="115" t="s">
        <v>1361</v>
      </c>
      <c r="H49" s="115" t="s">
        <v>1361</v>
      </c>
      <c r="I49" s="115" t="s">
        <v>1361</v>
      </c>
      <c r="J49" s="115" t="s">
        <v>1361</v>
      </c>
      <c r="K49" s="115" t="s">
        <v>1361</v>
      </c>
      <c r="L49" s="115" t="s">
        <v>1361</v>
      </c>
      <c r="M49" s="115" t="s">
        <v>1361</v>
      </c>
      <c r="N49" s="115" t="s">
        <v>1361</v>
      </c>
      <c r="O49" s="115" t="s">
        <v>1362</v>
      </c>
      <c r="P49" s="116" t="s">
        <v>1363</v>
      </c>
      <c r="Q49" s="116" t="s">
        <v>1362</v>
      </c>
      <c r="R49" s="116" t="s">
        <v>1361</v>
      </c>
      <c r="S49" s="117" t="s">
        <v>1362</v>
      </c>
      <c r="T49" s="164"/>
    </row>
    <row r="50" customFormat="false" ht="15.75" hidden="false" customHeight="false" outlineLevel="0" collapsed="false">
      <c r="A50" s="118" t="s">
        <v>1364</v>
      </c>
      <c r="B50" s="118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52" t="n">
        <f aca="false">SUM(P7)</f>
        <v>12</v>
      </c>
      <c r="Q50" s="119"/>
      <c r="R50" s="119"/>
      <c r="S50" s="121"/>
      <c r="T50" s="165"/>
    </row>
    <row r="51" customFormat="false" ht="12.75" hidden="false" customHeight="false" outlineLevel="0" collapsed="false">
      <c r="A51" s="146" t="s">
        <v>1365</v>
      </c>
      <c r="B51" s="123"/>
      <c r="C51" s="166" t="n">
        <f aca="false" t="array" ref="C51:C51">COUNT(IF('Bid Log'!$M$2:$M$402=Tables!$G5,IF('Bid Log'!$O$2:$O$402=Tables!$W2:$AZ2,'Bid Log'!$A$2:$A$402)))</f>
        <v>13</v>
      </c>
      <c r="D51" s="166" t="n">
        <f aca="false" t="array" ref="D51:D51">COUNT(IF('Bid Log'!$M$2:$M$402=Tables!$G5,IF('Bid Log'!$O$2:$O$402=Tables!$W3:$BA3,'Bid Log'!$A$2:$A$402)))</f>
        <v>30</v>
      </c>
      <c r="E51" s="166" t="n">
        <f aca="false" t="array" ref="E51:E51">COUNT(IF('Bid Log'!$M$2:$M$402=Tables!$G5,IF('Bid Log'!$O$2:$O$402=Tables!$W4:$AZ4,'Bid Log'!$A$2:$A$402)))</f>
        <v>22</v>
      </c>
      <c r="F51" s="166" t="n">
        <f aca="false" t="array" ref="F51:F51">COUNT(IF('Bid Log'!$M$2:$M$402=Tables!$G5,IF('Bid Log'!$O$2:$O$402=Tables!$W5:$BA5,'Bid Log'!$A$2:$A$402)))</f>
        <v>21</v>
      </c>
      <c r="G51" s="166" t="n">
        <f aca="false" t="array" ref="G51:G51">COUNT(IF('Bid Log'!$M$2:$M$402=Tables!$G5,IF('Bid Log'!$O$2:$O$402=Tables!$W6:$BA6,'Bid Log'!$A$2:$A$402)))</f>
        <v>19</v>
      </c>
      <c r="H51" s="166" t="n">
        <f aca="false" t="array" ref="H51:H51">COUNT(IF('Bid Log'!$M$2:$M$402=Tables!$G5,IF('Bid Log'!$O$2:$O$402=Tables!$W7:$AX7,'Bid Log'!$A$2:$A$402)))</f>
        <v>25</v>
      </c>
      <c r="I51" s="166" t="n">
        <f aca="false" t="array" ref="I51:I51">COUNT(IF('Bid Log'!$M$2:$M$402=Tables!$G5,IF('Bid Log'!$O$2:$O$402=Tables!$W8:$BA8,'Bid Log'!$A$2:$A$402)))</f>
        <v>16</v>
      </c>
      <c r="J51" s="166" t="n">
        <f aca="false" t="array" ref="J51:J51">COUNT(IF('Bid Log'!$M$2:$M$402=Tables!$G5,IF('Bid Log'!$O$2:$O$402=Tables!$W9:$AZ9,'Bid Log'!$A$2:$A$402)))</f>
        <v>23</v>
      </c>
      <c r="K51" s="166" t="n">
        <f aca="false" t="array" ref="K51:K51">COUNT(IF('Bid Log'!$M$2:$M$402=Tables!$G5,IF('Bid Log'!$O$2:$O$402=Tables!$W10:$BA10,'Bid Log'!$A$2:$A$402)))</f>
        <v>27</v>
      </c>
      <c r="L51" s="166" t="n">
        <f aca="false" t="array" ref="L51:L51">COUNT(IF('Bid Log'!$M$2:$M$402=Tables!$G5,IF('Bid Log'!$O$2:$O$402=Tables!$W11:$AZ11,'Bid Log'!$A$2:$A$402)))</f>
        <v>16</v>
      </c>
      <c r="M51" s="166" t="n">
        <f aca="false" t="array" ref="M51:M51">COUNT(IF('Bid Log'!$M$2:$M$402=Tables!$G5,IF('Bid Log'!$O$2:$O$402=Tables!$W12:$BA12,'Bid Log'!$A$2:$A$402)))</f>
        <v>15</v>
      </c>
      <c r="N51" s="166" t="n">
        <f aca="false" t="array" ref="N51:N51">COUNT(IF('Bid Log'!$M$2:$M$402=Tables!$G5,IF('Bid Log'!$O$2:$O$402=Tables!$W13:$BA13,'Bid Log'!$A$2:$A$402)))</f>
        <v>20</v>
      </c>
      <c r="O51" s="141" t="n">
        <f aca="false">SUM(S51/12)</f>
        <v>6.94444444444445</v>
      </c>
      <c r="P51" s="141" t="n">
        <f aca="false">SUM(R51/P$7)</f>
        <v>20.5833333333333</v>
      </c>
      <c r="Q51" s="141" t="n">
        <f aca="false">SUM(O51*P$7)</f>
        <v>83.3333333333333</v>
      </c>
      <c r="R51" s="141" t="n">
        <f aca="false">C51+D51+E51+F51+G51+H51+I51+J51+K51+L51+M51+N51</f>
        <v>247</v>
      </c>
      <c r="S51" s="143" t="n">
        <f aca="false">SUM(S53/S52)</f>
        <v>83.3333333333333</v>
      </c>
      <c r="T51" s="167" t="e">
        <f aca="false">SUM(R51+#REF!)</f>
        <v>#REF!</v>
      </c>
    </row>
    <row r="52" customFormat="false" ht="12.75" hidden="false" customHeight="false" outlineLevel="0" collapsed="false">
      <c r="A52" s="146" t="s">
        <v>1366</v>
      </c>
      <c r="B52" s="123"/>
      <c r="C52" s="124" t="n">
        <f aca="false">SUM(C53/C51)</f>
        <v>0.461538461538462</v>
      </c>
      <c r="D52" s="124" t="n">
        <f aca="false">SUM(D53/D51)</f>
        <v>0.533333333333333</v>
      </c>
      <c r="E52" s="124" t="n">
        <f aca="false">SUM(E53/E51)</f>
        <v>0.5</v>
      </c>
      <c r="F52" s="124" t="n">
        <f aca="false">SUM(F53/F51)</f>
        <v>0.666666666666667</v>
      </c>
      <c r="G52" s="124" t="n">
        <f aca="false">SUM(G53/G51)</f>
        <v>0.421052631578947</v>
      </c>
      <c r="H52" s="124" t="n">
        <f aca="false">SUM(H53/H51)</f>
        <v>0.52</v>
      </c>
      <c r="I52" s="124" t="n">
        <f aca="false">SUM(I53/I51)</f>
        <v>0.625</v>
      </c>
      <c r="J52" s="124" t="n">
        <f aca="false">SUM(J53/J51)</f>
        <v>0.434782608695652</v>
      </c>
      <c r="K52" s="124" t="n">
        <f aca="false">SUM(K53/K51)</f>
        <v>0.296296296296296</v>
      </c>
      <c r="L52" s="124" t="n">
        <f aca="false">SUM(L53/L51)</f>
        <v>0.4375</v>
      </c>
      <c r="M52" s="124" t="n">
        <f aca="false">SUM(M53/M51)</f>
        <v>0.333333333333333</v>
      </c>
      <c r="N52" s="124" t="n">
        <f aca="false">SUM(N53/N51)</f>
        <v>0.5</v>
      </c>
      <c r="O52" s="124" t="n">
        <f aca="false">SUM(O53/O51)</f>
        <v>0.6</v>
      </c>
      <c r="P52" s="124" t="n">
        <f aca="false">SUM(P53/P51)</f>
        <v>0.477732793522267</v>
      </c>
      <c r="Q52" s="124" t="n">
        <f aca="false">SUM(Q53/Q51)</f>
        <v>0.6</v>
      </c>
      <c r="R52" s="124" t="n">
        <f aca="false">SUM(R53/R51)</f>
        <v>0.477732793522267</v>
      </c>
      <c r="S52" s="153" t="n">
        <v>0.6</v>
      </c>
      <c r="T52" s="168" t="e">
        <f aca="false" t="array" ref="T52:T52">SUM(T53/T51)</f>
        <v>#REF!</v>
      </c>
    </row>
    <row r="53" s="157" customFormat="true" ht="13.5" hidden="false" customHeight="false" outlineLevel="0" collapsed="false">
      <c r="A53" s="148" t="s">
        <v>1367</v>
      </c>
      <c r="B53" s="154"/>
      <c r="C53" s="169" t="n">
        <f aca="false" t="array" ref="C53:C53">COUNT(IF('Bid Log'!$AA$2:$AA$402=Tables!$J$3,IF('Bid Log'!$M$2:$M$402=Tables!$G5,IF('Bid Log'!$O$2:$O$402=Tables!$W2:$AZ2,'Bid Log'!$A$2:$A$402))))</f>
        <v>6</v>
      </c>
      <c r="D53" s="169" t="n">
        <f aca="false" t="array" ref="D53:D53">COUNT(IF('Bid Log'!$AA$2:$AA$402=Tables!$J$3,IF('Bid Log'!$M$2:$M$402=Tables!$G5,IF('Bid Log'!$O$2:$O$402=Tables!$W3:$BA3,'Bid Log'!$A$2:$A$402))))</f>
        <v>16</v>
      </c>
      <c r="E53" s="169" t="n">
        <f aca="false" t="array" ref="E53:E53">COUNT(IF('Bid Log'!$AA$2:$AA$402=Tables!$J$3,IF('Bid Log'!$M$2:$M$402=Tables!$G5,IF('Bid Log'!$O$2:$O$402=Tables!$W4:$AZ4,'Bid Log'!$A$2:$A$402))))</f>
        <v>11</v>
      </c>
      <c r="F53" s="169" t="n">
        <f aca="false" t="array" ref="F53:F53">COUNT(IF('Bid Log'!$AA$2:$AA$402=Tables!$J$3,IF('Bid Log'!$M$2:$M$402=Tables!$G5,IF('Bid Log'!$O$2:$O$402=Tables!$W5:$BA5,'Bid Log'!$A$2:$A$402))))</f>
        <v>14</v>
      </c>
      <c r="G53" s="169" t="n">
        <f aca="false" t="array" ref="G53:G53">COUNT(IF('Bid Log'!$AA$2:$AA$402=Tables!$J$3,IF('Bid Log'!$M$2:$M$402=Tables!$G5,IF('Bid Log'!$O$2:$O$402=Tables!$W6:$BA6,'Bid Log'!$A$2:$A$402))))</f>
        <v>8</v>
      </c>
      <c r="H53" s="169" t="n">
        <f aca="false" t="array" ref="H53:H53">COUNT(IF('Bid Log'!$AA$2:$AA$402=Tables!$J$3,IF('Bid Log'!$M$2:$M$402=Tables!$G5,IF('Bid Log'!$O$2:$O$402=Tables!$W7:$AX7,'Bid Log'!$A$2:$A$402))))</f>
        <v>13</v>
      </c>
      <c r="I53" s="169" t="n">
        <f aca="false" t="array" ref="I53:I53">COUNT(IF('Bid Log'!$AA$2:$AA$402=Tables!$J$3,IF('Bid Log'!$M$2:$M$402=Tables!$G5,IF('Bid Log'!$O$2:$O$402=Tables!$W8:$BA8,'Bid Log'!$A$2:$A$402))))</f>
        <v>10</v>
      </c>
      <c r="J53" s="169" t="n">
        <f aca="false" t="array" ref="J53:J53">COUNT(IF('Bid Log'!$AA$2:$AA$402=Tables!$J$3,IF('Bid Log'!$M$2:$M$402=Tables!$G5,IF('Bid Log'!$O$2:$O$402=Tables!$W9:$AZ9,'Bid Log'!$A$2:$A$402))))</f>
        <v>10</v>
      </c>
      <c r="K53" s="169" t="n">
        <f aca="false" t="array" ref="K53:K53">COUNT(IF('Bid Log'!$AA$2:$AA$402=Tables!$J$3,IF('Bid Log'!$M$2:$M$402=Tables!$G5,IF('Bid Log'!$O$2:$O$402=Tables!$W10:$BA10,'Bid Log'!$A$2:$A$402))))</f>
        <v>8</v>
      </c>
      <c r="L53" s="169" t="n">
        <f aca="false" t="array" ref="L53:L53">COUNT(IF('Bid Log'!$AA$2:$AA$402=Tables!$J$3,IF('Bid Log'!$M$2:$M$402=Tables!$G5,IF('Bid Log'!$O$2:$O$402=Tables!$W11:$AZ11,'Bid Log'!$A$2:$A$402))))</f>
        <v>7</v>
      </c>
      <c r="M53" s="169" t="n">
        <f aca="false" t="array" ref="M53:M53">COUNT(IF('Bid Log'!$AA$2:$AA$402=Tables!$J$3,IF('Bid Log'!$M$2:$M$402=Tables!$G5,IF('Bid Log'!$O$2:$O$402=Tables!$W12:$BA12,'Bid Log'!$A$2:$A$402))))</f>
        <v>5</v>
      </c>
      <c r="N53" s="169" t="n">
        <f aca="false" t="array" ref="N53:N53">COUNT(IF('Bid Log'!$AA$2:$AA$402=Tables!$J$3,IF('Bid Log'!$M$2:$M$402=Tables!$G5,IF('Bid Log'!$O$2:$O$402=Tables!$W13:$BA13,'Bid Log'!$A$2:$A$402))))</f>
        <v>10</v>
      </c>
      <c r="O53" s="155" t="n">
        <f aca="false">SUM(S53/12)</f>
        <v>4.16666666666667</v>
      </c>
      <c r="P53" s="155" t="n">
        <f aca="false">SUM(R53/P$7)</f>
        <v>9.83333333333333</v>
      </c>
      <c r="Q53" s="155" t="n">
        <f aca="false">SUM(O53*P50)</f>
        <v>50</v>
      </c>
      <c r="R53" s="155" t="n">
        <f aca="false">C53+D53+E53+F53+G53+H53+I53+J53+K53+L53+M53+N53</f>
        <v>118</v>
      </c>
      <c r="S53" s="156" t="n">
        <v>50</v>
      </c>
      <c r="T53" s="167" t="e">
        <f aca="false">SUM(R53+#REF!)</f>
        <v>#REF!</v>
      </c>
    </row>
    <row r="54" s="157" customFormat="true" ht="12.75" hidden="false" customHeight="false" outlineLevel="0" collapsed="false">
      <c r="A54" s="2"/>
      <c r="C54" s="158"/>
      <c r="D54" s="158"/>
      <c r="E54" s="158"/>
      <c r="F54" s="158"/>
      <c r="G54" s="158"/>
      <c r="H54" s="158"/>
      <c r="I54" s="158"/>
      <c r="J54" s="158"/>
      <c r="K54" s="158"/>
      <c r="L54" s="158"/>
      <c r="M54" s="158"/>
      <c r="N54" s="158"/>
      <c r="O54" s="159"/>
      <c r="P54" s="159"/>
      <c r="Q54" s="159"/>
      <c r="R54" s="159"/>
      <c r="S54" s="160"/>
      <c r="T54" s="167"/>
    </row>
    <row r="55" customFormat="false" ht="13.5" hidden="false" customHeight="false" outlineLevel="0" collapsed="false">
      <c r="A55" s="133"/>
      <c r="B55" s="133"/>
      <c r="C55" s="134"/>
      <c r="D55" s="134"/>
      <c r="E55" s="134"/>
      <c r="F55" s="134"/>
      <c r="G55" s="134"/>
      <c r="H55" s="134"/>
      <c r="I55" s="134"/>
      <c r="J55" s="134"/>
      <c r="K55" s="134"/>
      <c r="L55" s="134"/>
      <c r="M55" s="134"/>
      <c r="N55" s="134"/>
      <c r="O55" s="134"/>
      <c r="P55" s="134"/>
      <c r="Q55" s="134"/>
      <c r="R55" s="134"/>
      <c r="S55" s="134"/>
      <c r="T55" s="167"/>
    </row>
    <row r="56" customFormat="false" ht="15.75" hidden="false" customHeight="false" outlineLevel="0" collapsed="false">
      <c r="A56" s="136" t="s">
        <v>1369</v>
      </c>
      <c r="B56" s="137"/>
      <c r="C56" s="138"/>
      <c r="D56" s="138"/>
      <c r="E56" s="138"/>
      <c r="F56" s="138"/>
      <c r="G56" s="138"/>
      <c r="H56" s="138"/>
      <c r="I56" s="138"/>
      <c r="J56" s="138"/>
      <c r="K56" s="138"/>
      <c r="L56" s="138"/>
      <c r="M56" s="138"/>
      <c r="N56" s="138"/>
      <c r="O56" s="138"/>
      <c r="P56" s="138"/>
      <c r="Q56" s="138"/>
      <c r="R56" s="138"/>
      <c r="S56" s="140"/>
    </row>
    <row r="57" s="157" customFormat="true" ht="12.75" hidden="false" customHeight="false" outlineLevel="0" collapsed="false">
      <c r="A57" s="146" t="s">
        <v>1370</v>
      </c>
      <c r="B57" s="161"/>
      <c r="C57" s="166" t="n">
        <f aca="false" t="array" ref="C57:C57">COUNT(IF('Bid Log'!$AA$2:$AA$402=Tables!$J$5,IF('Bid Log'!$M$2:$M$402=Tables!$G5,IF('Bid Log'!$O$2:$O$402=Tables!$W2:$AZ2,'Bid Log'!$A$2:$A$402))))</f>
        <v>0</v>
      </c>
      <c r="D57" s="166" t="n">
        <f aca="false" t="array" ref="D57:D57">COUNT(IF('Bid Log'!$AA$2:$AA$402=Tables!$J$5,IF('Bid Log'!$M$2:$M$402=Tables!$G5,IF('Bid Log'!$O$2:$O$402=Tables!$W3:$BA3,'Bid Log'!$A$2:$A$402))))</f>
        <v>0</v>
      </c>
      <c r="E57" s="166" t="n">
        <f aca="false" t="array" ref="E57:E57">COUNT(IF('Bid Log'!$AA$2:$AA$402=Tables!$J$5,IF('Bid Log'!$M$2:$M$402=Tables!$G5,IF('Bid Log'!$O$2:$O$402=Tables!$W4:$AZ4,'Bid Log'!$A$2:$A$402))))</f>
        <v>0</v>
      </c>
      <c r="F57" s="166" t="n">
        <f aca="false" t="array" ref="F57:F57">COUNT(IF('Bid Log'!$AA$2:$AA$402=Tables!$J$5,IF('Bid Log'!$M$2:$M$402=Tables!$G5,IF('Bid Log'!$O$2:$O$402=Tables!$W5:$BA5,'Bid Log'!$A$2:$A$402))))</f>
        <v>1</v>
      </c>
      <c r="G57" s="166" t="n">
        <f aca="false" t="array" ref="G57:G57">COUNT(IF('Bid Log'!$AA$2:$AA$402=Tables!$J$5,IF('Bid Log'!$M$2:$M$402=Tables!$G5,IF('Bid Log'!$O$2:$O$402=Tables!$W6:$BA6,'Bid Log'!$A$2:$A$402))))</f>
        <v>0</v>
      </c>
      <c r="H57" s="166" t="n">
        <f aca="false" t="array" ref="H57:H57">COUNT(IF('Bid Log'!$AA$2:$AA$402=Tables!$J$5,IF('Bid Log'!$M$2:$M$402=Tables!$G5,IF('Bid Log'!$O$2:$O$402=Tables!$W7:$AX7,'Bid Log'!$A$2:$A$402))))</f>
        <v>11</v>
      </c>
      <c r="I57" s="166" t="n">
        <f aca="false" t="array" ref="I57:I57">COUNT(IF('Bid Log'!$AA$2:$AA$402=Tables!$J$5,IF('Bid Log'!$M$2:$M$402=Tables!$G5,IF('Bid Log'!$O$2:$O$402=Tables!$W8:$BA8,'Bid Log'!$A$2:$A$402))))</f>
        <v>6</v>
      </c>
      <c r="J57" s="166" t="n">
        <f aca="false" t="array" ref="J57:J57">COUNT(IF('Bid Log'!$AA$2:$AA$402=Tables!$J$5,IF('Bid Log'!$M$2:$M$402=Tables!$G5,IF('Bid Log'!$O$2:$O$402=Tables!$W9:$AZ9,'Bid Log'!$A$2:$A$402))))</f>
        <v>12</v>
      </c>
      <c r="K57" s="166" t="n">
        <f aca="false" t="array" ref="K57:K57">COUNT(IF('Bid Log'!$AA$2:$AA$402=Tables!$J$5,IF('Bid Log'!$M$2:$M$402=Tables!$G5,IF('Bid Log'!$O$2:$O$402=Tables!$W10:$BA10,'Bid Log'!$A$2:$A$402))))</f>
        <v>5</v>
      </c>
      <c r="L57" s="166" t="n">
        <f aca="false" t="array" ref="L57:L57">COUNT(IF('Bid Log'!$AA$2:$AA$402=Tables!$J$5,IF('Bid Log'!$M$2:$M$402=Tables!$G5,IF('Bid Log'!$O$2:$O$402=Tables!$W11:$AZ11,'Bid Log'!$A$2:$A$402))))</f>
        <v>5</v>
      </c>
      <c r="M57" s="166" t="n">
        <f aca="false" t="array" ref="M57:M57">COUNT(IF('Bid Log'!$AA$2:$AA$402=Tables!$J$5,IF('Bid Log'!$M$2:$M$402=Tables!$G5,IF('Bid Log'!$O$2:$O$402=Tables!$W12:$BA12,'Bid Log'!$A$2:$A$402))))</f>
        <v>5</v>
      </c>
      <c r="N57" s="166" t="n">
        <f aca="false" t="array" ref="N57:N57">COUNT(IF('Bid Log'!$AA$2:$AA$402=Tables!$J$5,IF('Bid Log'!$M$2:$M$402=Tables!$G5,IF('Bid Log'!$O$2:$O$402=Tables!$W13:$BA13,'Bid Log'!$A$2:$A$402))))</f>
        <v>6</v>
      </c>
      <c r="O57" s="141"/>
      <c r="P57" s="141"/>
      <c r="Q57" s="141"/>
      <c r="R57" s="141" t="n">
        <f aca="false">C57+D57+E57+F57+G57+H57+I57+J57+K57+L57+M57+N57</f>
        <v>51</v>
      </c>
      <c r="S57" s="162"/>
      <c r="T57" s="167" t="e">
        <f aca="false">SUM(R57+#REF!)</f>
        <v>#REF!</v>
      </c>
    </row>
    <row r="58" customFormat="false" ht="12.75" hidden="false" customHeight="false" outlineLevel="0" collapsed="false">
      <c r="A58" s="144" t="s">
        <v>1371</v>
      </c>
      <c r="B58" s="123"/>
      <c r="C58" s="124" t="e">
        <f aca="false">SUM(C59/C57)</f>
        <v>#DIV/0!</v>
      </c>
      <c r="D58" s="124" t="e">
        <f aca="false">SUM(D59/D57)</f>
        <v>#DIV/0!</v>
      </c>
      <c r="E58" s="124" t="e">
        <f aca="false">SUM(E59/E57)</f>
        <v>#DIV/0!</v>
      </c>
      <c r="F58" s="124" t="n">
        <f aca="false">SUM(F59/F57)</f>
        <v>0</v>
      </c>
      <c r="G58" s="124" t="e">
        <f aca="false">SUM(G59/G57)</f>
        <v>#DIV/0!</v>
      </c>
      <c r="H58" s="124" t="n">
        <f aca="false">SUM(H59/H57)</f>
        <v>0</v>
      </c>
      <c r="I58" s="124" t="n">
        <f aca="false">SUM(I59/I57)</f>
        <v>0</v>
      </c>
      <c r="J58" s="124" t="n">
        <f aca="false">SUM(J59/J57)</f>
        <v>0</v>
      </c>
      <c r="K58" s="124" t="n">
        <f aca="false">SUM(K59/K57)</f>
        <v>0</v>
      </c>
      <c r="L58" s="124" t="n">
        <f aca="false">SUM(L59/L57)</f>
        <v>0</v>
      </c>
      <c r="M58" s="124" t="n">
        <f aca="false">SUM(M59/M57)</f>
        <v>0</v>
      </c>
      <c r="N58" s="124" t="n">
        <f aca="false">SUM(N59/N57)</f>
        <v>0</v>
      </c>
      <c r="O58" s="119"/>
      <c r="P58" s="124" t="n">
        <f aca="false">SUM(P59/P51)</f>
        <v>0</v>
      </c>
      <c r="Q58" s="119"/>
      <c r="R58" s="124" t="n">
        <f aca="false">SUM(R59/R57)</f>
        <v>0</v>
      </c>
      <c r="S58" s="121"/>
    </row>
    <row r="59" customFormat="false" ht="12.75" hidden="false" customHeight="false" outlineLevel="0" collapsed="false">
      <c r="A59" s="144" t="s">
        <v>1372</v>
      </c>
      <c r="B59" s="123"/>
      <c r="C59" s="166" t="n">
        <f aca="false" t="array" ref="C59:C59">SUM(IF('Bid Log'!$M$2:$M$402=Tables!$G5,IF('Bid Log'!$O$2:$O$402=Tables!$W27:$AZ27,'Bid Log'!$AC$2:$AC$402)))</f>
        <v>0</v>
      </c>
      <c r="D59" s="166" t="n">
        <f aca="false" t="array" ref="D59:D59">SUM(IF('Bid Log'!$M$2:$M$402=Tables!$G5,IF('Bid Log'!$O$2:$O$402=Tables!$W28:$BA28,'Bid Log'!$AC$2:$AC$402)))</f>
        <v>0</v>
      </c>
      <c r="E59" s="166" t="n">
        <f aca="false" t="array" ref="E59:E59">SUM(IF('Bid Log'!$M$2:$M$402=Tables!$G5,IF('Bid Log'!$O$2:$O$402=Tables!$W29:$AZ29,'Bid Log'!$AC$2:$AC$402)))</f>
        <v>0</v>
      </c>
      <c r="F59" s="166" t="n">
        <f aca="false" t="array" ref="F59:F59">SUM(IF('Bid Log'!$M$2:$M$402=Tables!$G5,IF('Bid Log'!$O$2:$O$402=Tables!$W31:$BA31,'Bid Log'!$AC$2:$AC$402)))</f>
        <v>0</v>
      </c>
      <c r="G59" s="166" t="n">
        <f aca="false" t="array" ref="G59:G59">SUM(IF('Bid Log'!$M$2:$M$402=Tables!$G5,IF('Bid Log'!$O$2:$O$402=Tables!$W32:$BA32,'Bid Log'!$AC$2:$AC$402)))</f>
        <v>0</v>
      </c>
      <c r="H59" s="166" t="n">
        <f aca="false" t="array" ref="H59:H59">SUM(IF('Bid Log'!$M$2:$M$402=Tables!$G5,IF('Bid Log'!$O$2:$O$402=Tables!$W34:$AX34,'Bid Log'!$AC$2:$AC$402)))</f>
        <v>0</v>
      </c>
      <c r="I59" s="166" t="n">
        <f aca="false" t="array" ref="I59:I59">SUM(IF('Bid Log'!$M$2:$M$402=Tables!$G5,IF('Bid Log'!$O$2:$O$402=Tables!$W35:$BA35,'Bid Log'!$AC$2:$AC$402)))</f>
        <v>0</v>
      </c>
      <c r="J59" s="166" t="n">
        <f aca="false" t="array" ref="J59:J59">SUM(IF('Bid Log'!$M$2:$M$402=Tables!$G5,IF('Bid Log'!$O$2:$O$402=Tables!$W36:$AZ36,'Bid Log'!$AC$2:$AC$402)))</f>
        <v>0</v>
      </c>
      <c r="K59" s="166" t="n">
        <f aca="false" t="array" ref="K59:K59">SUM(IF('Bid Log'!$M$2:$M$402=Tables!$G5,IF('Bid Log'!$O$2:$O$402=Tables!$W37:$BA37,'Bid Log'!$AC$2:$AC$402)))</f>
        <v>0</v>
      </c>
      <c r="L59" s="166" t="n">
        <f aca="false" t="array" ref="L59:L59">SUM(IF('Bid Log'!$M$2:$M$402=Tables!$G5,IF('Bid Log'!$O$2:$O$402=Tables!$W38:$AZ38,'Bid Log'!$AC$2:$AC$402)))</f>
        <v>0</v>
      </c>
      <c r="M59" s="166" t="n">
        <f aca="false" t="array" ref="M59:M59">SUM(IF('Bid Log'!$M$2:$M$402=Tables!$G5,IF('Bid Log'!$O$2:$O$402=Tables!$W40:$BA40,'Bid Log'!$AC$2:$AC$402)))</f>
        <v>0</v>
      </c>
      <c r="N59" s="166" t="n">
        <f aca="false" t="array" ref="N59:N59">SUM(IF('Bid Log'!$M$2:$M$402=Tables!$G5,IF('Bid Log'!$O$2:$O$402=Tables!$W43:$BA43,'Bid Log'!$AC$2:$AC$402)))</f>
        <v>0</v>
      </c>
      <c r="O59" s="119"/>
      <c r="P59" s="119" t="n">
        <f aca="false">SUM(R59/P50)</f>
        <v>0</v>
      </c>
      <c r="Q59" s="119"/>
      <c r="R59" s="141" t="n">
        <f aca="false">C59+D59+E59+F59+G59+H59+I59+J59+K59+L59+M59+N59</f>
        <v>0</v>
      </c>
      <c r="S59" s="121"/>
      <c r="T59" s="167"/>
    </row>
    <row r="60" customFormat="false" ht="12.75" hidden="false" customHeight="false" outlineLevel="0" collapsed="false">
      <c r="A60" s="146"/>
      <c r="B60" s="123"/>
      <c r="C60" s="119"/>
      <c r="D60" s="119"/>
      <c r="E60" s="119"/>
      <c r="F60" s="119"/>
      <c r="G60" s="119"/>
      <c r="H60" s="119"/>
      <c r="I60" s="119"/>
      <c r="J60" s="119"/>
      <c r="K60" s="119"/>
      <c r="L60" s="119"/>
      <c r="M60" s="119"/>
      <c r="N60" s="119"/>
      <c r="O60" s="119"/>
      <c r="P60" s="119"/>
      <c r="Q60" s="119"/>
      <c r="R60" s="119"/>
      <c r="S60" s="121"/>
      <c r="T60" s="167"/>
    </row>
    <row r="61" customFormat="false" ht="12.75" hidden="false" customHeight="false" outlineLevel="0" collapsed="false">
      <c r="A61" s="144" t="s">
        <v>1373</v>
      </c>
      <c r="B61" s="123"/>
      <c r="C61" s="124" t="n">
        <f aca="false">SUM(C62/C51)</f>
        <v>0.461538461538462</v>
      </c>
      <c r="D61" s="124" t="n">
        <f aca="false">SUM(D62/D51)</f>
        <v>0.533333333333333</v>
      </c>
      <c r="E61" s="124" t="n">
        <f aca="false">SUM(E62/E51)</f>
        <v>0.5</v>
      </c>
      <c r="F61" s="124" t="n">
        <f aca="false">SUM(F62/F51)</f>
        <v>0.666666666666667</v>
      </c>
      <c r="G61" s="124" t="n">
        <f aca="false">SUM(G62/G51)</f>
        <v>0.421052631578947</v>
      </c>
      <c r="H61" s="124" t="n">
        <f aca="false">SUM(H62/H51)</f>
        <v>0.52</v>
      </c>
      <c r="I61" s="124" t="n">
        <f aca="false">SUM(I62/I51)</f>
        <v>0.625</v>
      </c>
      <c r="J61" s="124" t="n">
        <f aca="false">SUM(J62/J51)</f>
        <v>0.434782608695652</v>
      </c>
      <c r="K61" s="124" t="n">
        <f aca="false">SUM(K62/K51)</f>
        <v>0.296296296296296</v>
      </c>
      <c r="L61" s="124" t="n">
        <f aca="false">SUM(L62/L51)</f>
        <v>0.4375</v>
      </c>
      <c r="M61" s="124" t="n">
        <f aca="false">SUM(M62/M51)</f>
        <v>0.333333333333333</v>
      </c>
      <c r="N61" s="124" t="n">
        <f aca="false">SUM(N62/N51)</f>
        <v>0.5</v>
      </c>
      <c r="O61" s="124" t="n">
        <f aca="false">SUM(O52)</f>
        <v>0.6</v>
      </c>
      <c r="P61" s="124" t="n">
        <f aca="false">SUM(P62/P51)</f>
        <v>0.477732793522267</v>
      </c>
      <c r="Q61" s="124" t="n">
        <f aca="false">SUM(Q52)</f>
        <v>0.6</v>
      </c>
      <c r="R61" s="124" t="n">
        <f aca="false">SUM(R62/R51)</f>
        <v>0.477732793522267</v>
      </c>
      <c r="S61" s="121"/>
    </row>
    <row r="62" customFormat="false" ht="13.5" hidden="false" customHeight="false" outlineLevel="0" collapsed="false">
      <c r="A62" s="148" t="s">
        <v>1374</v>
      </c>
      <c r="B62" s="127"/>
      <c r="C62" s="128" t="n">
        <f aca="false">SUM(C53+C59)</f>
        <v>6</v>
      </c>
      <c r="D62" s="128" t="n">
        <f aca="false">SUM(D53+D59)</f>
        <v>16</v>
      </c>
      <c r="E62" s="128" t="n">
        <f aca="false">SUM(E53+E59)</f>
        <v>11</v>
      </c>
      <c r="F62" s="128" t="n">
        <f aca="false">SUM(F53+F59)</f>
        <v>14</v>
      </c>
      <c r="G62" s="128" t="n">
        <f aca="false">SUM(G53+G59)</f>
        <v>8</v>
      </c>
      <c r="H62" s="128" t="n">
        <f aca="false">SUM(H53+H59)</f>
        <v>13</v>
      </c>
      <c r="I62" s="128" t="n">
        <f aca="false">SUM(I53+I59)</f>
        <v>10</v>
      </c>
      <c r="J62" s="128" t="n">
        <f aca="false">SUM(J53+J59)</f>
        <v>10</v>
      </c>
      <c r="K62" s="128" t="n">
        <f aca="false">SUM(K53+K59)</f>
        <v>8</v>
      </c>
      <c r="L62" s="128" t="n">
        <f aca="false">SUM(L53+L59)</f>
        <v>7</v>
      </c>
      <c r="M62" s="128" t="n">
        <f aca="false">SUM(M53+M59)</f>
        <v>5</v>
      </c>
      <c r="N62" s="128" t="n">
        <f aca="false">SUM(N53+N59)</f>
        <v>10</v>
      </c>
      <c r="O62" s="128" t="n">
        <f aca="false">SUM(O53)</f>
        <v>4.16666666666667</v>
      </c>
      <c r="P62" s="128" t="n">
        <f aca="false">SUM(R62/P50)</f>
        <v>9.83333333333333</v>
      </c>
      <c r="Q62" s="128" t="n">
        <f aca="false">SUM(Q53)</f>
        <v>50</v>
      </c>
      <c r="R62" s="155" t="n">
        <f aca="false">C62+D62+E62+F62+G62+H62+I62+J62+K62+L62+M62+N62</f>
        <v>118</v>
      </c>
      <c r="S62" s="163"/>
    </row>
  </sheetData>
  <mergeCells count="10">
    <mergeCell ref="A1:S1"/>
    <mergeCell ref="A2:S2"/>
    <mergeCell ref="A3:S3"/>
    <mergeCell ref="A4:S4"/>
    <mergeCell ref="A5:B5"/>
    <mergeCell ref="A6:B6"/>
    <mergeCell ref="A7:B7"/>
    <mergeCell ref="A48:B48"/>
    <mergeCell ref="A49:B49"/>
    <mergeCell ref="A50:B50"/>
  </mergeCells>
  <printOptions headings="false" gridLines="false" gridLinesSet="true" horizontalCentered="true" verticalCentered="false"/>
  <pageMargins left="0.220138888888889" right="0.120138888888889" top="0.5" bottom="0.5" header="0.511805555555555" footer="0.511805555555555"/>
  <pageSetup paperSize="5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D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48" activeCellId="0" sqref="N48"/>
    </sheetView>
  </sheetViews>
  <sheetFormatPr defaultRowHeight="12.75" zeroHeight="false" outlineLevelRow="0" outlineLevelCol="0"/>
  <cols>
    <col collapsed="false" customWidth="true" hidden="false" outlineLevel="0" max="1" min="1" style="0" width="9.42"/>
    <col collapsed="false" customWidth="true" hidden="false" outlineLevel="0" max="2" min="2" style="0" width="10.58"/>
    <col collapsed="false" customWidth="true" hidden="false" outlineLevel="0" max="1025" min="3" style="0" width="9.42"/>
  </cols>
  <sheetData>
    <row r="3" customFormat="false" ht="12.75" hidden="false" customHeight="false" outlineLevel="0" collapsed="false">
      <c r="B3" s="0" t="s">
        <v>1381</v>
      </c>
    </row>
    <row r="4" customFormat="false" ht="12.75" hidden="false" customHeight="false" outlineLevel="0" collapsed="false">
      <c r="B4" s="0" t="s">
        <v>32</v>
      </c>
    </row>
    <row r="6" customFormat="false" ht="12.75" hidden="false" customHeight="false" outlineLevel="0" collapsed="false">
      <c r="B6" s="0" t="s">
        <v>1</v>
      </c>
    </row>
    <row r="7" customFormat="false" ht="12.75" hidden="false" customHeight="false" outlineLevel="0" collapsed="false">
      <c r="B7" s="0" t="s">
        <v>2</v>
      </c>
    </row>
    <row r="8" customFormat="false" ht="12.75" hidden="false" customHeight="false" outlineLevel="0" collapsed="false">
      <c r="B8" s="0" t="s">
        <v>1382</v>
      </c>
    </row>
    <row r="9" customFormat="false" ht="12.75" hidden="false" customHeight="false" outlineLevel="0" collapsed="false">
      <c r="B9" s="0" t="s">
        <v>8</v>
      </c>
    </row>
    <row r="10" customFormat="false" ht="12.75" hidden="false" customHeight="false" outlineLevel="0" collapsed="false">
      <c r="C10" s="0" t="s">
        <v>66</v>
      </c>
    </row>
    <row r="11" customFormat="false" ht="12.75" hidden="false" customHeight="false" outlineLevel="0" collapsed="false">
      <c r="C11" s="0" t="s">
        <v>173</v>
      </c>
    </row>
    <row r="12" customFormat="false" ht="12.75" hidden="false" customHeight="false" outlineLevel="0" collapsed="false">
      <c r="C12" s="0" t="s">
        <v>327</v>
      </c>
    </row>
    <row r="13" customFormat="false" ht="12.75" hidden="false" customHeight="false" outlineLevel="0" collapsed="false">
      <c r="C13" s="0" t="s">
        <v>105</v>
      </c>
    </row>
    <row r="14" customFormat="false" ht="12.75" hidden="false" customHeight="false" outlineLevel="0" collapsed="false">
      <c r="C14" s="0" t="s">
        <v>89</v>
      </c>
    </row>
    <row r="15" customFormat="false" ht="12.75" hidden="false" customHeight="false" outlineLevel="0" collapsed="false">
      <c r="C15" s="0" t="s">
        <v>306</v>
      </c>
    </row>
    <row r="17" customFormat="false" ht="12.75" hidden="false" customHeight="false" outlineLevel="0" collapsed="false">
      <c r="B17" s="0" t="s">
        <v>1383</v>
      </c>
    </row>
    <row r="18" customFormat="false" ht="12.75" hidden="false" customHeight="false" outlineLevel="0" collapsed="false">
      <c r="C18" s="0" t="s">
        <v>5</v>
      </c>
    </row>
    <row r="19" customFormat="false" ht="12.75" hidden="false" customHeight="false" outlineLevel="0" collapsed="false">
      <c r="C19" s="0" t="s">
        <v>4</v>
      </c>
    </row>
    <row r="20" customFormat="false" ht="12.75" hidden="false" customHeight="false" outlineLevel="0" collapsed="false">
      <c r="C20" s="0" t="s">
        <v>1384</v>
      </c>
    </row>
    <row r="21" customFormat="false" ht="12.75" hidden="false" customHeight="false" outlineLevel="0" collapsed="false">
      <c r="C21" s="0" t="s">
        <v>1385</v>
      </c>
    </row>
    <row r="22" customFormat="false" ht="12.75" hidden="false" customHeight="false" outlineLevel="0" collapsed="false">
      <c r="C22" s="0" t="s">
        <v>1386</v>
      </c>
    </row>
    <row r="26" customFormat="false" ht="12.75" hidden="false" customHeight="false" outlineLevel="0" collapsed="false">
      <c r="B26" s="0" t="s">
        <v>1387</v>
      </c>
    </row>
    <row r="27" customFormat="false" ht="12.75" hidden="false" customHeight="false" outlineLevel="0" collapsed="false">
      <c r="C27" s="0" t="s">
        <v>64</v>
      </c>
    </row>
    <row r="28" customFormat="false" ht="12.75" hidden="false" customHeight="false" outlineLevel="0" collapsed="false">
      <c r="C28" s="0" t="s">
        <v>1201</v>
      </c>
    </row>
    <row r="29" customFormat="false" ht="12.75" hidden="false" customHeight="false" outlineLevel="0" collapsed="false">
      <c r="C29" s="0" t="s">
        <v>1388</v>
      </c>
    </row>
    <row r="30" customFormat="false" ht="12.75" hidden="false" customHeight="false" outlineLevel="0" collapsed="false">
      <c r="B30" s="0" t="s">
        <v>1389</v>
      </c>
    </row>
    <row r="31" customFormat="false" ht="12.75" hidden="false" customHeight="false" outlineLevel="0" collapsed="false">
      <c r="B31" s="0" t="s">
        <v>1390</v>
      </c>
    </row>
    <row r="32" customFormat="false" ht="12.75" hidden="false" customHeight="false" outlineLevel="0" collapsed="false">
      <c r="C32" s="0" t="s">
        <v>1391</v>
      </c>
    </row>
    <row r="33" customFormat="false" ht="12.75" hidden="false" customHeight="false" outlineLevel="0" collapsed="false">
      <c r="C33" s="0" t="s">
        <v>1379</v>
      </c>
    </row>
    <row r="35" customFormat="false" ht="12.75" hidden="false" customHeight="false" outlineLevel="0" collapsed="false">
      <c r="B35" s="0" t="s">
        <v>14</v>
      </c>
    </row>
    <row r="37" customFormat="false" ht="12.75" hidden="false" customHeight="false" outlineLevel="0" collapsed="false">
      <c r="B37" s="0" t="s">
        <v>9</v>
      </c>
    </row>
    <row r="38" customFormat="false" ht="12.75" hidden="false" customHeight="false" outlineLevel="0" collapsed="false">
      <c r="C38" s="0" t="s">
        <v>1392</v>
      </c>
    </row>
    <row r="39" customFormat="false" ht="12.75" hidden="false" customHeight="false" outlineLevel="0" collapsed="false">
      <c r="C39" s="0" t="s">
        <v>1393</v>
      </c>
    </row>
    <row r="40" customFormat="false" ht="12.75" hidden="false" customHeight="false" outlineLevel="0" collapsed="false">
      <c r="C40" s="0" t="s">
        <v>1394</v>
      </c>
    </row>
    <row r="41" customFormat="false" ht="12.75" hidden="false" customHeight="false" outlineLevel="0" collapsed="false">
      <c r="C41" s="0" t="s">
        <v>1208</v>
      </c>
    </row>
    <row r="44" customFormat="false" ht="12.75" hidden="false" customHeight="false" outlineLevel="0" collapsed="false">
      <c r="B44" s="0" t="s">
        <v>1395</v>
      </c>
    </row>
    <row r="45" customFormat="false" ht="12.75" hidden="false" customHeight="false" outlineLevel="0" collapsed="false">
      <c r="B45" s="0" t="s">
        <v>1396</v>
      </c>
    </row>
    <row r="47" customFormat="false" ht="12.75" hidden="false" customHeight="false" outlineLevel="0" collapsed="false">
      <c r="B47" s="0" t="s">
        <v>1397</v>
      </c>
    </row>
    <row r="48" customFormat="false" ht="12.75" hidden="false" customHeight="false" outlineLevel="0" collapsed="false">
      <c r="B48" s="0" t="s">
        <v>1398</v>
      </c>
    </row>
    <row r="49" customFormat="false" ht="12.75" hidden="false" customHeight="false" outlineLevel="0" collapsed="false">
      <c r="B49" s="0" t="s">
        <v>1399</v>
      </c>
    </row>
    <row r="52" customFormat="false" ht="12.75" hidden="false" customHeight="false" outlineLevel="0" collapsed="false">
      <c r="B52" s="0" t="s">
        <v>1400</v>
      </c>
    </row>
    <row r="54" customFormat="false" ht="12.75" hidden="false" customHeight="false" outlineLevel="0" collapsed="false">
      <c r="B54" s="0" t="s">
        <v>1401</v>
      </c>
    </row>
    <row r="55" customFormat="false" ht="12.75" hidden="false" customHeight="false" outlineLevel="0" collapsed="false">
      <c r="B55" s="0" t="s">
        <v>1402</v>
      </c>
    </row>
    <row r="56" customFormat="false" ht="12.75" hidden="false" customHeight="false" outlineLevel="0" collapsed="false">
      <c r="B56" s="0" t="s">
        <v>1403</v>
      </c>
    </row>
    <row r="58" customFormat="false" ht="12.75" hidden="false" customHeight="false" outlineLevel="0" collapsed="false">
      <c r="B58" s="0" t="s">
        <v>26</v>
      </c>
    </row>
    <row r="59" customFormat="false" ht="12.75" hidden="false" customHeight="false" outlineLevel="0" collapsed="false">
      <c r="C59" s="0" t="s">
        <v>851</v>
      </c>
    </row>
    <row r="60" customFormat="false" ht="12.75" hidden="false" customHeight="false" outlineLevel="0" collapsed="false">
      <c r="C60" s="0" t="s">
        <v>209</v>
      </c>
    </row>
    <row r="61" customFormat="false" ht="12.75" hidden="false" customHeight="false" outlineLevel="0" collapsed="false">
      <c r="C61" s="0" t="s">
        <v>93</v>
      </c>
    </row>
    <row r="62" customFormat="false" ht="12.75" hidden="false" customHeight="false" outlineLevel="0" collapsed="false">
      <c r="C62" s="0" t="s">
        <v>71</v>
      </c>
    </row>
    <row r="63" customFormat="false" ht="12.75" hidden="false" customHeight="false" outlineLevel="0" collapsed="false">
      <c r="C63" s="0" t="s">
        <v>141</v>
      </c>
    </row>
    <row r="64" customFormat="false" ht="12.75" hidden="false" customHeight="false" outlineLevel="0" collapsed="false">
      <c r="C64" s="0" t="s">
        <v>1219</v>
      </c>
    </row>
    <row r="65" customFormat="false" ht="12.75" hidden="false" customHeight="false" outlineLevel="0" collapsed="false">
      <c r="C65" s="0" t="s">
        <v>1404</v>
      </c>
    </row>
    <row r="68" customFormat="false" ht="12.75" hidden="false" customHeight="false" outlineLevel="0" collapsed="false">
      <c r="B68" s="0" t="s">
        <v>1405</v>
      </c>
    </row>
    <row r="69" customFormat="false" ht="12.75" hidden="false" customHeight="false" outlineLevel="0" collapsed="false">
      <c r="B69" s="0" t="s">
        <v>1406</v>
      </c>
    </row>
    <row r="70" customFormat="false" ht="12.75" hidden="false" customHeight="false" outlineLevel="0" collapsed="false">
      <c r="C70" s="0" t="s">
        <v>1407</v>
      </c>
    </row>
    <row r="71" customFormat="false" ht="12.75" hidden="false" customHeight="false" outlineLevel="0" collapsed="false">
      <c r="C71" s="0" t="s">
        <v>1195</v>
      </c>
    </row>
    <row r="72" customFormat="false" ht="12.75" hidden="false" customHeight="false" outlineLevel="0" collapsed="false">
      <c r="C72" s="0" t="s">
        <v>1194</v>
      </c>
    </row>
    <row r="73" customFormat="false" ht="12.75" hidden="false" customHeight="false" outlineLevel="0" collapsed="false">
      <c r="C73" s="0" t="s">
        <v>1408</v>
      </c>
    </row>
    <row r="75" customFormat="false" ht="12.75" hidden="false" customHeight="false" outlineLevel="0" collapsed="false">
      <c r="B75" s="0" t="s">
        <v>1409</v>
      </c>
    </row>
    <row r="76" customFormat="false" ht="12.75" hidden="false" customHeight="false" outlineLevel="0" collapsed="false">
      <c r="C76" s="0" t="s">
        <v>1407</v>
      </c>
    </row>
    <row r="77" customFormat="false" ht="12.75" hidden="false" customHeight="false" outlineLevel="0" collapsed="false">
      <c r="C77" s="0" t="s">
        <v>1195</v>
      </c>
    </row>
    <row r="78" customFormat="false" ht="12.75" hidden="false" customHeight="false" outlineLevel="0" collapsed="false">
      <c r="C78" s="0" t="s">
        <v>1194</v>
      </c>
    </row>
    <row r="79" customFormat="false" ht="12.75" hidden="false" customHeight="false" outlineLevel="0" collapsed="false">
      <c r="C79" s="0" t="s">
        <v>1408</v>
      </c>
    </row>
    <row r="80" customFormat="false" ht="12.75" hidden="false" customHeight="false" outlineLevel="0" collapsed="false">
      <c r="C80" s="0" t="s">
        <v>1410</v>
      </c>
    </row>
    <row r="81" customFormat="false" ht="12.75" hidden="false" customHeight="false" outlineLevel="0" collapsed="false">
      <c r="D81" s="0" t="s">
        <v>1398</v>
      </c>
    </row>
    <row r="84" customFormat="false" ht="12.75" hidden="false" customHeight="false" outlineLevel="0" collapsed="false">
      <c r="B84" s="0" t="s">
        <v>1411</v>
      </c>
    </row>
    <row r="85" customFormat="false" ht="12.75" hidden="false" customHeight="false" outlineLevel="0" collapsed="false">
      <c r="C85" s="0" t="s">
        <v>1407</v>
      </c>
    </row>
    <row r="86" customFormat="false" ht="12.75" hidden="false" customHeight="false" outlineLevel="0" collapsed="false">
      <c r="C86" s="0" t="s">
        <v>1195</v>
      </c>
    </row>
    <row r="87" customFormat="false" ht="12.75" hidden="false" customHeight="false" outlineLevel="0" collapsed="false">
      <c r="C87" s="0" t="s">
        <v>1194</v>
      </c>
    </row>
    <row r="88" customFormat="false" ht="12.75" hidden="false" customHeight="false" outlineLevel="0" collapsed="false">
      <c r="C88" s="0" t="s">
        <v>1408</v>
      </c>
    </row>
    <row r="89" customFormat="false" ht="12.75" hidden="false" customHeight="false" outlineLevel="0" collapsed="false">
      <c r="C89" s="0" t="s">
        <v>1410</v>
      </c>
    </row>
    <row r="90" customFormat="false" ht="12.75" hidden="false" customHeight="false" outlineLevel="0" collapsed="false">
      <c r="D90" s="0" t="s">
        <v>1398</v>
      </c>
    </row>
    <row r="93" customFormat="false" ht="12.75" hidden="false" customHeight="false" outlineLevel="0" collapsed="false">
      <c r="B93" s="0" t="s">
        <v>1412</v>
      </c>
    </row>
    <row r="94" customFormat="false" ht="12.75" hidden="false" customHeight="false" outlineLevel="0" collapsed="false">
      <c r="C94" s="0" t="s">
        <v>1407</v>
      </c>
    </row>
    <row r="95" customFormat="false" ht="12.75" hidden="false" customHeight="false" outlineLevel="0" collapsed="false">
      <c r="C95" s="0" t="s">
        <v>1195</v>
      </c>
    </row>
    <row r="96" customFormat="false" ht="12.75" hidden="false" customHeight="false" outlineLevel="0" collapsed="false">
      <c r="C96" s="0" t="s">
        <v>1194</v>
      </c>
    </row>
    <row r="97" customFormat="false" ht="12.75" hidden="false" customHeight="false" outlineLevel="0" collapsed="false">
      <c r="C97" s="0" t="s">
        <v>1408</v>
      </c>
    </row>
    <row r="98" customFormat="false" ht="12.75" hidden="false" customHeight="false" outlineLevel="0" collapsed="false">
      <c r="C98" s="0" t="s">
        <v>1410</v>
      </c>
    </row>
    <row r="99" customFormat="false" ht="12.75" hidden="false" customHeight="false" outlineLevel="0" collapsed="false">
      <c r="D99" s="0" t="s">
        <v>1398</v>
      </c>
    </row>
    <row r="102" customFormat="false" ht="12.75" hidden="false" customHeight="false" outlineLevel="0" collapsed="false">
      <c r="B102" s="0" t="s">
        <v>1413</v>
      </c>
      <c r="C102" s="0" t="s">
        <v>1414</v>
      </c>
    </row>
    <row r="103" customFormat="false" ht="12.75" hidden="false" customHeight="false" outlineLevel="0" collapsed="false">
      <c r="C103" s="0" t="s">
        <v>1407</v>
      </c>
    </row>
    <row r="104" customFormat="false" ht="12.75" hidden="false" customHeight="false" outlineLevel="0" collapsed="false">
      <c r="C104" s="0" t="s">
        <v>1195</v>
      </c>
    </row>
    <row r="105" customFormat="false" ht="12.75" hidden="false" customHeight="false" outlineLevel="0" collapsed="false">
      <c r="C105" s="0" t="s">
        <v>1194</v>
      </c>
    </row>
    <row r="106" customFormat="false" ht="12.75" hidden="false" customHeight="false" outlineLevel="0" collapsed="false">
      <c r="C106" s="0" t="s">
        <v>1408</v>
      </c>
    </row>
    <row r="107" customFormat="false" ht="12.75" hidden="false" customHeight="false" outlineLevel="0" collapsed="false">
      <c r="C107" s="0" t="s">
        <v>1410</v>
      </c>
    </row>
    <row r="108" customFormat="false" ht="12.75" hidden="false" customHeight="false" outlineLevel="0" collapsed="false">
      <c r="D108" s="0" t="s">
        <v>1398</v>
      </c>
    </row>
    <row r="111" customFormat="false" ht="12.75" hidden="false" customHeight="false" outlineLevel="0" collapsed="false">
      <c r="B111" s="0" t="s">
        <v>1413</v>
      </c>
      <c r="C111" s="0" t="s">
        <v>1415</v>
      </c>
    </row>
    <row r="112" customFormat="false" ht="12.75" hidden="false" customHeight="false" outlineLevel="0" collapsed="false">
      <c r="C112" s="0" t="s">
        <v>1407</v>
      </c>
    </row>
    <row r="113" customFormat="false" ht="12.75" hidden="false" customHeight="false" outlineLevel="0" collapsed="false">
      <c r="C113" s="0" t="s">
        <v>1195</v>
      </c>
    </row>
    <row r="114" customFormat="false" ht="12.75" hidden="false" customHeight="false" outlineLevel="0" collapsed="false">
      <c r="C114" s="0" t="s">
        <v>1194</v>
      </c>
    </row>
    <row r="115" customFormat="false" ht="12.75" hidden="false" customHeight="false" outlineLevel="0" collapsed="false">
      <c r="C115" s="0" t="s">
        <v>1408</v>
      </c>
    </row>
    <row r="116" customFormat="false" ht="12.75" hidden="false" customHeight="false" outlineLevel="0" collapsed="false">
      <c r="C116" s="0" t="s">
        <v>1410</v>
      </c>
    </row>
    <row r="117" customFormat="false" ht="12.75" hidden="false" customHeight="false" outlineLevel="0" collapsed="false">
      <c r="D117" s="0" t="s">
        <v>1398</v>
      </c>
    </row>
    <row r="120" customFormat="false" ht="12.75" hidden="false" customHeight="false" outlineLevel="0" collapsed="false">
      <c r="B120" s="0" t="s">
        <v>1416</v>
      </c>
    </row>
    <row r="121" customFormat="false" ht="12.75" hidden="false" customHeight="false" outlineLevel="0" collapsed="false">
      <c r="C121" s="0" t="s">
        <v>1381</v>
      </c>
    </row>
    <row r="122" customFormat="false" ht="12.75" hidden="false" customHeight="false" outlineLevel="0" collapsed="false">
      <c r="C122" s="0" t="s">
        <v>1417</v>
      </c>
    </row>
    <row r="123" customFormat="false" ht="12.75" hidden="false" customHeight="false" outlineLevel="0" collapsed="false">
      <c r="C123" s="0" t="s">
        <v>1410</v>
      </c>
    </row>
    <row r="124" customFormat="false" ht="12.75" hidden="false" customHeight="false" outlineLevel="0" collapsed="false">
      <c r="C124" s="0" t="s">
        <v>14</v>
      </c>
    </row>
    <row r="125" customFormat="false" ht="12.75" hidden="false" customHeight="false" outlineLevel="0" collapsed="false">
      <c r="C125" s="0" t="s">
        <v>26</v>
      </c>
    </row>
    <row r="126" customFormat="false" ht="12.75" hidden="false" customHeight="false" outlineLevel="0" collapsed="false">
      <c r="C126" s="0" t="s">
        <v>9</v>
      </c>
    </row>
    <row r="127" customFormat="false" ht="12.75" hidden="false" customHeight="false" outlineLevel="0" collapsed="false">
      <c r="C127" s="0" t="s">
        <v>1195</v>
      </c>
    </row>
    <row r="128" customFormat="false" ht="12.75" hidden="false" customHeight="false" outlineLevel="0" collapsed="false">
      <c r="C128" s="0" t="s">
        <v>1418</v>
      </c>
    </row>
    <row r="129" customFormat="false" ht="12.75" hidden="false" customHeight="false" outlineLevel="0" collapsed="false">
      <c r="C129" s="0" t="s">
        <v>1194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4" activeCellId="0" sqref="A4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  <Company>Briggs Electric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2003-07-21T19:53:45Z</dcterms:created>
  <dc:creator>Jeff Perry</dc:creator>
  <dc:description/>
  <dc:language>en-US</dc:language>
  <cp:lastModifiedBy/>
  <cp:lastPrinted>2019-06-12T19:53:27Z</cp:lastPrinted>
  <dcterms:modified xsi:type="dcterms:W3CDTF">2020-05-19T22:18:46Z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Briggs Electric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